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333-06\SharePoint\Departamento Atención de la D - Pág\Año 2018\"/>
    </mc:Choice>
  </mc:AlternateContent>
  <bookViews>
    <workbookView xWindow="360" yWindow="660" windowWidth="23475" windowHeight="9960"/>
  </bookViews>
  <sheets>
    <sheet name="Colones" sheetId="1" r:id="rId1"/>
    <sheet name="Dolares" sheetId="2" r:id="rId2"/>
    <sheet name="Hoja3" sheetId="3" r:id="rId3"/>
  </sheets>
  <definedNames>
    <definedName name="_xlnm.Print_Area" localSheetId="0">Colones!$C$324:$H$352</definedName>
    <definedName name="_xlnm.Print_Area" localSheetId="1">Dolares!$C$94:$H$106</definedName>
  </definedNames>
  <calcPr calcId="162913"/>
</workbook>
</file>

<file path=xl/calcChain.xml><?xml version="1.0" encoding="utf-8"?>
<calcChain xmlns="http://schemas.openxmlformats.org/spreadsheetml/2006/main">
  <c r="E125" i="2" l="1"/>
  <c r="E401" i="1" l="1"/>
  <c r="E123" i="2"/>
  <c r="E119" i="2"/>
  <c r="E395" i="1" l="1"/>
  <c r="E390" i="1" l="1"/>
  <c r="E385" i="1"/>
  <c r="E376" i="1" l="1"/>
  <c r="E102" i="2" l="1"/>
  <c r="E97" i="2"/>
  <c r="E116" i="2"/>
  <c r="E111" i="2"/>
  <c r="E106" i="2"/>
  <c r="E100" i="2"/>
  <c r="E380" i="1"/>
  <c r="E370" i="1"/>
  <c r="E113" i="2"/>
  <c r="E365" i="1"/>
  <c r="E108" i="2"/>
  <c r="E360" i="1"/>
  <c r="E356" i="1" l="1"/>
  <c r="E297" i="1" l="1"/>
  <c r="E352" i="1" l="1"/>
  <c r="E348" i="1" l="1"/>
  <c r="E340" i="1" l="1"/>
  <c r="E345" i="1" l="1"/>
  <c r="E336" i="1"/>
  <c r="E332" i="1" l="1"/>
  <c r="E326" i="1" l="1"/>
  <c r="E321" i="1" l="1"/>
  <c r="E323" i="1" s="1"/>
  <c r="E320" i="1" l="1"/>
  <c r="E93" i="2" l="1"/>
  <c r="E314" i="1"/>
  <c r="E308" i="1"/>
  <c r="E303" i="1" l="1"/>
  <c r="E91" i="2" l="1"/>
  <c r="E296" i="1"/>
  <c r="E295" i="1"/>
  <c r="E294" i="1"/>
  <c r="E89" i="2"/>
  <c r="E293" i="1"/>
  <c r="E298" i="1" l="1"/>
  <c r="E86" i="2"/>
  <c r="E287" i="1"/>
  <c r="E281" i="1"/>
  <c r="E83" i="2" l="1"/>
  <c r="E81" i="2"/>
  <c r="E277" i="1" l="1"/>
  <c r="E272" i="1"/>
  <c r="E267" i="1"/>
  <c r="E79" i="2" l="1"/>
  <c r="E263" i="1"/>
  <c r="E77" i="2" l="1"/>
  <c r="E258" i="1"/>
  <c r="E253" i="1"/>
  <c r="E75" i="2"/>
  <c r="E248" i="1"/>
  <c r="E73" i="2" l="1"/>
  <c r="E244" i="1"/>
  <c r="E70" i="2" l="1"/>
  <c r="E239" i="1"/>
  <c r="E233" i="1"/>
  <c r="E234" i="1" s="1"/>
  <c r="E68" i="2" l="1"/>
  <c r="E231" i="1"/>
  <c r="E226" i="1"/>
  <c r="E222" i="1" l="1"/>
  <c r="E217" i="1"/>
  <c r="E64" i="2" l="1"/>
  <c r="E212" i="1"/>
  <c r="E65" i="2" l="1"/>
  <c r="E66" i="2"/>
  <c r="E214" i="1"/>
  <c r="E213" i="1"/>
  <c r="E215" i="1" l="1"/>
  <c r="E61" i="2"/>
  <c r="E207" i="1" l="1"/>
  <c r="E59" i="2" l="1"/>
  <c r="E202" i="1"/>
  <c r="E57" i="2" l="1"/>
  <c r="E197" i="1"/>
  <c r="E55" i="2" l="1"/>
  <c r="E194" i="1"/>
  <c r="E53" i="2" l="1"/>
  <c r="E190" i="1"/>
  <c r="E50" i="2" l="1"/>
  <c r="E51" i="2"/>
  <c r="E184" i="1"/>
  <c r="E183" i="1"/>
  <c r="E182" i="1"/>
  <c r="E185" i="1" l="1"/>
  <c r="E181" i="1"/>
  <c r="E49" i="2" l="1"/>
  <c r="E176" i="1"/>
  <c r="E171" i="1" l="1"/>
  <c r="E47" i="2" l="1"/>
  <c r="E166" i="1"/>
  <c r="E45" i="2" l="1"/>
  <c r="E163" i="1"/>
  <c r="E159" i="1" l="1"/>
  <c r="E41" i="2"/>
  <c r="E157" i="1"/>
  <c r="E150" i="1" l="1"/>
  <c r="E152" i="1" s="1"/>
  <c r="E149" i="1"/>
  <c r="E144" i="1" l="1"/>
  <c r="E38" i="2" l="1"/>
  <c r="E139" i="1"/>
  <c r="E136" i="1"/>
  <c r="E131" i="1" l="1"/>
  <c r="E36" i="2" l="1"/>
  <c r="E126" i="1"/>
  <c r="E123" i="1" l="1"/>
  <c r="E118" i="1" l="1"/>
  <c r="E116" i="1"/>
  <c r="E111" i="1" l="1"/>
  <c r="E106" i="1" l="1"/>
  <c r="E33" i="2"/>
  <c r="E102" i="1"/>
  <c r="E31" i="2" l="1"/>
  <c r="E96" i="1" l="1"/>
  <c r="E91" i="1"/>
  <c r="E29" i="2" l="1"/>
  <c r="E87" i="1"/>
  <c r="E26" i="2"/>
  <c r="E83" i="1" l="1"/>
  <c r="E77" i="1" l="1"/>
  <c r="E22" i="2" l="1"/>
  <c r="E23" i="2" s="1"/>
  <c r="E70" i="1"/>
  <c r="E69" i="1"/>
  <c r="E68" i="1"/>
  <c r="E21" i="2"/>
  <c r="E67" i="1" l="1"/>
  <c r="E71" i="1"/>
  <c r="E19" i="2" l="1"/>
  <c r="E62" i="1"/>
  <c r="E16" i="2" l="1"/>
  <c r="E57" i="1"/>
  <c r="E53" i="1" l="1"/>
  <c r="E47" i="1" l="1"/>
  <c r="E14" i="2"/>
  <c r="E41" i="1"/>
  <c r="E12" i="2"/>
  <c r="E37" i="1" l="1"/>
  <c r="E32" i="1" l="1"/>
  <c r="E10" i="2"/>
  <c r="E27" i="1"/>
  <c r="E21" i="1" l="1"/>
  <c r="E8" i="2" l="1"/>
  <c r="E16" i="1"/>
  <c r="E11" i="1" l="1"/>
</calcChain>
</file>

<file path=xl/sharedStrings.xml><?xml version="1.0" encoding="utf-8"?>
<sst xmlns="http://schemas.openxmlformats.org/spreadsheetml/2006/main" count="954" uniqueCount="217">
  <si>
    <t xml:space="preserve">Ministerio de Hacienda: Resultados de Subastas y Ventanillas Electrónicas </t>
  </si>
  <si>
    <t>cifras en millones de colones</t>
  </si>
  <si>
    <t>Fecha de Operación</t>
  </si>
  <si>
    <t>Serie</t>
  </si>
  <si>
    <t>Valor Facial</t>
  </si>
  <si>
    <t>Mín de Rend.</t>
  </si>
  <si>
    <t>Máx de Rend.</t>
  </si>
  <si>
    <t>Mín de Precio</t>
  </si>
  <si>
    <t>NO</t>
  </si>
  <si>
    <t>Fuente: Tesorería Nacional</t>
  </si>
  <si>
    <t>NS: No hubo subasta.</t>
  </si>
  <si>
    <t>NA: No asignó.</t>
  </si>
  <si>
    <t>NO: No se ofertó.</t>
  </si>
  <si>
    <t>cifras en millones de dólares</t>
  </si>
  <si>
    <t>Las series con el nemotécnico que inicie con la letra “N” corresponden a títulos cero cupón colones</t>
  </si>
  <si>
    <t xml:space="preserve">los que inicien con la letra “G” son tasa fija colones, con la letra B tasa básica colones </t>
  </si>
  <si>
    <t>y letra “U” títulos tasa fija en unidades de desarrollo</t>
  </si>
  <si>
    <t>G$250522</t>
  </si>
  <si>
    <t>G260929</t>
  </si>
  <si>
    <t>S240321</t>
  </si>
  <si>
    <t>G240620</t>
  </si>
  <si>
    <t>G270923</t>
  </si>
  <si>
    <t>G210922</t>
  </si>
  <si>
    <t>G300926</t>
  </si>
  <si>
    <t>N141118</t>
  </si>
  <si>
    <t>de instrumentos en colones y Unidades de Desarrollo, Año 2018</t>
  </si>
  <si>
    <t>de instrumentos en dólares, Año 2018</t>
  </si>
  <si>
    <t>Total 08/01/2017</t>
  </si>
  <si>
    <t>Ventanilla abierta del 10 al 16/01/2018</t>
  </si>
  <si>
    <t>Total Ventanilla abierta del 10 al 16/01/2018</t>
  </si>
  <si>
    <t>Total 15/01/2018</t>
  </si>
  <si>
    <t>N150119</t>
  </si>
  <si>
    <t>N150318</t>
  </si>
  <si>
    <t>N130718</t>
  </si>
  <si>
    <t>Total 22/01/2018</t>
  </si>
  <si>
    <t>G221221</t>
  </si>
  <si>
    <t>G250625</t>
  </si>
  <si>
    <t>G$201124</t>
  </si>
  <si>
    <t>Ventanilla abierta del 18 al 24/01/2018</t>
  </si>
  <si>
    <t>N170918</t>
  </si>
  <si>
    <t>S240327</t>
  </si>
  <si>
    <t>Total Ventanilla abierta del 18 al 24/01/2018</t>
  </si>
  <si>
    <t>Total 29/01/2018</t>
  </si>
  <si>
    <t>G230920</t>
  </si>
  <si>
    <t>G$270520</t>
  </si>
  <si>
    <t>Ventanilla abierta del 25 al 30/01/2018</t>
  </si>
  <si>
    <t>Total Ventanilla abierta del 25 al 30/01/2018</t>
  </si>
  <si>
    <t>N180418</t>
  </si>
  <si>
    <t>G$211129</t>
  </si>
  <si>
    <t>Total 05/02/2018</t>
  </si>
  <si>
    <t>G220921</t>
  </si>
  <si>
    <t>G180924</t>
  </si>
  <si>
    <t>Total 12/02/2018</t>
  </si>
  <si>
    <t>G250320</t>
  </si>
  <si>
    <t>S090228</t>
  </si>
  <si>
    <t>B300436</t>
  </si>
  <si>
    <t xml:space="preserve">G$211129 </t>
  </si>
  <si>
    <t>Ventanilla abierta del 08 al 14/02/2018</t>
  </si>
  <si>
    <t>Total Ventanilla abierta del 08 al 14/02/2018</t>
  </si>
  <si>
    <t>Total 19/02/2018</t>
  </si>
  <si>
    <t>G210721</t>
  </si>
  <si>
    <t>E$200219</t>
  </si>
  <si>
    <t>Total 26/02/2018</t>
  </si>
  <si>
    <t>Ventanilla abierta del 22 al 27/02/2018</t>
  </si>
  <si>
    <t>Total Ventanilla abierta del 22 al 27/02/2018</t>
  </si>
  <si>
    <t>N150518</t>
  </si>
  <si>
    <t>Total 05/03/2018</t>
  </si>
  <si>
    <t>N150219</t>
  </si>
  <si>
    <t>G190723</t>
  </si>
  <si>
    <t>Total 12/03/2018</t>
  </si>
  <si>
    <t>Ventanilla abierta del 08 al 14/03/2018</t>
  </si>
  <si>
    <t>Total Ventanilla abierta del 08 al 14/03/2018</t>
  </si>
  <si>
    <t>E$180718</t>
  </si>
  <si>
    <t>Total Ventanilla del 16/03/2018</t>
  </si>
  <si>
    <t>Ventanilla del 16/03/2018</t>
  </si>
  <si>
    <t>Total 19/03/2018</t>
  </si>
  <si>
    <t>S180326</t>
  </si>
  <si>
    <t>G280628</t>
  </si>
  <si>
    <t>Total 23/03/2018</t>
  </si>
  <si>
    <t>G$101121</t>
  </si>
  <si>
    <t>Ventanilla abierta del 21 al 27/03/2018</t>
  </si>
  <si>
    <t>Total Ventanilla abierta del 21 al 27/03/2018</t>
  </si>
  <si>
    <t>N150618</t>
  </si>
  <si>
    <t>Total 02/04/2018</t>
  </si>
  <si>
    <t>Total 09/04/2018</t>
  </si>
  <si>
    <t>Ventanilla del 12/04/2018</t>
  </si>
  <si>
    <t>Total Ventanilla del 12/04/2018</t>
  </si>
  <si>
    <t>Total 16/04/2018</t>
  </si>
  <si>
    <t>N150419</t>
  </si>
  <si>
    <t>Ventanilla abierta del 12 al 18/04/2018</t>
  </si>
  <si>
    <t>Total Ventanilla abierta del 12 al 18/04/2018</t>
  </si>
  <si>
    <t>N220818</t>
  </si>
  <si>
    <t>N171018</t>
  </si>
  <si>
    <t>E$241018</t>
  </si>
  <si>
    <t>Total 23/04/2018</t>
  </si>
  <si>
    <t>Total 27/04/2018</t>
  </si>
  <si>
    <t>Ventanilla del 02/05/2018</t>
  </si>
  <si>
    <t>G240419</t>
  </si>
  <si>
    <t>Total Ventanilla del 02/05/2018</t>
  </si>
  <si>
    <t>G$170822</t>
  </si>
  <si>
    <t>Total 07/05/2018</t>
  </si>
  <si>
    <t>Total 14/05/2018</t>
  </si>
  <si>
    <t>Ventanilla abierta del 14 al 16/05/2018</t>
  </si>
  <si>
    <t>Total Ventanilla abierta del 14 al 16/05/2018</t>
  </si>
  <si>
    <t>Total 21/05/2018</t>
  </si>
  <si>
    <t>B250435</t>
  </si>
  <si>
    <t>Ventanilla del 22/05/2018</t>
  </si>
  <si>
    <t>Total Ventanilla del 22/05/2018</t>
  </si>
  <si>
    <t>Total 28/05/2018</t>
  </si>
  <si>
    <t>G240931</t>
  </si>
  <si>
    <t>G$210819</t>
  </si>
  <si>
    <t>G$240528</t>
  </si>
  <si>
    <t>Ventanilla del 30/05/2018</t>
  </si>
  <si>
    <t>Total Ventanilla del 30/05/2018</t>
  </si>
  <si>
    <t>Total 04/06/2018</t>
  </si>
  <si>
    <t>Total 11/06/2018</t>
  </si>
  <si>
    <t>Total 18/06/2018</t>
  </si>
  <si>
    <t>Ventanilla abierta del 14 al 19/06/2018</t>
  </si>
  <si>
    <t>Total Ventanilla abierta del 14 al 19/06/2018</t>
  </si>
  <si>
    <t>N170619</t>
  </si>
  <si>
    <t>Total 25/06/2018</t>
  </si>
  <si>
    <t>G$200524</t>
  </si>
  <si>
    <t>Ventanilla del 27/06/2018</t>
  </si>
  <si>
    <t>Total Ventanilla del 27/06/2018</t>
  </si>
  <si>
    <t>Ventanilla del 29/06/2018</t>
  </si>
  <si>
    <t>Total Ventanilla del 29/06/2018</t>
  </si>
  <si>
    <t>G$250533</t>
  </si>
  <si>
    <t>Total 02/07/2018</t>
  </si>
  <si>
    <t>Total 09/07/2018</t>
  </si>
  <si>
    <t>Ventanilla abierta del 11 al 18/07/2018</t>
  </si>
  <si>
    <t>N120719</t>
  </si>
  <si>
    <t>G240321</t>
  </si>
  <si>
    <t>Total Ventanilla abierta del 11 al 18/07/2018</t>
  </si>
  <si>
    <t>G$230823</t>
  </si>
  <si>
    <t>Total 16/07/2018</t>
  </si>
  <si>
    <t>G$270537</t>
  </si>
  <si>
    <t>Ventanilla del 20/07/2018</t>
  </si>
  <si>
    <t>Total Ventanilla del 20/07/2018</t>
  </si>
  <si>
    <t>Total 23/07/2018</t>
  </si>
  <si>
    <t>Ventanilla abierta del 27 al 30/07/2018</t>
  </si>
  <si>
    <t>Total Ventanilla abierta del 27 al 30/07/2018</t>
  </si>
  <si>
    <t>Total 30/07/2018</t>
  </si>
  <si>
    <t>G190630</t>
  </si>
  <si>
    <t>Ventanilla abierta del 01 al 03/08/2018</t>
  </si>
  <si>
    <t>Total Ventanilla abierta del 01 al 03/08/2018</t>
  </si>
  <si>
    <t>Total 06/08/2018</t>
  </si>
  <si>
    <t>Total 13/08/2018</t>
  </si>
  <si>
    <t>Ventanilla abierta del 10 al 14/08/2018</t>
  </si>
  <si>
    <t>Total Ventanilla abierta del 10 al 14/08/2018</t>
  </si>
  <si>
    <t>Ventanilla del 16/08/2018</t>
  </si>
  <si>
    <t>Total Ventanilla del 16/08/2018</t>
  </si>
  <si>
    <t>Total 20/08/2018</t>
  </si>
  <si>
    <t>Total 27/08/2018</t>
  </si>
  <si>
    <t>S220323</t>
  </si>
  <si>
    <t>Ventanilla del 30/08/2018</t>
  </si>
  <si>
    <t>Total Ventanilla del 30/08/2018</t>
  </si>
  <si>
    <t>N150719</t>
  </si>
  <si>
    <t>Total 03/09/2018</t>
  </si>
  <si>
    <t>Total 10/09/2018</t>
  </si>
  <si>
    <t>Ventanilla abierta Tesoro Directo del 11 al 14/09/2018</t>
  </si>
  <si>
    <t>Total Ventanilla abierta Tesoro Directo del 11 al 14/09/2018</t>
  </si>
  <si>
    <t>N191218</t>
  </si>
  <si>
    <t>N150519</t>
  </si>
  <si>
    <t>N160919</t>
  </si>
  <si>
    <t>B200444</t>
  </si>
  <si>
    <t>Total 17/09/2018</t>
  </si>
  <si>
    <t>Total 24/09/2018</t>
  </si>
  <si>
    <t>B210432</t>
  </si>
  <si>
    <t>Ventanilla abierta  SIOPEL del 19 al 27/09/2018</t>
  </si>
  <si>
    <t>Total Ventanilla abierta SIOPEL del 19 al 27/09/2018</t>
  </si>
  <si>
    <t>N150319</t>
  </si>
  <si>
    <t>Ventanilla abierta SIOPEL del 19 al 27/09/2018</t>
  </si>
  <si>
    <t>G$201119</t>
  </si>
  <si>
    <t>NA</t>
  </si>
  <si>
    <t>Total 01/10/2018</t>
  </si>
  <si>
    <t>Ventanilla SIOPEL del 04/10/2018</t>
  </si>
  <si>
    <t>Total Ventanilla SIOPEL del 04/10/2018</t>
  </si>
  <si>
    <t>Total 08/10/2018</t>
  </si>
  <si>
    <t>B200439</t>
  </si>
  <si>
    <t>Total 12/10/2018</t>
  </si>
  <si>
    <t>Total Ventanilla abierta SIOPEL del 17 al 18/10/2018</t>
  </si>
  <si>
    <t>Ventanilla abierta  SIOPEL del 17 al 18/10/2018</t>
  </si>
  <si>
    <t>N161019</t>
  </si>
  <si>
    <t>Total 22/10/2018</t>
  </si>
  <si>
    <t>Total 29/10/2018</t>
  </si>
  <si>
    <t>G201021</t>
  </si>
  <si>
    <t>Total 05/11/2018</t>
  </si>
  <si>
    <t>Ventanilla abierta  SIOPEL del 08 al 13/11/2018</t>
  </si>
  <si>
    <t>Total Ventanilla abierta SIOPEL del 08 al 13/11/2018</t>
  </si>
  <si>
    <t>N151119</t>
  </si>
  <si>
    <t>Total 12/11/2018</t>
  </si>
  <si>
    <t>B240441</t>
  </si>
  <si>
    <t>Ventanilla SIOPEL del 16/11/2018</t>
  </si>
  <si>
    <t>Total Ventanilla SIOPEL del 16/11/2018</t>
  </si>
  <si>
    <t>Total 19/11/2018</t>
  </si>
  <si>
    <t>Ventanilla abierta  SIOPEL del 21 al 23/11/2018</t>
  </si>
  <si>
    <t>Total Ventanilla abierta SIOPEL del 21 al 23/11/2018</t>
  </si>
  <si>
    <t>Total 26/11/2018</t>
  </si>
  <si>
    <t>Ventanilla abierta SIOPEL del 21 al 23/11/2018</t>
  </si>
  <si>
    <t>Ventanilla abierta  SIOPEL del 28 al 30/11/2018</t>
  </si>
  <si>
    <t>Total Ventanilla abierta SIOPEL del 28 al 30/11/2018</t>
  </si>
  <si>
    <t>Ventanilla abierta SIOPEL del 28 al 30/11/2018</t>
  </si>
  <si>
    <t>Total 03/12/2018</t>
  </si>
  <si>
    <t>Total 10/12/2018</t>
  </si>
  <si>
    <t>G$260826</t>
  </si>
  <si>
    <t>Ventanilla abierta  SIOPEL del 06 al 10/12/2018</t>
  </si>
  <si>
    <t>Total Ventanilla abierta SIOPEL del 06 al 10/12/2018</t>
  </si>
  <si>
    <t>Ventanilla SIOPEL del 14/12/2018</t>
  </si>
  <si>
    <t>Total Ventanilla SIOPEL del 14/12/2018</t>
  </si>
  <si>
    <t>Total 17/12/2018</t>
  </si>
  <si>
    <t>G$230222</t>
  </si>
  <si>
    <t>Subasta extraordinaria 19/12/2018</t>
  </si>
  <si>
    <t>Total Subasta Extraordinaria 19/12/2018</t>
  </si>
  <si>
    <t>Subasta Extraordinaria 19/12/2018</t>
  </si>
  <si>
    <t>Ventanilla abierta  SIOPEL del 21 al 28/12/2018</t>
  </si>
  <si>
    <t>Total Ventanilla abierta SIOPEL del 21 al 28/12/2018</t>
  </si>
  <si>
    <t>Ventanilla abierta SIOPEL del 21 al 28/12/2018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</si>
</sst>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Black]dd/mm/yyyy"/>
    <numFmt numFmtId="165" formatCode="_(* #,##0.000_);_(* \(#,##0.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3" fontId="0" fillId="0" borderId="0" xfId="1" applyFont="1" applyProtection="1">
      <protection locked="0"/>
    </xf>
    <xf numFmtId="43" fontId="0" fillId="0" borderId="0" xfId="1" applyNumberFormat="1" applyFont="1" applyProtection="1">
      <protection locked="0"/>
    </xf>
    <xf numFmtId="0" fontId="3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43" fontId="4" fillId="2" borderId="0" xfId="1" applyFont="1" applyFill="1" applyBorder="1" applyAlignment="1" applyProtection="1">
      <alignment horizontal="center"/>
      <protection locked="0"/>
    </xf>
    <xf numFmtId="43" fontId="4" fillId="2" borderId="0" xfId="1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164" fontId="5" fillId="0" borderId="0" xfId="2" applyNumberFormat="1" applyFill="1" applyBorder="1" applyAlignment="1" applyProtection="1">
      <alignment horizontal="center" vertical="center"/>
    </xf>
    <xf numFmtId="0" fontId="5" fillId="0" borderId="0" xfId="2" applyFont="1" applyFill="1" applyBorder="1"/>
    <xf numFmtId="43" fontId="5" fillId="0" borderId="0" xfId="2" applyNumberForma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/>
    </xf>
    <xf numFmtId="4" fontId="5" fillId="0" borderId="0" xfId="3" applyNumberFormat="1" applyFont="1" applyFill="1" applyBorder="1" applyAlignment="1">
      <alignment horizontal="right"/>
    </xf>
    <xf numFmtId="164" fontId="5" fillId="0" borderId="0" xfId="2" applyNumberFormat="1" applyFill="1" applyBorder="1" applyAlignment="1" applyProtection="1">
      <alignment vertical="center"/>
    </xf>
    <xf numFmtId="164" fontId="5" fillId="0" borderId="0" xfId="2" applyNumberFormat="1" applyFont="1" applyFill="1" applyBorder="1" applyAlignment="1">
      <alignment horizontal="center" vertical="center"/>
    </xf>
    <xf numFmtId="43" fontId="5" fillId="0" borderId="0" xfId="2" applyNumberFormat="1" applyFont="1" applyFill="1" applyBorder="1" applyAlignment="1">
      <alignment horizontal="right"/>
    </xf>
    <xf numFmtId="164" fontId="4" fillId="3" borderId="0" xfId="2" applyNumberFormat="1" applyFont="1" applyFill="1" applyBorder="1" applyAlignment="1">
      <alignment horizontal="center" vertical="center"/>
    </xf>
    <xf numFmtId="0" fontId="4" fillId="3" borderId="0" xfId="2" applyFont="1" applyFill="1" applyBorder="1"/>
    <xf numFmtId="43" fontId="4" fillId="3" borderId="0" xfId="2" applyNumberFormat="1" applyFont="1" applyFill="1" applyBorder="1" applyAlignment="1">
      <alignment horizontal="right"/>
    </xf>
    <xf numFmtId="43" fontId="4" fillId="3" borderId="0" xfId="3" applyFont="1" applyFill="1" applyBorder="1" applyAlignment="1">
      <alignment horizontal="right"/>
    </xf>
    <xf numFmtId="43" fontId="4" fillId="3" borderId="0" xfId="3" applyNumberFormat="1" applyFont="1" applyFill="1" applyBorder="1" applyAlignment="1">
      <alignment horizontal="right"/>
    </xf>
    <xf numFmtId="43" fontId="0" fillId="0" borderId="0" xfId="1" applyFont="1"/>
    <xf numFmtId="0" fontId="4" fillId="0" borderId="0" xfId="0" applyFont="1"/>
    <xf numFmtId="0" fontId="0" fillId="0" borderId="0" xfId="0" applyFont="1"/>
    <xf numFmtId="164" fontId="0" fillId="0" borderId="0" xfId="0" applyNumberFormat="1" applyBorder="1"/>
    <xf numFmtId="43" fontId="0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0" applyNumberFormat="1" applyFill="1"/>
    <xf numFmtId="165" fontId="5" fillId="4" borderId="0" xfId="3" applyNumberFormat="1" applyFont="1" applyFill="1"/>
    <xf numFmtId="43" fontId="4" fillId="2" borderId="0" xfId="3" applyFont="1" applyFill="1" applyBorder="1" applyAlignment="1" applyProtection="1">
      <alignment horizontal="center"/>
      <protection locked="0"/>
    </xf>
    <xf numFmtId="43" fontId="4" fillId="2" borderId="0" xfId="3" applyNumberFormat="1" applyFont="1" applyFill="1" applyBorder="1" applyAlignment="1" applyProtection="1">
      <alignment horizontal="center"/>
      <protection locked="0"/>
    </xf>
    <xf numFmtId="164" fontId="5" fillId="4" borderId="0" xfId="4" applyNumberFormat="1" applyFont="1" applyFill="1" applyBorder="1" applyAlignment="1">
      <alignment horizontal="center" vertical="center"/>
    </xf>
    <xf numFmtId="0" fontId="5" fillId="4" borderId="0" xfId="4" applyFont="1" applyFill="1" applyBorder="1"/>
    <xf numFmtId="10" fontId="5" fillId="4" borderId="0" xfId="4" applyNumberFormat="1" applyFill="1" applyBorder="1" applyAlignment="1">
      <alignment horizontal="right"/>
    </xf>
    <xf numFmtId="43" fontId="5" fillId="4" borderId="0" xfId="4" applyNumberFormat="1" applyFill="1" applyBorder="1" applyAlignment="1">
      <alignment horizontal="right"/>
    </xf>
    <xf numFmtId="164" fontId="4" fillId="3" borderId="0" xfId="4" applyNumberFormat="1" applyFont="1" applyFill="1" applyBorder="1" applyAlignment="1">
      <alignment vertical="center"/>
    </xf>
    <xf numFmtId="0" fontId="4" fillId="3" borderId="0" xfId="4" applyFont="1" applyFill="1" applyBorder="1"/>
    <xf numFmtId="165" fontId="4" fillId="3" borderId="0" xfId="4" applyNumberFormat="1" applyFont="1" applyFill="1" applyBorder="1" applyAlignment="1">
      <alignment horizontal="right"/>
    </xf>
    <xf numFmtId="10" fontId="5" fillId="0" borderId="0" xfId="2" applyNumberFormat="1" applyFill="1" applyBorder="1" applyAlignment="1">
      <alignment horizontal="right"/>
    </xf>
    <xf numFmtId="0" fontId="2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164" fontId="4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/>
    <xf numFmtId="43" fontId="4" fillId="0" borderId="0" xfId="2" applyNumberFormat="1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4" fillId="0" borderId="0" xfId="3" applyNumberFormat="1" applyFont="1" applyFill="1" applyBorder="1" applyAlignment="1">
      <alignment horizontal="right"/>
    </xf>
    <xf numFmtId="0" fontId="4" fillId="0" borderId="0" xfId="0" applyFont="1" applyFill="1"/>
    <xf numFmtId="0" fontId="0" fillId="0" borderId="0" xfId="0" applyFont="1" applyFill="1"/>
    <xf numFmtId="0" fontId="7" fillId="0" borderId="0" xfId="0" applyFont="1"/>
    <xf numFmtId="0" fontId="8" fillId="0" borderId="0" xfId="0" applyFont="1"/>
    <xf numFmtId="4" fontId="5" fillId="4" borderId="0" xfId="4" applyNumberFormat="1" applyFill="1" applyBorder="1" applyAlignment="1">
      <alignment horizontal="right"/>
    </xf>
    <xf numFmtId="4" fontId="4" fillId="3" borderId="0" xfId="4" applyNumberFormat="1" applyFont="1" applyFill="1" applyBorder="1" applyAlignment="1">
      <alignment horizontal="right"/>
    </xf>
    <xf numFmtId="4" fontId="5" fillId="0" borderId="0" xfId="2" applyNumberFormat="1" applyFill="1" applyBorder="1" applyAlignment="1">
      <alignment horizontal="right"/>
    </xf>
    <xf numFmtId="4" fontId="4" fillId="3" borderId="0" xfId="2" applyNumberFormat="1" applyFont="1" applyFill="1" applyBorder="1" applyAlignment="1">
      <alignment horizontal="right"/>
    </xf>
    <xf numFmtId="10" fontId="5" fillId="0" borderId="0" xfId="5" applyNumberFormat="1" applyFont="1" applyFill="1" applyBorder="1" applyAlignment="1">
      <alignment horizontal="right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</cellXfs>
  <cellStyles count="7">
    <cellStyle name="Millares" xfId="1" builtinId="3"/>
    <cellStyle name="Millares 3" xfId="6"/>
    <cellStyle name="Millares 4" xfId="3"/>
    <cellStyle name="Normal" xfId="0" builtinId="0"/>
    <cellStyle name="Normal 2" xfId="4"/>
    <cellStyle name="Normal 5" xfId="2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</xdr:rowOff>
    </xdr:from>
    <xdr:to>
      <xdr:col>2</xdr:col>
      <xdr:colOff>445746</xdr:colOff>
      <xdr:row>2</xdr:row>
      <xdr:rowOff>114300</xdr:rowOff>
    </xdr:to>
    <xdr:pic>
      <xdr:nvPicPr>
        <xdr:cNvPr id="2" name="1 Imagen" descr="TESORERÍA NACION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525"/>
          <a:ext cx="139824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57150</xdr:rowOff>
    </xdr:from>
    <xdr:to>
      <xdr:col>2</xdr:col>
      <xdr:colOff>704850</xdr:colOff>
      <xdr:row>4</xdr:row>
      <xdr:rowOff>19050</xdr:rowOff>
    </xdr:to>
    <xdr:pic>
      <xdr:nvPicPr>
        <xdr:cNvPr id="2" name="1 Imagen" descr="TESORERÍA NACION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57150"/>
          <a:ext cx="1209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0"/>
  <sheetViews>
    <sheetView tabSelected="1" workbookViewId="0">
      <pane ySplit="2100" topLeftCell="A389" activePane="bottomLeft"/>
      <selection activeCell="F6" sqref="F6"/>
      <selection pane="bottomLeft" activeCell="H397" sqref="H397"/>
    </sheetView>
  </sheetViews>
  <sheetFormatPr baseColWidth="10" defaultRowHeight="15" x14ac:dyDescent="0.25"/>
  <cols>
    <col min="2" max="2" width="4" style="13" customWidth="1"/>
    <col min="3" max="3" width="55.42578125" customWidth="1"/>
    <col min="4" max="4" width="11.28515625" style="29" bestFit="1" customWidth="1"/>
    <col min="5" max="5" width="17.5703125" bestFit="1" customWidth="1"/>
    <col min="6" max="6" width="17.5703125" style="27" bestFit="1" customWidth="1"/>
    <col min="7" max="7" width="14.7109375" style="27" bestFit="1" customWidth="1"/>
    <col min="8" max="8" width="14.7109375" style="31" bestFit="1" customWidth="1"/>
    <col min="9" max="9" width="17.5703125" bestFit="1" customWidth="1"/>
    <col min="10" max="10" width="16.85546875" bestFit="1" customWidth="1"/>
    <col min="258" max="258" width="4" customWidth="1"/>
    <col min="259" max="259" width="21.28515625" bestFit="1" customWidth="1"/>
    <col min="260" max="260" width="11.28515625" bestFit="1" customWidth="1"/>
    <col min="261" max="262" width="17.5703125" bestFit="1" customWidth="1"/>
    <col min="263" max="264" width="14.7109375" bestFit="1" customWidth="1"/>
    <col min="265" max="265" width="17.5703125" bestFit="1" customWidth="1"/>
    <col min="514" max="514" width="4" customWidth="1"/>
    <col min="515" max="515" width="21.28515625" bestFit="1" customWidth="1"/>
    <col min="516" max="516" width="11.28515625" bestFit="1" customWidth="1"/>
    <col min="517" max="518" width="17.5703125" bestFit="1" customWidth="1"/>
    <col min="519" max="520" width="14.7109375" bestFit="1" customWidth="1"/>
    <col min="521" max="521" width="17.5703125" bestFit="1" customWidth="1"/>
    <col min="770" max="770" width="4" customWidth="1"/>
    <col min="771" max="771" width="21.28515625" bestFit="1" customWidth="1"/>
    <col min="772" max="772" width="11.28515625" bestFit="1" customWidth="1"/>
    <col min="773" max="774" width="17.5703125" bestFit="1" customWidth="1"/>
    <col min="775" max="776" width="14.7109375" bestFit="1" customWidth="1"/>
    <col min="777" max="777" width="17.5703125" bestFit="1" customWidth="1"/>
    <col min="1026" max="1026" width="4" customWidth="1"/>
    <col min="1027" max="1027" width="21.28515625" bestFit="1" customWidth="1"/>
    <col min="1028" max="1028" width="11.28515625" bestFit="1" customWidth="1"/>
    <col min="1029" max="1030" width="17.5703125" bestFit="1" customWidth="1"/>
    <col min="1031" max="1032" width="14.7109375" bestFit="1" customWidth="1"/>
    <col min="1033" max="1033" width="17.5703125" bestFit="1" customWidth="1"/>
    <col min="1282" max="1282" width="4" customWidth="1"/>
    <col min="1283" max="1283" width="21.28515625" bestFit="1" customWidth="1"/>
    <col min="1284" max="1284" width="11.28515625" bestFit="1" customWidth="1"/>
    <col min="1285" max="1286" width="17.5703125" bestFit="1" customWidth="1"/>
    <col min="1287" max="1288" width="14.7109375" bestFit="1" customWidth="1"/>
    <col min="1289" max="1289" width="17.5703125" bestFit="1" customWidth="1"/>
    <col min="1538" max="1538" width="4" customWidth="1"/>
    <col min="1539" max="1539" width="21.28515625" bestFit="1" customWidth="1"/>
    <col min="1540" max="1540" width="11.28515625" bestFit="1" customWidth="1"/>
    <col min="1541" max="1542" width="17.5703125" bestFit="1" customWidth="1"/>
    <col min="1543" max="1544" width="14.7109375" bestFit="1" customWidth="1"/>
    <col min="1545" max="1545" width="17.5703125" bestFit="1" customWidth="1"/>
    <col min="1794" max="1794" width="4" customWidth="1"/>
    <col min="1795" max="1795" width="21.28515625" bestFit="1" customWidth="1"/>
    <col min="1796" max="1796" width="11.28515625" bestFit="1" customWidth="1"/>
    <col min="1797" max="1798" width="17.5703125" bestFit="1" customWidth="1"/>
    <col min="1799" max="1800" width="14.7109375" bestFit="1" customWidth="1"/>
    <col min="1801" max="1801" width="17.5703125" bestFit="1" customWidth="1"/>
    <col min="2050" max="2050" width="4" customWidth="1"/>
    <col min="2051" max="2051" width="21.28515625" bestFit="1" customWidth="1"/>
    <col min="2052" max="2052" width="11.28515625" bestFit="1" customWidth="1"/>
    <col min="2053" max="2054" width="17.5703125" bestFit="1" customWidth="1"/>
    <col min="2055" max="2056" width="14.7109375" bestFit="1" customWidth="1"/>
    <col min="2057" max="2057" width="17.5703125" bestFit="1" customWidth="1"/>
    <col min="2306" max="2306" width="4" customWidth="1"/>
    <col min="2307" max="2307" width="21.28515625" bestFit="1" customWidth="1"/>
    <col min="2308" max="2308" width="11.28515625" bestFit="1" customWidth="1"/>
    <col min="2309" max="2310" width="17.5703125" bestFit="1" customWidth="1"/>
    <col min="2311" max="2312" width="14.7109375" bestFit="1" customWidth="1"/>
    <col min="2313" max="2313" width="17.5703125" bestFit="1" customWidth="1"/>
    <col min="2562" max="2562" width="4" customWidth="1"/>
    <col min="2563" max="2563" width="21.28515625" bestFit="1" customWidth="1"/>
    <col min="2564" max="2564" width="11.28515625" bestFit="1" customWidth="1"/>
    <col min="2565" max="2566" width="17.5703125" bestFit="1" customWidth="1"/>
    <col min="2567" max="2568" width="14.7109375" bestFit="1" customWidth="1"/>
    <col min="2569" max="2569" width="17.5703125" bestFit="1" customWidth="1"/>
    <col min="2818" max="2818" width="4" customWidth="1"/>
    <col min="2819" max="2819" width="21.28515625" bestFit="1" customWidth="1"/>
    <col min="2820" max="2820" width="11.28515625" bestFit="1" customWidth="1"/>
    <col min="2821" max="2822" width="17.5703125" bestFit="1" customWidth="1"/>
    <col min="2823" max="2824" width="14.7109375" bestFit="1" customWidth="1"/>
    <col min="2825" max="2825" width="17.5703125" bestFit="1" customWidth="1"/>
    <col min="3074" max="3074" width="4" customWidth="1"/>
    <col min="3075" max="3075" width="21.28515625" bestFit="1" customWidth="1"/>
    <col min="3076" max="3076" width="11.28515625" bestFit="1" customWidth="1"/>
    <col min="3077" max="3078" width="17.5703125" bestFit="1" customWidth="1"/>
    <col min="3079" max="3080" width="14.7109375" bestFit="1" customWidth="1"/>
    <col min="3081" max="3081" width="17.5703125" bestFit="1" customWidth="1"/>
    <col min="3330" max="3330" width="4" customWidth="1"/>
    <col min="3331" max="3331" width="21.28515625" bestFit="1" customWidth="1"/>
    <col min="3332" max="3332" width="11.28515625" bestFit="1" customWidth="1"/>
    <col min="3333" max="3334" width="17.5703125" bestFit="1" customWidth="1"/>
    <col min="3335" max="3336" width="14.7109375" bestFit="1" customWidth="1"/>
    <col min="3337" max="3337" width="17.5703125" bestFit="1" customWidth="1"/>
    <col min="3586" max="3586" width="4" customWidth="1"/>
    <col min="3587" max="3587" width="21.28515625" bestFit="1" customWidth="1"/>
    <col min="3588" max="3588" width="11.28515625" bestFit="1" customWidth="1"/>
    <col min="3589" max="3590" width="17.5703125" bestFit="1" customWidth="1"/>
    <col min="3591" max="3592" width="14.7109375" bestFit="1" customWidth="1"/>
    <col min="3593" max="3593" width="17.5703125" bestFit="1" customWidth="1"/>
    <col min="3842" max="3842" width="4" customWidth="1"/>
    <col min="3843" max="3843" width="21.28515625" bestFit="1" customWidth="1"/>
    <col min="3844" max="3844" width="11.28515625" bestFit="1" customWidth="1"/>
    <col min="3845" max="3846" width="17.5703125" bestFit="1" customWidth="1"/>
    <col min="3847" max="3848" width="14.7109375" bestFit="1" customWidth="1"/>
    <col min="3849" max="3849" width="17.5703125" bestFit="1" customWidth="1"/>
    <col min="4098" max="4098" width="4" customWidth="1"/>
    <col min="4099" max="4099" width="21.28515625" bestFit="1" customWidth="1"/>
    <col min="4100" max="4100" width="11.28515625" bestFit="1" customWidth="1"/>
    <col min="4101" max="4102" width="17.5703125" bestFit="1" customWidth="1"/>
    <col min="4103" max="4104" width="14.7109375" bestFit="1" customWidth="1"/>
    <col min="4105" max="4105" width="17.5703125" bestFit="1" customWidth="1"/>
    <col min="4354" max="4354" width="4" customWidth="1"/>
    <col min="4355" max="4355" width="21.28515625" bestFit="1" customWidth="1"/>
    <col min="4356" max="4356" width="11.28515625" bestFit="1" customWidth="1"/>
    <col min="4357" max="4358" width="17.5703125" bestFit="1" customWidth="1"/>
    <col min="4359" max="4360" width="14.7109375" bestFit="1" customWidth="1"/>
    <col min="4361" max="4361" width="17.5703125" bestFit="1" customWidth="1"/>
    <col min="4610" max="4610" width="4" customWidth="1"/>
    <col min="4611" max="4611" width="21.28515625" bestFit="1" customWidth="1"/>
    <col min="4612" max="4612" width="11.28515625" bestFit="1" customWidth="1"/>
    <col min="4613" max="4614" width="17.5703125" bestFit="1" customWidth="1"/>
    <col min="4615" max="4616" width="14.7109375" bestFit="1" customWidth="1"/>
    <col min="4617" max="4617" width="17.5703125" bestFit="1" customWidth="1"/>
    <col min="4866" max="4866" width="4" customWidth="1"/>
    <col min="4867" max="4867" width="21.28515625" bestFit="1" customWidth="1"/>
    <col min="4868" max="4868" width="11.28515625" bestFit="1" customWidth="1"/>
    <col min="4869" max="4870" width="17.5703125" bestFit="1" customWidth="1"/>
    <col min="4871" max="4872" width="14.7109375" bestFit="1" customWidth="1"/>
    <col min="4873" max="4873" width="17.5703125" bestFit="1" customWidth="1"/>
    <col min="5122" max="5122" width="4" customWidth="1"/>
    <col min="5123" max="5123" width="21.28515625" bestFit="1" customWidth="1"/>
    <col min="5124" max="5124" width="11.28515625" bestFit="1" customWidth="1"/>
    <col min="5125" max="5126" width="17.5703125" bestFit="1" customWidth="1"/>
    <col min="5127" max="5128" width="14.7109375" bestFit="1" customWidth="1"/>
    <col min="5129" max="5129" width="17.5703125" bestFit="1" customWidth="1"/>
    <col min="5378" max="5378" width="4" customWidth="1"/>
    <col min="5379" max="5379" width="21.28515625" bestFit="1" customWidth="1"/>
    <col min="5380" max="5380" width="11.28515625" bestFit="1" customWidth="1"/>
    <col min="5381" max="5382" width="17.5703125" bestFit="1" customWidth="1"/>
    <col min="5383" max="5384" width="14.7109375" bestFit="1" customWidth="1"/>
    <col min="5385" max="5385" width="17.5703125" bestFit="1" customWidth="1"/>
    <col min="5634" max="5634" width="4" customWidth="1"/>
    <col min="5635" max="5635" width="21.28515625" bestFit="1" customWidth="1"/>
    <col min="5636" max="5636" width="11.28515625" bestFit="1" customWidth="1"/>
    <col min="5637" max="5638" width="17.5703125" bestFit="1" customWidth="1"/>
    <col min="5639" max="5640" width="14.7109375" bestFit="1" customWidth="1"/>
    <col min="5641" max="5641" width="17.5703125" bestFit="1" customWidth="1"/>
    <col min="5890" max="5890" width="4" customWidth="1"/>
    <col min="5891" max="5891" width="21.28515625" bestFit="1" customWidth="1"/>
    <col min="5892" max="5892" width="11.28515625" bestFit="1" customWidth="1"/>
    <col min="5893" max="5894" width="17.5703125" bestFit="1" customWidth="1"/>
    <col min="5895" max="5896" width="14.7109375" bestFit="1" customWidth="1"/>
    <col min="5897" max="5897" width="17.5703125" bestFit="1" customWidth="1"/>
    <col min="6146" max="6146" width="4" customWidth="1"/>
    <col min="6147" max="6147" width="21.28515625" bestFit="1" customWidth="1"/>
    <col min="6148" max="6148" width="11.28515625" bestFit="1" customWidth="1"/>
    <col min="6149" max="6150" width="17.5703125" bestFit="1" customWidth="1"/>
    <col min="6151" max="6152" width="14.7109375" bestFit="1" customWidth="1"/>
    <col min="6153" max="6153" width="17.5703125" bestFit="1" customWidth="1"/>
    <col min="6402" max="6402" width="4" customWidth="1"/>
    <col min="6403" max="6403" width="21.28515625" bestFit="1" customWidth="1"/>
    <col min="6404" max="6404" width="11.28515625" bestFit="1" customWidth="1"/>
    <col min="6405" max="6406" width="17.5703125" bestFit="1" customWidth="1"/>
    <col min="6407" max="6408" width="14.7109375" bestFit="1" customWidth="1"/>
    <col min="6409" max="6409" width="17.5703125" bestFit="1" customWidth="1"/>
    <col min="6658" max="6658" width="4" customWidth="1"/>
    <col min="6659" max="6659" width="21.28515625" bestFit="1" customWidth="1"/>
    <col min="6660" max="6660" width="11.28515625" bestFit="1" customWidth="1"/>
    <col min="6661" max="6662" width="17.5703125" bestFit="1" customWidth="1"/>
    <col min="6663" max="6664" width="14.7109375" bestFit="1" customWidth="1"/>
    <col min="6665" max="6665" width="17.5703125" bestFit="1" customWidth="1"/>
    <col min="6914" max="6914" width="4" customWidth="1"/>
    <col min="6915" max="6915" width="21.28515625" bestFit="1" customWidth="1"/>
    <col min="6916" max="6916" width="11.28515625" bestFit="1" customWidth="1"/>
    <col min="6917" max="6918" width="17.5703125" bestFit="1" customWidth="1"/>
    <col min="6919" max="6920" width="14.7109375" bestFit="1" customWidth="1"/>
    <col min="6921" max="6921" width="17.5703125" bestFit="1" customWidth="1"/>
    <col min="7170" max="7170" width="4" customWidth="1"/>
    <col min="7171" max="7171" width="21.28515625" bestFit="1" customWidth="1"/>
    <col min="7172" max="7172" width="11.28515625" bestFit="1" customWidth="1"/>
    <col min="7173" max="7174" width="17.5703125" bestFit="1" customWidth="1"/>
    <col min="7175" max="7176" width="14.7109375" bestFit="1" customWidth="1"/>
    <col min="7177" max="7177" width="17.5703125" bestFit="1" customWidth="1"/>
    <col min="7426" max="7426" width="4" customWidth="1"/>
    <col min="7427" max="7427" width="21.28515625" bestFit="1" customWidth="1"/>
    <col min="7428" max="7428" width="11.28515625" bestFit="1" customWidth="1"/>
    <col min="7429" max="7430" width="17.5703125" bestFit="1" customWidth="1"/>
    <col min="7431" max="7432" width="14.7109375" bestFit="1" customWidth="1"/>
    <col min="7433" max="7433" width="17.5703125" bestFit="1" customWidth="1"/>
    <col min="7682" max="7682" width="4" customWidth="1"/>
    <col min="7683" max="7683" width="21.28515625" bestFit="1" customWidth="1"/>
    <col min="7684" max="7684" width="11.28515625" bestFit="1" customWidth="1"/>
    <col min="7685" max="7686" width="17.5703125" bestFit="1" customWidth="1"/>
    <col min="7687" max="7688" width="14.7109375" bestFit="1" customWidth="1"/>
    <col min="7689" max="7689" width="17.5703125" bestFit="1" customWidth="1"/>
    <col min="7938" max="7938" width="4" customWidth="1"/>
    <col min="7939" max="7939" width="21.28515625" bestFit="1" customWidth="1"/>
    <col min="7940" max="7940" width="11.28515625" bestFit="1" customWidth="1"/>
    <col min="7941" max="7942" width="17.5703125" bestFit="1" customWidth="1"/>
    <col min="7943" max="7944" width="14.7109375" bestFit="1" customWidth="1"/>
    <col min="7945" max="7945" width="17.5703125" bestFit="1" customWidth="1"/>
    <col min="8194" max="8194" width="4" customWidth="1"/>
    <col min="8195" max="8195" width="21.28515625" bestFit="1" customWidth="1"/>
    <col min="8196" max="8196" width="11.28515625" bestFit="1" customWidth="1"/>
    <col min="8197" max="8198" width="17.5703125" bestFit="1" customWidth="1"/>
    <col min="8199" max="8200" width="14.7109375" bestFit="1" customWidth="1"/>
    <col min="8201" max="8201" width="17.5703125" bestFit="1" customWidth="1"/>
    <col min="8450" max="8450" width="4" customWidth="1"/>
    <col min="8451" max="8451" width="21.28515625" bestFit="1" customWidth="1"/>
    <col min="8452" max="8452" width="11.28515625" bestFit="1" customWidth="1"/>
    <col min="8453" max="8454" width="17.5703125" bestFit="1" customWidth="1"/>
    <col min="8455" max="8456" width="14.7109375" bestFit="1" customWidth="1"/>
    <col min="8457" max="8457" width="17.5703125" bestFit="1" customWidth="1"/>
    <col min="8706" max="8706" width="4" customWidth="1"/>
    <col min="8707" max="8707" width="21.28515625" bestFit="1" customWidth="1"/>
    <col min="8708" max="8708" width="11.28515625" bestFit="1" customWidth="1"/>
    <col min="8709" max="8710" width="17.5703125" bestFit="1" customWidth="1"/>
    <col min="8711" max="8712" width="14.7109375" bestFit="1" customWidth="1"/>
    <col min="8713" max="8713" width="17.5703125" bestFit="1" customWidth="1"/>
    <col min="8962" max="8962" width="4" customWidth="1"/>
    <col min="8963" max="8963" width="21.28515625" bestFit="1" customWidth="1"/>
    <col min="8964" max="8964" width="11.28515625" bestFit="1" customWidth="1"/>
    <col min="8965" max="8966" width="17.5703125" bestFit="1" customWidth="1"/>
    <col min="8967" max="8968" width="14.7109375" bestFit="1" customWidth="1"/>
    <col min="8969" max="8969" width="17.5703125" bestFit="1" customWidth="1"/>
    <col min="9218" max="9218" width="4" customWidth="1"/>
    <col min="9219" max="9219" width="21.28515625" bestFit="1" customWidth="1"/>
    <col min="9220" max="9220" width="11.28515625" bestFit="1" customWidth="1"/>
    <col min="9221" max="9222" width="17.5703125" bestFit="1" customWidth="1"/>
    <col min="9223" max="9224" width="14.7109375" bestFit="1" customWidth="1"/>
    <col min="9225" max="9225" width="17.5703125" bestFit="1" customWidth="1"/>
    <col min="9474" max="9474" width="4" customWidth="1"/>
    <col min="9475" max="9475" width="21.28515625" bestFit="1" customWidth="1"/>
    <col min="9476" max="9476" width="11.28515625" bestFit="1" customWidth="1"/>
    <col min="9477" max="9478" width="17.5703125" bestFit="1" customWidth="1"/>
    <col min="9479" max="9480" width="14.7109375" bestFit="1" customWidth="1"/>
    <col min="9481" max="9481" width="17.5703125" bestFit="1" customWidth="1"/>
    <col min="9730" max="9730" width="4" customWidth="1"/>
    <col min="9731" max="9731" width="21.28515625" bestFit="1" customWidth="1"/>
    <col min="9732" max="9732" width="11.28515625" bestFit="1" customWidth="1"/>
    <col min="9733" max="9734" width="17.5703125" bestFit="1" customWidth="1"/>
    <col min="9735" max="9736" width="14.7109375" bestFit="1" customWidth="1"/>
    <col min="9737" max="9737" width="17.5703125" bestFit="1" customWidth="1"/>
    <col min="9986" max="9986" width="4" customWidth="1"/>
    <col min="9987" max="9987" width="21.28515625" bestFit="1" customWidth="1"/>
    <col min="9988" max="9988" width="11.28515625" bestFit="1" customWidth="1"/>
    <col min="9989" max="9990" width="17.5703125" bestFit="1" customWidth="1"/>
    <col min="9991" max="9992" width="14.7109375" bestFit="1" customWidth="1"/>
    <col min="9993" max="9993" width="17.5703125" bestFit="1" customWidth="1"/>
    <col min="10242" max="10242" width="4" customWidth="1"/>
    <col min="10243" max="10243" width="21.28515625" bestFit="1" customWidth="1"/>
    <col min="10244" max="10244" width="11.28515625" bestFit="1" customWidth="1"/>
    <col min="10245" max="10246" width="17.5703125" bestFit="1" customWidth="1"/>
    <col min="10247" max="10248" width="14.7109375" bestFit="1" customWidth="1"/>
    <col min="10249" max="10249" width="17.5703125" bestFit="1" customWidth="1"/>
    <col min="10498" max="10498" width="4" customWidth="1"/>
    <col min="10499" max="10499" width="21.28515625" bestFit="1" customWidth="1"/>
    <col min="10500" max="10500" width="11.28515625" bestFit="1" customWidth="1"/>
    <col min="10501" max="10502" width="17.5703125" bestFit="1" customWidth="1"/>
    <col min="10503" max="10504" width="14.7109375" bestFit="1" customWidth="1"/>
    <col min="10505" max="10505" width="17.5703125" bestFit="1" customWidth="1"/>
    <col min="10754" max="10754" width="4" customWidth="1"/>
    <col min="10755" max="10755" width="21.28515625" bestFit="1" customWidth="1"/>
    <col min="10756" max="10756" width="11.28515625" bestFit="1" customWidth="1"/>
    <col min="10757" max="10758" width="17.5703125" bestFit="1" customWidth="1"/>
    <col min="10759" max="10760" width="14.7109375" bestFit="1" customWidth="1"/>
    <col min="10761" max="10761" width="17.5703125" bestFit="1" customWidth="1"/>
    <col min="11010" max="11010" width="4" customWidth="1"/>
    <col min="11011" max="11011" width="21.28515625" bestFit="1" customWidth="1"/>
    <col min="11012" max="11012" width="11.28515625" bestFit="1" customWidth="1"/>
    <col min="11013" max="11014" width="17.5703125" bestFit="1" customWidth="1"/>
    <col min="11015" max="11016" width="14.7109375" bestFit="1" customWidth="1"/>
    <col min="11017" max="11017" width="17.5703125" bestFit="1" customWidth="1"/>
    <col min="11266" max="11266" width="4" customWidth="1"/>
    <col min="11267" max="11267" width="21.28515625" bestFit="1" customWidth="1"/>
    <col min="11268" max="11268" width="11.28515625" bestFit="1" customWidth="1"/>
    <col min="11269" max="11270" width="17.5703125" bestFit="1" customWidth="1"/>
    <col min="11271" max="11272" width="14.7109375" bestFit="1" customWidth="1"/>
    <col min="11273" max="11273" width="17.5703125" bestFit="1" customWidth="1"/>
    <col min="11522" max="11522" width="4" customWidth="1"/>
    <col min="11523" max="11523" width="21.28515625" bestFit="1" customWidth="1"/>
    <col min="11524" max="11524" width="11.28515625" bestFit="1" customWidth="1"/>
    <col min="11525" max="11526" width="17.5703125" bestFit="1" customWidth="1"/>
    <col min="11527" max="11528" width="14.7109375" bestFit="1" customWidth="1"/>
    <col min="11529" max="11529" width="17.5703125" bestFit="1" customWidth="1"/>
    <col min="11778" max="11778" width="4" customWidth="1"/>
    <col min="11779" max="11779" width="21.28515625" bestFit="1" customWidth="1"/>
    <col min="11780" max="11780" width="11.28515625" bestFit="1" customWidth="1"/>
    <col min="11781" max="11782" width="17.5703125" bestFit="1" customWidth="1"/>
    <col min="11783" max="11784" width="14.7109375" bestFit="1" customWidth="1"/>
    <col min="11785" max="11785" width="17.5703125" bestFit="1" customWidth="1"/>
    <col min="12034" max="12034" width="4" customWidth="1"/>
    <col min="12035" max="12035" width="21.28515625" bestFit="1" customWidth="1"/>
    <col min="12036" max="12036" width="11.28515625" bestFit="1" customWidth="1"/>
    <col min="12037" max="12038" width="17.5703125" bestFit="1" customWidth="1"/>
    <col min="12039" max="12040" width="14.7109375" bestFit="1" customWidth="1"/>
    <col min="12041" max="12041" width="17.5703125" bestFit="1" customWidth="1"/>
    <col min="12290" max="12290" width="4" customWidth="1"/>
    <col min="12291" max="12291" width="21.28515625" bestFit="1" customWidth="1"/>
    <col min="12292" max="12292" width="11.28515625" bestFit="1" customWidth="1"/>
    <col min="12293" max="12294" width="17.5703125" bestFit="1" customWidth="1"/>
    <col min="12295" max="12296" width="14.7109375" bestFit="1" customWidth="1"/>
    <col min="12297" max="12297" width="17.5703125" bestFit="1" customWidth="1"/>
    <col min="12546" max="12546" width="4" customWidth="1"/>
    <col min="12547" max="12547" width="21.28515625" bestFit="1" customWidth="1"/>
    <col min="12548" max="12548" width="11.28515625" bestFit="1" customWidth="1"/>
    <col min="12549" max="12550" width="17.5703125" bestFit="1" customWidth="1"/>
    <col min="12551" max="12552" width="14.7109375" bestFit="1" customWidth="1"/>
    <col min="12553" max="12553" width="17.5703125" bestFit="1" customWidth="1"/>
    <col min="12802" max="12802" width="4" customWidth="1"/>
    <col min="12803" max="12803" width="21.28515625" bestFit="1" customWidth="1"/>
    <col min="12804" max="12804" width="11.28515625" bestFit="1" customWidth="1"/>
    <col min="12805" max="12806" width="17.5703125" bestFit="1" customWidth="1"/>
    <col min="12807" max="12808" width="14.7109375" bestFit="1" customWidth="1"/>
    <col min="12809" max="12809" width="17.5703125" bestFit="1" customWidth="1"/>
    <col min="13058" max="13058" width="4" customWidth="1"/>
    <col min="13059" max="13059" width="21.28515625" bestFit="1" customWidth="1"/>
    <col min="13060" max="13060" width="11.28515625" bestFit="1" customWidth="1"/>
    <col min="13061" max="13062" width="17.5703125" bestFit="1" customWidth="1"/>
    <col min="13063" max="13064" width="14.7109375" bestFit="1" customWidth="1"/>
    <col min="13065" max="13065" width="17.5703125" bestFit="1" customWidth="1"/>
    <col min="13314" max="13314" width="4" customWidth="1"/>
    <col min="13315" max="13315" width="21.28515625" bestFit="1" customWidth="1"/>
    <col min="13316" max="13316" width="11.28515625" bestFit="1" customWidth="1"/>
    <col min="13317" max="13318" width="17.5703125" bestFit="1" customWidth="1"/>
    <col min="13319" max="13320" width="14.7109375" bestFit="1" customWidth="1"/>
    <col min="13321" max="13321" width="17.5703125" bestFit="1" customWidth="1"/>
    <col min="13570" max="13570" width="4" customWidth="1"/>
    <col min="13571" max="13571" width="21.28515625" bestFit="1" customWidth="1"/>
    <col min="13572" max="13572" width="11.28515625" bestFit="1" customWidth="1"/>
    <col min="13573" max="13574" width="17.5703125" bestFit="1" customWidth="1"/>
    <col min="13575" max="13576" width="14.7109375" bestFit="1" customWidth="1"/>
    <col min="13577" max="13577" width="17.5703125" bestFit="1" customWidth="1"/>
    <col min="13826" max="13826" width="4" customWidth="1"/>
    <col min="13827" max="13827" width="21.28515625" bestFit="1" customWidth="1"/>
    <col min="13828" max="13828" width="11.28515625" bestFit="1" customWidth="1"/>
    <col min="13829" max="13830" width="17.5703125" bestFit="1" customWidth="1"/>
    <col min="13831" max="13832" width="14.7109375" bestFit="1" customWidth="1"/>
    <col min="13833" max="13833" width="17.5703125" bestFit="1" customWidth="1"/>
    <col min="14082" max="14082" width="4" customWidth="1"/>
    <col min="14083" max="14083" width="21.28515625" bestFit="1" customWidth="1"/>
    <col min="14084" max="14084" width="11.28515625" bestFit="1" customWidth="1"/>
    <col min="14085" max="14086" width="17.5703125" bestFit="1" customWidth="1"/>
    <col min="14087" max="14088" width="14.7109375" bestFit="1" customWidth="1"/>
    <col min="14089" max="14089" width="17.5703125" bestFit="1" customWidth="1"/>
    <col min="14338" max="14338" width="4" customWidth="1"/>
    <col min="14339" max="14339" width="21.28515625" bestFit="1" customWidth="1"/>
    <col min="14340" max="14340" width="11.28515625" bestFit="1" customWidth="1"/>
    <col min="14341" max="14342" width="17.5703125" bestFit="1" customWidth="1"/>
    <col min="14343" max="14344" width="14.7109375" bestFit="1" customWidth="1"/>
    <col min="14345" max="14345" width="17.5703125" bestFit="1" customWidth="1"/>
    <col min="14594" max="14594" width="4" customWidth="1"/>
    <col min="14595" max="14595" width="21.28515625" bestFit="1" customWidth="1"/>
    <col min="14596" max="14596" width="11.28515625" bestFit="1" customWidth="1"/>
    <col min="14597" max="14598" width="17.5703125" bestFit="1" customWidth="1"/>
    <col min="14599" max="14600" width="14.7109375" bestFit="1" customWidth="1"/>
    <col min="14601" max="14601" width="17.5703125" bestFit="1" customWidth="1"/>
    <col min="14850" max="14850" width="4" customWidth="1"/>
    <col min="14851" max="14851" width="21.28515625" bestFit="1" customWidth="1"/>
    <col min="14852" max="14852" width="11.28515625" bestFit="1" customWidth="1"/>
    <col min="14853" max="14854" width="17.5703125" bestFit="1" customWidth="1"/>
    <col min="14855" max="14856" width="14.7109375" bestFit="1" customWidth="1"/>
    <col min="14857" max="14857" width="17.5703125" bestFit="1" customWidth="1"/>
    <col min="15106" max="15106" width="4" customWidth="1"/>
    <col min="15107" max="15107" width="21.28515625" bestFit="1" customWidth="1"/>
    <col min="15108" max="15108" width="11.28515625" bestFit="1" customWidth="1"/>
    <col min="15109" max="15110" width="17.5703125" bestFit="1" customWidth="1"/>
    <col min="15111" max="15112" width="14.7109375" bestFit="1" customWidth="1"/>
    <col min="15113" max="15113" width="17.5703125" bestFit="1" customWidth="1"/>
    <col min="15362" max="15362" width="4" customWidth="1"/>
    <col min="15363" max="15363" width="21.28515625" bestFit="1" customWidth="1"/>
    <col min="15364" max="15364" width="11.28515625" bestFit="1" customWidth="1"/>
    <col min="15365" max="15366" width="17.5703125" bestFit="1" customWidth="1"/>
    <col min="15367" max="15368" width="14.7109375" bestFit="1" customWidth="1"/>
    <col min="15369" max="15369" width="17.5703125" bestFit="1" customWidth="1"/>
    <col min="15618" max="15618" width="4" customWidth="1"/>
    <col min="15619" max="15619" width="21.28515625" bestFit="1" customWidth="1"/>
    <col min="15620" max="15620" width="11.28515625" bestFit="1" customWidth="1"/>
    <col min="15621" max="15622" width="17.5703125" bestFit="1" customWidth="1"/>
    <col min="15623" max="15624" width="14.7109375" bestFit="1" customWidth="1"/>
    <col min="15625" max="15625" width="17.5703125" bestFit="1" customWidth="1"/>
    <col min="15874" max="15874" width="4" customWidth="1"/>
    <col min="15875" max="15875" width="21.28515625" bestFit="1" customWidth="1"/>
    <col min="15876" max="15876" width="11.28515625" bestFit="1" customWidth="1"/>
    <col min="15877" max="15878" width="17.5703125" bestFit="1" customWidth="1"/>
    <col min="15879" max="15880" width="14.7109375" bestFit="1" customWidth="1"/>
    <col min="15881" max="15881" width="17.5703125" bestFit="1" customWidth="1"/>
    <col min="16130" max="16130" width="4" customWidth="1"/>
    <col min="16131" max="16131" width="21.28515625" bestFit="1" customWidth="1"/>
    <col min="16132" max="16132" width="11.28515625" bestFit="1" customWidth="1"/>
    <col min="16133" max="16134" width="17.5703125" bestFit="1" customWidth="1"/>
    <col min="16135" max="16136" width="14.7109375" bestFit="1" customWidth="1"/>
    <col min="16137" max="16137" width="17.5703125" bestFit="1" customWidth="1"/>
  </cols>
  <sheetData>
    <row r="1" spans="2:14" s="2" customFormat="1" x14ac:dyDescent="0.25">
      <c r="B1" s="1"/>
      <c r="D1" s="3"/>
      <c r="F1" s="4"/>
      <c r="G1" s="4"/>
      <c r="H1" s="5"/>
    </row>
    <row r="2" spans="2:14" s="2" customFormat="1" x14ac:dyDescent="0.25">
      <c r="B2" s="62" t="s">
        <v>0</v>
      </c>
      <c r="C2" s="62"/>
      <c r="D2" s="62"/>
      <c r="E2" s="62"/>
      <c r="F2" s="62"/>
      <c r="G2" s="62"/>
      <c r="H2" s="62"/>
      <c r="I2" s="6"/>
      <c r="J2" s="6"/>
      <c r="K2" s="6"/>
      <c r="L2" s="6"/>
      <c r="M2" s="6"/>
      <c r="N2" s="6"/>
    </row>
    <row r="3" spans="2:14" s="2" customFormat="1" x14ac:dyDescent="0.25">
      <c r="B3" s="7"/>
      <c r="C3" s="62" t="s">
        <v>25</v>
      </c>
      <c r="D3" s="62"/>
      <c r="E3" s="62"/>
      <c r="F3" s="62"/>
      <c r="G3" s="62"/>
      <c r="H3" s="62"/>
      <c r="I3" s="6"/>
      <c r="J3" s="6"/>
      <c r="K3" s="6"/>
      <c r="L3" s="6"/>
      <c r="M3" s="6"/>
      <c r="N3" s="6"/>
    </row>
    <row r="4" spans="2:14" s="2" customFormat="1" x14ac:dyDescent="0.25">
      <c r="B4" s="63" t="s">
        <v>1</v>
      </c>
      <c r="C4" s="63"/>
      <c r="D4" s="63"/>
      <c r="E4" s="63"/>
      <c r="F4" s="63"/>
      <c r="G4" s="63"/>
      <c r="H4" s="63"/>
      <c r="I4" s="8"/>
      <c r="J4" s="8"/>
      <c r="K4" s="8"/>
      <c r="L4" s="8"/>
      <c r="M4" s="8"/>
      <c r="N4" s="8"/>
    </row>
    <row r="5" spans="2:14" s="2" customFormat="1" x14ac:dyDescent="0.25">
      <c r="B5" s="1"/>
      <c r="D5" s="3"/>
      <c r="F5" s="4"/>
      <c r="G5" s="4"/>
      <c r="H5" s="5"/>
    </row>
    <row r="6" spans="2:14" s="2" customFormat="1" x14ac:dyDescent="0.25">
      <c r="B6" s="1"/>
      <c r="C6" s="9" t="s">
        <v>2</v>
      </c>
      <c r="D6" s="10" t="s">
        <v>3</v>
      </c>
      <c r="E6" s="10" t="s">
        <v>4</v>
      </c>
      <c r="F6" s="11" t="s">
        <v>5</v>
      </c>
      <c r="G6" s="11" t="s">
        <v>6</v>
      </c>
      <c r="H6" s="12" t="s">
        <v>7</v>
      </c>
    </row>
    <row r="7" spans="2:14" x14ac:dyDescent="0.25">
      <c r="C7" s="14">
        <v>43108</v>
      </c>
      <c r="D7" s="15" t="s">
        <v>19</v>
      </c>
      <c r="E7" s="16" t="s">
        <v>8</v>
      </c>
      <c r="F7" s="16" t="s">
        <v>8</v>
      </c>
      <c r="G7" s="16" t="s">
        <v>8</v>
      </c>
      <c r="H7" s="16" t="s">
        <v>8</v>
      </c>
    </row>
    <row r="8" spans="2:14" x14ac:dyDescent="0.25">
      <c r="C8" s="19"/>
      <c r="D8" s="15" t="s">
        <v>21</v>
      </c>
      <c r="E8" s="16">
        <v>948.3</v>
      </c>
      <c r="F8" s="16">
        <v>9.15</v>
      </c>
      <c r="G8" s="16">
        <v>9.15</v>
      </c>
      <c r="H8" s="16">
        <v>100.19</v>
      </c>
    </row>
    <row r="9" spans="2:14" x14ac:dyDescent="0.25">
      <c r="C9" s="19"/>
      <c r="D9" s="15" t="s">
        <v>23</v>
      </c>
      <c r="E9" s="16" t="s">
        <v>8</v>
      </c>
      <c r="F9" s="16" t="s">
        <v>8</v>
      </c>
      <c r="G9" s="16" t="s">
        <v>8</v>
      </c>
      <c r="H9" s="16" t="s">
        <v>8</v>
      </c>
    </row>
    <row r="10" spans="2:14" x14ac:dyDescent="0.25">
      <c r="C10" s="20"/>
      <c r="D10" s="15" t="s">
        <v>18</v>
      </c>
      <c r="E10" s="21">
        <v>1329.2</v>
      </c>
      <c r="F10" s="17">
        <v>0.1</v>
      </c>
      <c r="G10" s="17">
        <v>0.1</v>
      </c>
      <c r="H10" s="18">
        <v>103.92</v>
      </c>
    </row>
    <row r="11" spans="2:14" x14ac:dyDescent="0.25">
      <c r="C11" s="22" t="s">
        <v>27</v>
      </c>
      <c r="D11" s="23"/>
      <c r="E11" s="24">
        <f>SUM(E7:E10)</f>
        <v>2277.5</v>
      </c>
      <c r="F11" s="25"/>
      <c r="G11" s="25"/>
      <c r="H11" s="26"/>
    </row>
    <row r="12" spans="2:14" x14ac:dyDescent="0.25">
      <c r="C12" s="14">
        <v>43115</v>
      </c>
      <c r="D12" s="15" t="s">
        <v>31</v>
      </c>
      <c r="E12" s="16">
        <v>15210</v>
      </c>
      <c r="F12" s="17">
        <v>0.08</v>
      </c>
      <c r="G12" s="17">
        <v>0.08</v>
      </c>
      <c r="H12" s="18">
        <v>92.63</v>
      </c>
    </row>
    <row r="13" spans="2:14" x14ac:dyDescent="0.25">
      <c r="C13" s="19"/>
      <c r="D13" s="15" t="s">
        <v>22</v>
      </c>
      <c r="E13" s="16">
        <v>12828.4</v>
      </c>
      <c r="F13" s="45">
        <v>0.09</v>
      </c>
      <c r="G13" s="45">
        <v>0.09</v>
      </c>
      <c r="H13" s="16">
        <v>94.69</v>
      </c>
    </row>
    <row r="14" spans="2:14" x14ac:dyDescent="0.25">
      <c r="C14" s="19"/>
      <c r="D14" s="15" t="s">
        <v>23</v>
      </c>
      <c r="E14" s="16">
        <v>6340</v>
      </c>
      <c r="F14" s="16">
        <v>9.68</v>
      </c>
      <c r="G14" s="16">
        <v>9.68</v>
      </c>
      <c r="H14" s="16">
        <v>99.86</v>
      </c>
    </row>
    <row r="15" spans="2:14" x14ac:dyDescent="0.25">
      <c r="C15" s="19"/>
      <c r="D15" s="15" t="s">
        <v>18</v>
      </c>
      <c r="E15" s="16">
        <v>11083</v>
      </c>
      <c r="F15" s="45">
        <v>0.1</v>
      </c>
      <c r="G15" s="45">
        <v>0.1</v>
      </c>
      <c r="H15" s="16">
        <v>103.92</v>
      </c>
    </row>
    <row r="16" spans="2:14" x14ac:dyDescent="0.25">
      <c r="C16" s="22" t="s">
        <v>30</v>
      </c>
      <c r="D16" s="23"/>
      <c r="E16" s="24">
        <f>SUM(E12:E15)</f>
        <v>45461.4</v>
      </c>
      <c r="F16" s="25"/>
      <c r="G16" s="25"/>
      <c r="H16" s="26"/>
    </row>
    <row r="17" spans="3:8" x14ac:dyDescent="0.25">
      <c r="C17" s="14" t="s">
        <v>28</v>
      </c>
      <c r="D17" s="15" t="s">
        <v>32</v>
      </c>
      <c r="E17" s="16">
        <v>49995.95</v>
      </c>
      <c r="F17" s="45">
        <v>7.0999999999999994E-2</v>
      </c>
      <c r="G17" s="45">
        <v>7.0999999999999994E-2</v>
      </c>
      <c r="H17" s="16">
        <v>98.75</v>
      </c>
    </row>
    <row r="18" spans="3:8" x14ac:dyDescent="0.25">
      <c r="C18" s="14"/>
      <c r="D18" s="15" t="s">
        <v>33</v>
      </c>
      <c r="E18" s="16">
        <v>36758.699999999997</v>
      </c>
      <c r="F18" s="45">
        <v>7.4999999999999997E-2</v>
      </c>
      <c r="G18" s="45">
        <v>7.4999999999999997E-2</v>
      </c>
      <c r="H18" s="16">
        <v>96.35</v>
      </c>
    </row>
    <row r="19" spans="3:8" x14ac:dyDescent="0.25">
      <c r="C19" s="14"/>
      <c r="D19" s="15" t="s">
        <v>24</v>
      </c>
      <c r="E19" s="16">
        <v>4130</v>
      </c>
      <c r="F19" s="45">
        <v>7.8E-2</v>
      </c>
      <c r="G19" s="45">
        <v>7.8E-2</v>
      </c>
      <c r="H19" s="16">
        <v>93.84</v>
      </c>
    </row>
    <row r="20" spans="3:8" x14ac:dyDescent="0.25">
      <c r="C20" s="14"/>
      <c r="D20" s="15" t="s">
        <v>20</v>
      </c>
      <c r="E20" s="16">
        <v>150</v>
      </c>
      <c r="F20" s="45">
        <v>8.6900000000000005E-2</v>
      </c>
      <c r="G20" s="45">
        <v>8.6900000000000005E-2</v>
      </c>
      <c r="H20" s="16">
        <v>101.58</v>
      </c>
    </row>
    <row r="21" spans="3:8" x14ac:dyDescent="0.25">
      <c r="C21" s="22" t="s">
        <v>29</v>
      </c>
      <c r="D21" s="23"/>
      <c r="E21" s="24">
        <f>SUM(E17:E20)</f>
        <v>91034.65</v>
      </c>
      <c r="F21" s="25"/>
      <c r="G21" s="25"/>
      <c r="H21" s="26"/>
    </row>
    <row r="22" spans="3:8" x14ac:dyDescent="0.25">
      <c r="C22" s="14">
        <v>43122</v>
      </c>
      <c r="D22" s="15" t="s">
        <v>31</v>
      </c>
      <c r="E22" s="16">
        <v>36519.25</v>
      </c>
      <c r="F22" s="17">
        <v>0.08</v>
      </c>
      <c r="G22" s="17">
        <v>0.08</v>
      </c>
      <c r="H22" s="16">
        <v>92.76</v>
      </c>
    </row>
    <row r="23" spans="3:8" x14ac:dyDescent="0.25">
      <c r="C23" s="19"/>
      <c r="D23" s="15" t="s">
        <v>35</v>
      </c>
      <c r="E23" s="16">
        <v>54812.5</v>
      </c>
      <c r="F23" s="45">
        <v>8.9499999999999996E-2</v>
      </c>
      <c r="G23" s="45">
        <v>8.9499999999999996E-2</v>
      </c>
      <c r="H23" s="16">
        <v>94.09</v>
      </c>
    </row>
    <row r="24" spans="3:8" x14ac:dyDescent="0.25">
      <c r="C24" s="19"/>
      <c r="D24" s="15" t="s">
        <v>21</v>
      </c>
      <c r="E24" s="16">
        <v>35012</v>
      </c>
      <c r="F24" s="45">
        <v>9.1499999999999998E-2</v>
      </c>
      <c r="G24" s="45">
        <v>9.1499999999999998E-2</v>
      </c>
      <c r="H24" s="16">
        <v>100.19</v>
      </c>
    </row>
    <row r="25" spans="3:8" x14ac:dyDescent="0.25">
      <c r="C25" s="19"/>
      <c r="D25" s="15" t="s">
        <v>36</v>
      </c>
      <c r="E25" s="16">
        <v>34000</v>
      </c>
      <c r="F25" s="45">
        <v>9.5299999999999996E-2</v>
      </c>
      <c r="G25" s="45">
        <v>9.5299999999999996E-2</v>
      </c>
      <c r="H25" s="16">
        <v>98.26</v>
      </c>
    </row>
    <row r="26" spans="3:8" x14ac:dyDescent="0.25">
      <c r="C26" s="19"/>
      <c r="D26" s="15" t="s">
        <v>18</v>
      </c>
      <c r="E26" s="16">
        <v>9</v>
      </c>
      <c r="F26" s="45">
        <v>0.1</v>
      </c>
      <c r="G26" s="45">
        <v>0.1</v>
      </c>
      <c r="H26" s="16">
        <v>103.91</v>
      </c>
    </row>
    <row r="27" spans="3:8" x14ac:dyDescent="0.25">
      <c r="C27" s="22" t="s">
        <v>34</v>
      </c>
      <c r="D27" s="23"/>
      <c r="E27" s="24">
        <f>SUM(E22:E26)</f>
        <v>160352.75</v>
      </c>
      <c r="F27" s="25"/>
      <c r="G27" s="25"/>
      <c r="H27" s="26"/>
    </row>
    <row r="28" spans="3:8" x14ac:dyDescent="0.25">
      <c r="C28" s="14" t="s">
        <v>38</v>
      </c>
      <c r="D28" s="15" t="s">
        <v>32</v>
      </c>
      <c r="E28" s="16">
        <v>24765</v>
      </c>
      <c r="F28" s="45">
        <v>7.0999999999999994E-2</v>
      </c>
      <c r="G28" s="45">
        <v>7.0999999999999994E-2</v>
      </c>
      <c r="H28" s="16">
        <v>99.02</v>
      </c>
    </row>
    <row r="29" spans="3:8" x14ac:dyDescent="0.25">
      <c r="C29" s="14"/>
      <c r="D29" s="15" t="s">
        <v>33</v>
      </c>
      <c r="E29" s="16">
        <v>11797</v>
      </c>
      <c r="F29" s="45">
        <v>7.4999999999999997E-2</v>
      </c>
      <c r="G29" s="45">
        <v>7.4999999999999997E-2</v>
      </c>
      <c r="H29" s="16">
        <v>96.62</v>
      </c>
    </row>
    <row r="30" spans="3:8" x14ac:dyDescent="0.25">
      <c r="C30" s="14"/>
      <c r="D30" s="15" t="s">
        <v>39</v>
      </c>
      <c r="E30" s="16">
        <v>4325</v>
      </c>
      <c r="F30" s="45">
        <v>7.6999999999999999E-2</v>
      </c>
      <c r="G30" s="45">
        <v>7.6999999999999999E-2</v>
      </c>
      <c r="H30" s="16">
        <v>95.27</v>
      </c>
    </row>
    <row r="31" spans="3:8" x14ac:dyDescent="0.25">
      <c r="C31" s="14"/>
      <c r="D31" s="15" t="s">
        <v>40</v>
      </c>
      <c r="E31" s="16">
        <v>27110</v>
      </c>
      <c r="F31" s="45">
        <v>8.9200000000000002E-2</v>
      </c>
      <c r="G31" s="45">
        <v>8.9200000000000002E-2</v>
      </c>
      <c r="H31" s="16">
        <v>100.5</v>
      </c>
    </row>
    <row r="32" spans="3:8" x14ac:dyDescent="0.25">
      <c r="C32" s="22" t="s">
        <v>41</v>
      </c>
      <c r="D32" s="23"/>
      <c r="E32" s="24">
        <f>SUM(E28:E31)</f>
        <v>67997</v>
      </c>
      <c r="F32" s="25"/>
      <c r="G32" s="25"/>
      <c r="H32" s="26"/>
    </row>
    <row r="33" spans="3:8" x14ac:dyDescent="0.25">
      <c r="C33" s="14">
        <v>43129</v>
      </c>
      <c r="D33" s="15" t="s">
        <v>43</v>
      </c>
      <c r="E33" s="16">
        <v>5828.9</v>
      </c>
      <c r="F33" s="17">
        <v>8.7999999999999995E-2</v>
      </c>
      <c r="G33" s="17">
        <v>8.7999999999999995E-2</v>
      </c>
      <c r="H33" s="16">
        <v>98.78</v>
      </c>
    </row>
    <row r="34" spans="3:8" x14ac:dyDescent="0.25">
      <c r="C34" s="19"/>
      <c r="D34" s="15" t="s">
        <v>22</v>
      </c>
      <c r="E34" s="16">
        <v>500</v>
      </c>
      <c r="F34" s="45">
        <v>0.09</v>
      </c>
      <c r="G34" s="45">
        <v>0.09</v>
      </c>
      <c r="H34" s="16">
        <v>94.73</v>
      </c>
    </row>
    <row r="35" spans="3:8" x14ac:dyDescent="0.25">
      <c r="C35" s="19"/>
      <c r="D35" s="15" t="s">
        <v>23</v>
      </c>
      <c r="E35" s="16">
        <v>4850</v>
      </c>
      <c r="F35" s="45">
        <v>9.6799999999999997E-2</v>
      </c>
      <c r="G35" s="45">
        <v>9.6799999999999997E-2</v>
      </c>
      <c r="H35" s="16">
        <v>99.86</v>
      </c>
    </row>
    <row r="36" spans="3:8" x14ac:dyDescent="0.25">
      <c r="C36" s="19"/>
      <c r="D36" s="15" t="s">
        <v>18</v>
      </c>
      <c r="E36" s="16" t="s">
        <v>8</v>
      </c>
      <c r="F36" s="16" t="s">
        <v>8</v>
      </c>
      <c r="G36" s="16" t="s">
        <v>8</v>
      </c>
      <c r="H36" s="16" t="s">
        <v>8</v>
      </c>
    </row>
    <row r="37" spans="3:8" x14ac:dyDescent="0.25">
      <c r="C37" s="22" t="s">
        <v>42</v>
      </c>
      <c r="D37" s="23"/>
      <c r="E37" s="24">
        <f>SUM(E33:E36)</f>
        <v>11178.9</v>
      </c>
      <c r="F37" s="25"/>
      <c r="G37" s="25"/>
      <c r="H37" s="26"/>
    </row>
    <row r="38" spans="3:8" x14ac:dyDescent="0.25">
      <c r="C38" s="14" t="s">
        <v>45</v>
      </c>
      <c r="D38" s="55" t="s">
        <v>47</v>
      </c>
      <c r="E38" s="16">
        <v>16708.05</v>
      </c>
      <c r="F38" s="45">
        <v>7.1999999999999995E-2</v>
      </c>
      <c r="G38" s="45">
        <v>7.1999999999999995E-2</v>
      </c>
      <c r="H38" s="16">
        <v>98.463962189838497</v>
      </c>
    </row>
    <row r="39" spans="3:8" x14ac:dyDescent="0.25">
      <c r="C39" s="14"/>
      <c r="D39" s="55" t="s">
        <v>33</v>
      </c>
      <c r="E39" s="16">
        <v>1433</v>
      </c>
      <c r="F39" s="45">
        <v>7.4999999999999997E-2</v>
      </c>
      <c r="G39" s="45">
        <v>7.4999999999999997E-2</v>
      </c>
      <c r="H39" s="16">
        <v>96.64</v>
      </c>
    </row>
    <row r="40" spans="3:8" x14ac:dyDescent="0.25">
      <c r="C40" s="14"/>
      <c r="D40" s="55" t="s">
        <v>31</v>
      </c>
      <c r="E40" s="16">
        <v>1671.7</v>
      </c>
      <c r="F40" s="45">
        <v>0.08</v>
      </c>
      <c r="G40" s="45">
        <v>0.08</v>
      </c>
      <c r="H40" s="16">
        <v>92.879256965944279</v>
      </c>
    </row>
    <row r="41" spans="3:8" x14ac:dyDescent="0.25">
      <c r="C41" s="22" t="s">
        <v>46</v>
      </c>
      <c r="D41" s="23"/>
      <c r="E41" s="24">
        <f>SUM(E38:E40)</f>
        <v>19812.75</v>
      </c>
      <c r="F41" s="25"/>
      <c r="G41" s="25"/>
      <c r="H41" s="26"/>
    </row>
    <row r="42" spans="3:8" x14ac:dyDescent="0.25">
      <c r="C42" s="14">
        <v>43136</v>
      </c>
      <c r="D42" s="15" t="s">
        <v>31</v>
      </c>
      <c r="E42" s="16">
        <v>509</v>
      </c>
      <c r="F42" s="17">
        <v>0.08</v>
      </c>
      <c r="G42" s="17">
        <v>0.08</v>
      </c>
      <c r="H42" s="16">
        <v>93.01</v>
      </c>
    </row>
    <row r="43" spans="3:8" x14ac:dyDescent="0.25">
      <c r="C43" s="19"/>
      <c r="D43" s="15" t="s">
        <v>50</v>
      </c>
      <c r="E43" s="16">
        <v>727</v>
      </c>
      <c r="F43" s="45">
        <v>8.8999999999999996E-2</v>
      </c>
      <c r="G43" s="45">
        <v>8.8999999999999996E-2</v>
      </c>
      <c r="H43" s="16">
        <v>102.29</v>
      </c>
    </row>
    <row r="44" spans="3:8" x14ac:dyDescent="0.25">
      <c r="C44" s="19"/>
      <c r="D44" s="15" t="s">
        <v>51</v>
      </c>
      <c r="E44" s="16" t="s">
        <v>8</v>
      </c>
      <c r="F44" s="16" t="s">
        <v>8</v>
      </c>
      <c r="G44" s="16" t="s">
        <v>8</v>
      </c>
      <c r="H44" s="16" t="s">
        <v>8</v>
      </c>
    </row>
    <row r="45" spans="3:8" x14ac:dyDescent="0.25">
      <c r="C45" s="19"/>
      <c r="D45" s="15" t="s">
        <v>40</v>
      </c>
      <c r="E45" s="16">
        <v>35665.5</v>
      </c>
      <c r="F45" s="45">
        <v>9.0999999999999998E-2</v>
      </c>
      <c r="G45" s="45">
        <v>9.0999999999999998E-2</v>
      </c>
      <c r="H45" s="16">
        <v>100.5</v>
      </c>
    </row>
    <row r="46" spans="3:8" x14ac:dyDescent="0.25">
      <c r="C46" s="19"/>
      <c r="D46" s="15" t="s">
        <v>18</v>
      </c>
      <c r="E46" s="16" t="s">
        <v>8</v>
      </c>
      <c r="F46" s="16" t="s">
        <v>8</v>
      </c>
      <c r="G46" s="16" t="s">
        <v>8</v>
      </c>
      <c r="H46" s="16" t="s">
        <v>8</v>
      </c>
    </row>
    <row r="47" spans="3:8" x14ac:dyDescent="0.25">
      <c r="C47" s="22" t="s">
        <v>49</v>
      </c>
      <c r="D47" s="23"/>
      <c r="E47" s="24">
        <f>SUM(E42:E45)</f>
        <v>36901.5</v>
      </c>
      <c r="F47" s="25"/>
      <c r="G47" s="25"/>
      <c r="H47" s="26"/>
    </row>
    <row r="48" spans="3:8" x14ac:dyDescent="0.25">
      <c r="C48" s="14">
        <v>43143</v>
      </c>
      <c r="D48" s="15" t="s">
        <v>53</v>
      </c>
      <c r="E48" s="16" t="s">
        <v>8</v>
      </c>
      <c r="F48" s="16" t="s">
        <v>8</v>
      </c>
      <c r="G48" s="16" t="s">
        <v>8</v>
      </c>
      <c r="H48" s="16" t="s">
        <v>8</v>
      </c>
    </row>
    <row r="49" spans="3:8" x14ac:dyDescent="0.25">
      <c r="C49" s="19"/>
      <c r="D49" s="15" t="s">
        <v>22</v>
      </c>
      <c r="E49" s="16">
        <v>7.5</v>
      </c>
      <c r="F49" s="45">
        <v>0.09</v>
      </c>
      <c r="G49" s="45">
        <v>0.09</v>
      </c>
      <c r="H49" s="16">
        <v>94.77</v>
      </c>
    </row>
    <row r="50" spans="3:8" x14ac:dyDescent="0.25">
      <c r="C50" s="19"/>
      <c r="D50" s="15" t="s">
        <v>23</v>
      </c>
      <c r="E50" s="16">
        <v>52.5</v>
      </c>
      <c r="F50" s="45">
        <v>9.6799999999999997E-2</v>
      </c>
      <c r="G50" s="45">
        <v>9.6799999999999997E-2</v>
      </c>
      <c r="H50" s="16">
        <v>99.86</v>
      </c>
    </row>
    <row r="51" spans="3:8" x14ac:dyDescent="0.25">
      <c r="C51" s="19"/>
      <c r="D51" s="15" t="s">
        <v>54</v>
      </c>
      <c r="E51" s="16">
        <v>18000</v>
      </c>
      <c r="F51" s="45">
        <v>9.1600000000000001E-2</v>
      </c>
      <c r="G51" s="45">
        <v>9.1600000000000001E-2</v>
      </c>
      <c r="H51" s="16">
        <v>100.5</v>
      </c>
    </row>
    <row r="52" spans="3:8" x14ac:dyDescent="0.25">
      <c r="C52" s="19"/>
      <c r="D52" s="15" t="s">
        <v>55</v>
      </c>
      <c r="E52" s="16" t="s">
        <v>8</v>
      </c>
      <c r="F52" s="16" t="s">
        <v>8</v>
      </c>
      <c r="G52" s="16" t="s">
        <v>8</v>
      </c>
      <c r="H52" s="16" t="s">
        <v>8</v>
      </c>
    </row>
    <row r="53" spans="3:8" x14ac:dyDescent="0.25">
      <c r="C53" s="22" t="s">
        <v>52</v>
      </c>
      <c r="D53" s="23"/>
      <c r="E53" s="24">
        <f>SUM(E48:E51)</f>
        <v>18060</v>
      </c>
      <c r="F53" s="25"/>
      <c r="G53" s="25"/>
      <c r="H53" s="26"/>
    </row>
    <row r="54" spans="3:8" x14ac:dyDescent="0.25">
      <c r="C54" s="14" t="s">
        <v>57</v>
      </c>
      <c r="D54" s="56" t="s">
        <v>47</v>
      </c>
      <c r="E54" s="16">
        <v>15442</v>
      </c>
      <c r="F54" s="45">
        <v>7.1499999999999994E-2</v>
      </c>
      <c r="G54" s="45">
        <v>7.1499999999999994E-2</v>
      </c>
      <c r="H54" s="16">
        <v>98.76</v>
      </c>
    </row>
    <row r="55" spans="3:8" x14ac:dyDescent="0.25">
      <c r="C55" s="14"/>
      <c r="D55" s="56" t="s">
        <v>33</v>
      </c>
      <c r="E55" s="16">
        <v>10158.549999999999</v>
      </c>
      <c r="F55" s="45">
        <v>7.4499999999999997E-2</v>
      </c>
      <c r="G55" s="45">
        <v>7.4499999999999997E-2</v>
      </c>
      <c r="H55" s="16">
        <v>97.03</v>
      </c>
    </row>
    <row r="56" spans="3:8" x14ac:dyDescent="0.25">
      <c r="C56" s="14"/>
      <c r="D56" s="56" t="s">
        <v>24</v>
      </c>
      <c r="E56" s="16">
        <v>23695.8</v>
      </c>
      <c r="F56" s="45">
        <v>7.8E-2</v>
      </c>
      <c r="G56" s="45">
        <v>7.8E-2</v>
      </c>
      <c r="H56" s="16">
        <v>94.49</v>
      </c>
    </row>
    <row r="57" spans="3:8" x14ac:dyDescent="0.25">
      <c r="C57" s="22" t="s">
        <v>58</v>
      </c>
      <c r="D57" s="23"/>
      <c r="E57" s="24">
        <f>SUM(E54:E56)</f>
        <v>49296.35</v>
      </c>
      <c r="F57" s="25"/>
      <c r="G57" s="25"/>
      <c r="H57" s="26"/>
    </row>
    <row r="58" spans="3:8" x14ac:dyDescent="0.25">
      <c r="C58" s="14">
        <v>43150</v>
      </c>
      <c r="D58" s="15" t="s">
        <v>60</v>
      </c>
      <c r="E58" s="16">
        <v>516</v>
      </c>
      <c r="F58" s="45">
        <v>8.8499999999999995E-2</v>
      </c>
      <c r="G58" s="45">
        <v>8.8499999999999995E-2</v>
      </c>
      <c r="H58" s="16">
        <v>100.33</v>
      </c>
    </row>
    <row r="59" spans="3:8" x14ac:dyDescent="0.25">
      <c r="C59" s="19"/>
      <c r="D59" s="15" t="s">
        <v>21</v>
      </c>
      <c r="E59" s="16">
        <v>500</v>
      </c>
      <c r="F59" s="45">
        <v>9.1499999999999998E-2</v>
      </c>
      <c r="G59" s="45">
        <v>9.1499999999999998E-2</v>
      </c>
      <c r="H59" s="16">
        <v>100.2</v>
      </c>
    </row>
    <row r="60" spans="3:8" x14ac:dyDescent="0.25">
      <c r="C60" s="19"/>
      <c r="D60" s="15" t="s">
        <v>36</v>
      </c>
      <c r="E60" s="16">
        <v>500</v>
      </c>
      <c r="F60" s="45">
        <v>9.5299999999999996E-2</v>
      </c>
      <c r="G60" s="45">
        <v>9.5299999999999996E-2</v>
      </c>
      <c r="H60" s="16">
        <v>98.26</v>
      </c>
    </row>
    <row r="61" spans="3:8" x14ac:dyDescent="0.25">
      <c r="C61" s="19"/>
      <c r="D61" s="15" t="s">
        <v>54</v>
      </c>
      <c r="E61" s="16">
        <v>9045</v>
      </c>
      <c r="F61" s="45">
        <v>9.1300000000000006E-2</v>
      </c>
      <c r="G61" s="45">
        <v>9.1300000000000006E-2</v>
      </c>
      <c r="H61" s="16">
        <v>100.5</v>
      </c>
    </row>
    <row r="62" spans="3:8" x14ac:dyDescent="0.25">
      <c r="C62" s="22" t="s">
        <v>59</v>
      </c>
      <c r="D62" s="23"/>
      <c r="E62" s="24">
        <f>SUM(E58:E61)</f>
        <v>10561</v>
      </c>
      <c r="F62" s="25"/>
      <c r="G62" s="25"/>
      <c r="H62" s="26"/>
    </row>
    <row r="63" spans="3:8" x14ac:dyDescent="0.25">
      <c r="C63" s="14">
        <v>43157</v>
      </c>
      <c r="D63" s="15" t="s">
        <v>43</v>
      </c>
      <c r="E63" s="16">
        <v>197.5</v>
      </c>
      <c r="F63" s="45">
        <v>8.7999999999999995E-2</v>
      </c>
      <c r="G63" s="45">
        <v>8.7999999999999995E-2</v>
      </c>
      <c r="H63" s="16">
        <v>98.82</v>
      </c>
    </row>
    <row r="64" spans="3:8" x14ac:dyDescent="0.25">
      <c r="C64" s="19"/>
      <c r="D64" s="15" t="s">
        <v>51</v>
      </c>
      <c r="E64" s="16">
        <v>2800</v>
      </c>
      <c r="F64" s="45">
        <v>9.4E-2</v>
      </c>
      <c r="G64" s="45">
        <v>9.4E-2</v>
      </c>
      <c r="H64" s="16">
        <v>93.49</v>
      </c>
    </row>
    <row r="65" spans="3:8" x14ac:dyDescent="0.25">
      <c r="C65" s="19"/>
      <c r="D65" s="15" t="s">
        <v>23</v>
      </c>
      <c r="E65" s="16">
        <v>2000</v>
      </c>
      <c r="F65" s="45">
        <v>9.6799999999999997E-2</v>
      </c>
      <c r="G65" s="45">
        <v>9.6799999999999997E-2</v>
      </c>
      <c r="H65" s="16">
        <v>99.87</v>
      </c>
    </row>
    <row r="66" spans="3:8" x14ac:dyDescent="0.25">
      <c r="C66" s="19"/>
      <c r="D66" s="15" t="s">
        <v>18</v>
      </c>
      <c r="E66" s="16" t="s">
        <v>8</v>
      </c>
      <c r="F66" s="16" t="s">
        <v>8</v>
      </c>
      <c r="G66" s="16" t="s">
        <v>8</v>
      </c>
      <c r="H66" s="16" t="s">
        <v>8</v>
      </c>
    </row>
    <row r="67" spans="3:8" x14ac:dyDescent="0.25">
      <c r="C67" s="22" t="s">
        <v>62</v>
      </c>
      <c r="D67" s="23"/>
      <c r="E67" s="24">
        <f>SUM(E63:E66)</f>
        <v>4997.5</v>
      </c>
      <c r="F67" s="25"/>
      <c r="G67" s="25"/>
      <c r="H67" s="26"/>
    </row>
    <row r="68" spans="3:8" x14ac:dyDescent="0.25">
      <c r="C68" s="14" t="s">
        <v>63</v>
      </c>
      <c r="D68" s="56" t="s">
        <v>65</v>
      </c>
      <c r="E68" s="16">
        <f>200+1035+5393.8+670</f>
        <v>7298.8</v>
      </c>
      <c r="F68" s="45">
        <v>7.2499999999999995E-2</v>
      </c>
      <c r="G68" s="45">
        <v>7.2499999999999995E-2</v>
      </c>
      <c r="H68" s="16">
        <v>98.45</v>
      </c>
    </row>
    <row r="69" spans="3:8" x14ac:dyDescent="0.25">
      <c r="C69" s="14"/>
      <c r="D69" s="56" t="s">
        <v>24</v>
      </c>
      <c r="E69" s="16">
        <f>3121.05+360+15.8+147.5</f>
        <v>3644.3500000000004</v>
      </c>
      <c r="F69" s="45">
        <v>7.8E-2</v>
      </c>
      <c r="G69" s="45">
        <v>7.8E-2</v>
      </c>
      <c r="H69" s="16">
        <v>94.73</v>
      </c>
    </row>
    <row r="70" spans="3:8" x14ac:dyDescent="0.25">
      <c r="C70" s="14"/>
      <c r="D70" s="56" t="s">
        <v>22</v>
      </c>
      <c r="E70" s="16">
        <f>25706.1+258.25</f>
        <v>25964.35</v>
      </c>
      <c r="F70" s="45">
        <v>9.0499999999999997E-2</v>
      </c>
      <c r="G70" s="45">
        <v>9.0499999999999997E-2</v>
      </c>
      <c r="H70" s="16">
        <v>94.61</v>
      </c>
    </row>
    <row r="71" spans="3:8" x14ac:dyDescent="0.25">
      <c r="C71" s="22" t="s">
        <v>64</v>
      </c>
      <c r="D71" s="23"/>
      <c r="E71" s="24">
        <f>SUM(E68:E70)</f>
        <v>36907.5</v>
      </c>
      <c r="F71" s="25"/>
      <c r="G71" s="25"/>
      <c r="H71" s="26"/>
    </row>
    <row r="72" spans="3:8" x14ac:dyDescent="0.25">
      <c r="C72" s="14">
        <v>43164</v>
      </c>
      <c r="D72" s="15" t="s">
        <v>67</v>
      </c>
      <c r="E72" s="16" t="s">
        <v>173</v>
      </c>
      <c r="F72" s="16" t="s">
        <v>173</v>
      </c>
      <c r="G72" s="16" t="s">
        <v>173</v>
      </c>
      <c r="H72" s="16" t="s">
        <v>173</v>
      </c>
    </row>
    <row r="73" spans="3:8" x14ac:dyDescent="0.25">
      <c r="C73" s="19"/>
      <c r="D73" s="15" t="s">
        <v>60</v>
      </c>
      <c r="E73" s="16" t="s">
        <v>8</v>
      </c>
      <c r="F73" s="16" t="s">
        <v>8</v>
      </c>
      <c r="G73" s="16" t="s">
        <v>8</v>
      </c>
      <c r="H73" s="16" t="s">
        <v>8</v>
      </c>
    </row>
    <row r="74" spans="3:8" x14ac:dyDescent="0.25">
      <c r="C74" s="19"/>
      <c r="D74" s="15" t="s">
        <v>68</v>
      </c>
      <c r="E74" s="16" t="s">
        <v>8</v>
      </c>
      <c r="F74" s="16" t="s">
        <v>8</v>
      </c>
      <c r="G74" s="16" t="s">
        <v>8</v>
      </c>
      <c r="H74" s="16" t="s">
        <v>8</v>
      </c>
    </row>
    <row r="75" spans="3:8" x14ac:dyDescent="0.25">
      <c r="C75" s="19"/>
      <c r="D75" s="15" t="s">
        <v>36</v>
      </c>
      <c r="E75" s="16" t="s">
        <v>8</v>
      </c>
      <c r="F75" s="16" t="s">
        <v>8</v>
      </c>
      <c r="G75" s="16" t="s">
        <v>8</v>
      </c>
      <c r="H75" s="16" t="s">
        <v>8</v>
      </c>
    </row>
    <row r="76" spans="3:8" x14ac:dyDescent="0.25">
      <c r="C76" s="19"/>
      <c r="D76" s="15" t="s">
        <v>54</v>
      </c>
      <c r="E76" s="16">
        <v>1147.5</v>
      </c>
      <c r="F76" s="45">
        <v>9.1200000000000003E-2</v>
      </c>
      <c r="G76" s="45">
        <v>9.1200000000000003E-2</v>
      </c>
      <c r="H76" s="16">
        <v>100.5</v>
      </c>
    </row>
    <row r="77" spans="3:8" x14ac:dyDescent="0.25">
      <c r="C77" s="22" t="s">
        <v>66</v>
      </c>
      <c r="D77" s="23"/>
      <c r="E77" s="24">
        <f>SUM(E76)</f>
        <v>1147.5</v>
      </c>
      <c r="F77" s="25"/>
      <c r="G77" s="25"/>
      <c r="H77" s="26"/>
    </row>
    <row r="78" spans="3:8" x14ac:dyDescent="0.25">
      <c r="C78" s="14">
        <v>43171</v>
      </c>
      <c r="D78" s="15" t="s">
        <v>50</v>
      </c>
      <c r="E78" s="16">
        <v>250</v>
      </c>
      <c r="F78" s="45">
        <v>8.8999999999999996E-2</v>
      </c>
      <c r="G78" s="45">
        <v>8.8999999999999996E-2</v>
      </c>
      <c r="H78" s="16">
        <v>102.25</v>
      </c>
    </row>
    <row r="79" spans="3:8" x14ac:dyDescent="0.25">
      <c r="C79" s="19"/>
      <c r="D79" s="15" t="s">
        <v>51</v>
      </c>
      <c r="E79" s="16">
        <v>800</v>
      </c>
      <c r="F79" s="45">
        <v>9.4E-2</v>
      </c>
      <c r="G79" s="45">
        <v>9.4E-2</v>
      </c>
      <c r="H79" s="16">
        <v>93.53</v>
      </c>
    </row>
    <row r="80" spans="3:8" x14ac:dyDescent="0.25">
      <c r="C80" s="19"/>
      <c r="D80" s="15" t="s">
        <v>23</v>
      </c>
      <c r="E80" s="16" t="s">
        <v>8</v>
      </c>
      <c r="F80" s="16" t="s">
        <v>8</v>
      </c>
      <c r="G80" s="16" t="s">
        <v>8</v>
      </c>
      <c r="H80" s="16" t="s">
        <v>8</v>
      </c>
    </row>
    <row r="81" spans="3:8" x14ac:dyDescent="0.25">
      <c r="C81" s="19"/>
      <c r="D81" s="15" t="s">
        <v>54</v>
      </c>
      <c r="E81" s="16">
        <v>3930</v>
      </c>
      <c r="F81" s="45">
        <v>9.1200000000000003E-2</v>
      </c>
      <c r="G81" s="45">
        <v>9.1200000000000003E-2</v>
      </c>
      <c r="H81" s="16">
        <v>100.5</v>
      </c>
    </row>
    <row r="82" spans="3:8" x14ac:dyDescent="0.25">
      <c r="C82" s="19"/>
      <c r="D82" s="15" t="s">
        <v>18</v>
      </c>
      <c r="E82" s="16">
        <v>14000</v>
      </c>
      <c r="F82" s="45">
        <v>0.1</v>
      </c>
      <c r="G82" s="45">
        <v>0.1</v>
      </c>
      <c r="H82" s="16">
        <v>103.91</v>
      </c>
    </row>
    <row r="83" spans="3:8" x14ac:dyDescent="0.25">
      <c r="C83" s="22" t="s">
        <v>69</v>
      </c>
      <c r="D83" s="23"/>
      <c r="E83" s="24">
        <f>SUM(E78:E82)</f>
        <v>18980</v>
      </c>
      <c r="F83" s="25"/>
      <c r="G83" s="25"/>
      <c r="H83" s="26"/>
    </row>
    <row r="84" spans="3:8" x14ac:dyDescent="0.25">
      <c r="C84" s="14" t="s">
        <v>70</v>
      </c>
      <c r="D84" s="56" t="s">
        <v>65</v>
      </c>
      <c r="E84" s="16">
        <v>31171.4</v>
      </c>
      <c r="F84" s="45">
        <v>7.0000000000000007E-2</v>
      </c>
      <c r="G84" s="45">
        <v>7.0000000000000007E-2</v>
      </c>
      <c r="H84" s="16">
        <v>98.85</v>
      </c>
    </row>
    <row r="85" spans="3:8" x14ac:dyDescent="0.25">
      <c r="C85" s="14"/>
      <c r="D85" s="56" t="s">
        <v>33</v>
      </c>
      <c r="E85" s="16">
        <v>18445.05</v>
      </c>
      <c r="F85" s="45">
        <v>7.1499999999999994E-2</v>
      </c>
      <c r="G85" s="45">
        <v>7.1499999999999994E-2</v>
      </c>
      <c r="H85" s="16">
        <v>97.71</v>
      </c>
    </row>
    <row r="86" spans="3:8" x14ac:dyDescent="0.25">
      <c r="C86" s="14"/>
      <c r="D86" s="56" t="s">
        <v>43</v>
      </c>
      <c r="E86" s="16">
        <v>5196</v>
      </c>
      <c r="F86" s="45">
        <v>8.7999999999999995E-2</v>
      </c>
      <c r="G86" s="45">
        <v>8.7999999999999995E-2</v>
      </c>
      <c r="H86" s="16">
        <v>98.83</v>
      </c>
    </row>
    <row r="87" spans="3:8" x14ac:dyDescent="0.25">
      <c r="C87" s="22" t="s">
        <v>71</v>
      </c>
      <c r="D87" s="23"/>
      <c r="E87" s="24">
        <f>SUM(E84:E86)</f>
        <v>54812.45</v>
      </c>
      <c r="F87" s="25"/>
      <c r="G87" s="25"/>
      <c r="H87" s="26"/>
    </row>
    <row r="88" spans="3:8" x14ac:dyDescent="0.25">
      <c r="C88" s="14" t="s">
        <v>74</v>
      </c>
      <c r="D88" s="56" t="s">
        <v>24</v>
      </c>
      <c r="E88" s="16">
        <v>1075</v>
      </c>
      <c r="F88" s="45">
        <v>7.4999999999999997E-2</v>
      </c>
      <c r="G88" s="45">
        <v>7.4999999999999997E-2</v>
      </c>
      <c r="H88" s="16">
        <v>95.33</v>
      </c>
    </row>
    <row r="89" spans="3:8" x14ac:dyDescent="0.25">
      <c r="C89" s="14"/>
      <c r="D89" s="56" t="s">
        <v>54</v>
      </c>
      <c r="E89" s="16">
        <v>300</v>
      </c>
      <c r="F89" s="45">
        <v>9.1800000000000007E-2</v>
      </c>
      <c r="G89" s="45">
        <v>9.1800000000000007E-2</v>
      </c>
      <c r="H89" s="16">
        <v>100.5</v>
      </c>
    </row>
    <row r="90" spans="3:8" x14ac:dyDescent="0.25">
      <c r="C90" s="14"/>
      <c r="D90" s="56" t="s">
        <v>18</v>
      </c>
      <c r="E90" s="16">
        <v>12110</v>
      </c>
      <c r="F90" s="45">
        <v>0.1</v>
      </c>
      <c r="G90" s="45">
        <v>0.1</v>
      </c>
      <c r="H90" s="16">
        <v>103.91</v>
      </c>
    </row>
    <row r="91" spans="3:8" x14ac:dyDescent="0.25">
      <c r="C91" s="22" t="s">
        <v>73</v>
      </c>
      <c r="D91" s="23"/>
      <c r="E91" s="24">
        <f>SUM(E88:E90)</f>
        <v>13485</v>
      </c>
      <c r="F91" s="25"/>
      <c r="G91" s="25"/>
      <c r="H91" s="26"/>
    </row>
    <row r="92" spans="3:8" x14ac:dyDescent="0.25">
      <c r="C92" s="14">
        <v>43178</v>
      </c>
      <c r="D92" s="15" t="s">
        <v>60</v>
      </c>
      <c r="E92" s="16">
        <v>1175</v>
      </c>
      <c r="F92" s="45">
        <v>8.8499999999999995E-2</v>
      </c>
      <c r="G92" s="45">
        <v>8.8499999999999995E-2</v>
      </c>
      <c r="H92" s="16">
        <v>100.32</v>
      </c>
    </row>
    <row r="93" spans="3:8" x14ac:dyDescent="0.25">
      <c r="C93" s="19"/>
      <c r="D93" s="15" t="s">
        <v>68</v>
      </c>
      <c r="E93" s="16">
        <v>1700</v>
      </c>
      <c r="F93" s="45">
        <v>9.0999999999999998E-2</v>
      </c>
      <c r="G93" s="45">
        <v>9.0999999999999998E-2</v>
      </c>
      <c r="H93" s="16">
        <v>100.39</v>
      </c>
    </row>
    <row r="94" spans="3:8" x14ac:dyDescent="0.25">
      <c r="C94" s="19"/>
      <c r="D94" s="15" t="s">
        <v>76</v>
      </c>
      <c r="E94" s="16">
        <v>14100</v>
      </c>
      <c r="F94" s="45">
        <v>8.9899999999999994E-2</v>
      </c>
      <c r="G94" s="45">
        <v>8.9899999999999994E-2</v>
      </c>
      <c r="H94" s="16">
        <v>100.5</v>
      </c>
    </row>
    <row r="95" spans="3:8" x14ac:dyDescent="0.25">
      <c r="C95" s="19"/>
      <c r="D95" s="15" t="s">
        <v>77</v>
      </c>
      <c r="E95" s="16" t="s">
        <v>8</v>
      </c>
      <c r="F95" s="16" t="s">
        <v>8</v>
      </c>
      <c r="G95" s="16" t="s">
        <v>8</v>
      </c>
      <c r="H95" s="16" t="s">
        <v>8</v>
      </c>
    </row>
    <row r="96" spans="3:8" x14ac:dyDescent="0.25">
      <c r="C96" s="22" t="s">
        <v>75</v>
      </c>
      <c r="D96" s="23"/>
      <c r="E96" s="24">
        <f>SUM(E92:E95)</f>
        <v>16975</v>
      </c>
      <c r="F96" s="25"/>
      <c r="G96" s="25"/>
      <c r="H96" s="26"/>
    </row>
    <row r="97" spans="3:8" x14ac:dyDescent="0.25">
      <c r="C97" s="14">
        <v>43182</v>
      </c>
      <c r="D97" s="15" t="s">
        <v>53</v>
      </c>
      <c r="E97" s="16">
        <v>44314.05</v>
      </c>
      <c r="F97" s="45">
        <v>8.4000000000000005E-2</v>
      </c>
      <c r="G97" s="45">
        <v>8.4000000000000005E-2</v>
      </c>
      <c r="H97" s="16">
        <v>98.54</v>
      </c>
    </row>
    <row r="98" spans="3:8" x14ac:dyDescent="0.25">
      <c r="C98" s="19"/>
      <c r="D98" s="15" t="s">
        <v>22</v>
      </c>
      <c r="E98" s="16">
        <v>143084.5</v>
      </c>
      <c r="F98" s="45">
        <v>9.0499999999999997E-2</v>
      </c>
      <c r="G98" s="45">
        <v>9.0499999999999997E-2</v>
      </c>
      <c r="H98" s="16">
        <v>94.72</v>
      </c>
    </row>
    <row r="99" spans="3:8" x14ac:dyDescent="0.25">
      <c r="C99" s="19"/>
      <c r="D99" s="15" t="s">
        <v>51</v>
      </c>
      <c r="E99" s="16">
        <v>19052</v>
      </c>
      <c r="F99" s="45">
        <v>9.4E-2</v>
      </c>
      <c r="G99" s="45">
        <v>9.4E-2</v>
      </c>
      <c r="H99" s="16">
        <v>93.55</v>
      </c>
    </row>
    <row r="100" spans="3:8" x14ac:dyDescent="0.25">
      <c r="C100" s="19"/>
      <c r="D100" s="15" t="s">
        <v>76</v>
      </c>
      <c r="E100" s="16">
        <v>9400</v>
      </c>
      <c r="F100" s="45">
        <v>8.9899999999999994E-2</v>
      </c>
      <c r="G100" s="45">
        <v>8.9899999999999994E-2</v>
      </c>
      <c r="H100" s="16">
        <v>100.5</v>
      </c>
    </row>
    <row r="101" spans="3:8" x14ac:dyDescent="0.25">
      <c r="C101" s="19"/>
      <c r="D101" s="15" t="s">
        <v>18</v>
      </c>
      <c r="E101" s="16">
        <v>9071</v>
      </c>
      <c r="F101" s="45">
        <v>0.1</v>
      </c>
      <c r="G101" s="45">
        <v>0.1</v>
      </c>
      <c r="H101" s="16">
        <v>103.91</v>
      </c>
    </row>
    <row r="102" spans="3:8" x14ac:dyDescent="0.25">
      <c r="C102" s="22" t="s">
        <v>78</v>
      </c>
      <c r="D102" s="23"/>
      <c r="E102" s="24">
        <f>SUM(E97:E101)</f>
        <v>224921.55</v>
      </c>
      <c r="F102" s="25"/>
      <c r="G102" s="25"/>
      <c r="H102" s="26"/>
    </row>
    <row r="103" spans="3:8" x14ac:dyDescent="0.25">
      <c r="C103" s="14" t="s">
        <v>80</v>
      </c>
      <c r="D103" s="56" t="s">
        <v>82</v>
      </c>
      <c r="E103" s="16">
        <v>20355</v>
      </c>
      <c r="F103" s="45">
        <v>7.0999999999999994E-2</v>
      </c>
      <c r="G103" s="45">
        <v>7.0999999999999994E-2</v>
      </c>
      <c r="H103" s="16">
        <v>98.5</v>
      </c>
    </row>
    <row r="104" spans="3:8" x14ac:dyDescent="0.25">
      <c r="C104" s="14"/>
      <c r="D104" s="56" t="s">
        <v>24</v>
      </c>
      <c r="E104" s="16">
        <v>15005.5</v>
      </c>
      <c r="F104" s="45">
        <v>7.4999999999999997E-2</v>
      </c>
      <c r="G104" s="45">
        <v>7.4999999999999997E-2</v>
      </c>
      <c r="H104" s="16">
        <v>95.5</v>
      </c>
    </row>
    <row r="105" spans="3:8" x14ac:dyDescent="0.25">
      <c r="C105" s="14"/>
      <c r="D105" s="56" t="s">
        <v>54</v>
      </c>
      <c r="E105" s="16">
        <v>7268</v>
      </c>
      <c r="F105" s="45">
        <v>9.1800000000000007E-2</v>
      </c>
      <c r="G105" s="45">
        <v>9.1800000000000007E-2</v>
      </c>
      <c r="H105" s="16">
        <v>100.5</v>
      </c>
    </row>
    <row r="106" spans="3:8" x14ac:dyDescent="0.25">
      <c r="C106" s="22" t="s">
        <v>81</v>
      </c>
      <c r="D106" s="23"/>
      <c r="E106" s="24">
        <f>SUM(E103:E105)</f>
        <v>42628.5</v>
      </c>
      <c r="F106" s="25"/>
      <c r="G106" s="25"/>
      <c r="H106" s="26"/>
    </row>
    <row r="107" spans="3:8" x14ac:dyDescent="0.25">
      <c r="C107" s="14">
        <v>43192</v>
      </c>
      <c r="D107" s="15" t="s">
        <v>67</v>
      </c>
      <c r="E107" s="16">
        <v>54</v>
      </c>
      <c r="F107" s="45">
        <v>7.4499999999999997E-2</v>
      </c>
      <c r="G107" s="45">
        <v>7.4499999999999997E-2</v>
      </c>
      <c r="H107" s="16">
        <v>93.95</v>
      </c>
    </row>
    <row r="108" spans="3:8" x14ac:dyDescent="0.25">
      <c r="C108" s="19"/>
      <c r="D108" s="15" t="s">
        <v>68</v>
      </c>
      <c r="E108" s="16" t="s">
        <v>8</v>
      </c>
      <c r="F108" s="16" t="s">
        <v>8</v>
      </c>
      <c r="G108" s="16" t="s">
        <v>8</v>
      </c>
      <c r="H108" s="16" t="s">
        <v>8</v>
      </c>
    </row>
    <row r="109" spans="3:8" x14ac:dyDescent="0.25">
      <c r="C109" s="19"/>
      <c r="D109" s="15" t="s">
        <v>36</v>
      </c>
      <c r="E109" s="16" t="s">
        <v>8</v>
      </c>
      <c r="F109" s="16" t="s">
        <v>8</v>
      </c>
      <c r="G109" s="16" t="s">
        <v>8</v>
      </c>
      <c r="H109" s="16" t="s">
        <v>8</v>
      </c>
    </row>
    <row r="110" spans="3:8" x14ac:dyDescent="0.25">
      <c r="C110" s="19"/>
      <c r="D110" s="15" t="s">
        <v>18</v>
      </c>
      <c r="E110" s="16" t="s">
        <v>8</v>
      </c>
      <c r="F110" s="16" t="s">
        <v>8</v>
      </c>
      <c r="G110" s="16" t="s">
        <v>8</v>
      </c>
      <c r="H110" s="16" t="s">
        <v>8</v>
      </c>
    </row>
    <row r="111" spans="3:8" x14ac:dyDescent="0.25">
      <c r="C111" s="22" t="s">
        <v>83</v>
      </c>
      <c r="D111" s="23"/>
      <c r="E111" s="24">
        <f>SUM(E107:E110)</f>
        <v>54</v>
      </c>
      <c r="F111" s="25"/>
      <c r="G111" s="25"/>
      <c r="H111" s="26"/>
    </row>
    <row r="112" spans="3:8" x14ac:dyDescent="0.25">
      <c r="C112" s="14">
        <v>43199</v>
      </c>
      <c r="D112" s="15" t="s">
        <v>43</v>
      </c>
      <c r="E112" s="16">
        <v>1045</v>
      </c>
      <c r="F112" s="45">
        <v>8.6499999999999994E-2</v>
      </c>
      <c r="G112" s="45">
        <v>8.6499999999999994E-2</v>
      </c>
      <c r="H112" s="16">
        <v>99.19</v>
      </c>
    </row>
    <row r="113" spans="3:8" x14ac:dyDescent="0.25">
      <c r="C113" s="19"/>
      <c r="D113" s="15" t="s">
        <v>22</v>
      </c>
      <c r="E113" s="16">
        <v>4800</v>
      </c>
      <c r="F113" s="45">
        <v>9.0499999999999997E-2</v>
      </c>
      <c r="G113" s="45">
        <v>9.0499999999999997E-2</v>
      </c>
      <c r="H113" s="16">
        <v>94.75</v>
      </c>
    </row>
    <row r="114" spans="3:8" x14ac:dyDescent="0.25">
      <c r="C114" s="19"/>
      <c r="D114" s="15" t="s">
        <v>36</v>
      </c>
      <c r="E114" s="16">
        <v>200</v>
      </c>
      <c r="F114" s="45">
        <v>9.5299999999999996E-2</v>
      </c>
      <c r="G114" s="45">
        <v>9.5299999999999996E-2</v>
      </c>
      <c r="H114" s="16">
        <v>98.28</v>
      </c>
    </row>
    <row r="115" spans="3:8" x14ac:dyDescent="0.25">
      <c r="C115" s="19"/>
      <c r="D115" s="15" t="s">
        <v>76</v>
      </c>
      <c r="E115" s="16">
        <v>15000</v>
      </c>
      <c r="F115" s="45">
        <v>8.9200000000000002E-2</v>
      </c>
      <c r="G115" s="45">
        <v>8.9200000000000002E-2</v>
      </c>
      <c r="H115" s="16">
        <v>100.5</v>
      </c>
    </row>
    <row r="116" spans="3:8" x14ac:dyDescent="0.25">
      <c r="C116" s="22" t="s">
        <v>84</v>
      </c>
      <c r="D116" s="23"/>
      <c r="E116" s="24">
        <f>SUM(E112:E115)</f>
        <v>21045</v>
      </c>
      <c r="F116" s="25"/>
      <c r="G116" s="25"/>
      <c r="H116" s="26"/>
    </row>
    <row r="117" spans="3:8" x14ac:dyDescent="0.25">
      <c r="C117" s="14" t="s">
        <v>85</v>
      </c>
      <c r="D117" s="56" t="s">
        <v>18</v>
      </c>
      <c r="E117" s="16">
        <v>15067</v>
      </c>
      <c r="F117" s="45">
        <v>0.1</v>
      </c>
      <c r="G117" s="45">
        <v>0.1</v>
      </c>
      <c r="H117" s="16">
        <v>103.89</v>
      </c>
    </row>
    <row r="118" spans="3:8" x14ac:dyDescent="0.25">
      <c r="C118" s="22" t="s">
        <v>86</v>
      </c>
      <c r="D118" s="23"/>
      <c r="E118" s="24">
        <f>SUM(E117:E117)</f>
        <v>15067</v>
      </c>
      <c r="F118" s="25"/>
      <c r="G118" s="25"/>
      <c r="H118" s="26"/>
    </row>
    <row r="119" spans="3:8" x14ac:dyDescent="0.25">
      <c r="C119" s="14">
        <v>43206</v>
      </c>
      <c r="D119" s="15" t="s">
        <v>88</v>
      </c>
      <c r="E119" s="16">
        <v>50</v>
      </c>
      <c r="F119" s="45">
        <v>7.5999999999999998E-2</v>
      </c>
      <c r="G119" s="45">
        <v>7.5999999999999998E-2</v>
      </c>
      <c r="H119" s="16">
        <v>92.99</v>
      </c>
    </row>
    <row r="120" spans="3:8" x14ac:dyDescent="0.25">
      <c r="C120" s="19"/>
      <c r="D120" s="15" t="s">
        <v>35</v>
      </c>
      <c r="E120" s="16">
        <v>77</v>
      </c>
      <c r="F120" s="45">
        <v>8.8800000000000004E-2</v>
      </c>
      <c r="G120" s="45">
        <v>8.8800000000000004E-2</v>
      </c>
      <c r="H120" s="16">
        <v>94.58</v>
      </c>
    </row>
    <row r="121" spans="3:8" x14ac:dyDescent="0.25">
      <c r="C121" s="19"/>
      <c r="D121" s="15" t="s">
        <v>51</v>
      </c>
      <c r="E121" s="16">
        <v>5991.8</v>
      </c>
      <c r="F121" s="45">
        <v>9.4E-2</v>
      </c>
      <c r="G121" s="45">
        <v>9.4E-2</v>
      </c>
      <c r="H121" s="16">
        <v>93.59</v>
      </c>
    </row>
    <row r="122" spans="3:8" x14ac:dyDescent="0.25">
      <c r="C122" s="19"/>
      <c r="D122" s="15" t="s">
        <v>54</v>
      </c>
      <c r="E122" s="16">
        <v>4548</v>
      </c>
      <c r="F122" s="45">
        <v>9.0999999999999998E-2</v>
      </c>
      <c r="G122" s="45">
        <v>9.0999999999999998E-2</v>
      </c>
      <c r="H122" s="16">
        <v>100.5</v>
      </c>
    </row>
    <row r="123" spans="3:8" x14ac:dyDescent="0.25">
      <c r="C123" s="22" t="s">
        <v>87</v>
      </c>
      <c r="D123" s="23"/>
      <c r="E123" s="24">
        <f>SUM(E119:E122)</f>
        <v>10666.8</v>
      </c>
      <c r="F123" s="25"/>
      <c r="G123" s="25"/>
      <c r="H123" s="26"/>
    </row>
    <row r="124" spans="3:8" x14ac:dyDescent="0.25">
      <c r="C124" s="14" t="s">
        <v>89</v>
      </c>
      <c r="D124" s="56" t="s">
        <v>91</v>
      </c>
      <c r="E124" s="16">
        <v>1300</v>
      </c>
      <c r="F124" s="45">
        <v>6.9000000000000006E-2</v>
      </c>
      <c r="G124" s="45">
        <v>6.9000000000000006E-2</v>
      </c>
      <c r="H124" s="16">
        <v>97.7</v>
      </c>
    </row>
    <row r="125" spans="3:8" x14ac:dyDescent="0.25">
      <c r="C125" s="14"/>
      <c r="D125" s="56" t="s">
        <v>92</v>
      </c>
      <c r="E125" s="16">
        <v>4700</v>
      </c>
      <c r="F125" s="45">
        <v>7.0999999999999994E-2</v>
      </c>
      <c r="G125" s="45">
        <v>7.0999999999999994E-2</v>
      </c>
      <c r="H125" s="16">
        <v>96.61</v>
      </c>
    </row>
    <row r="126" spans="3:8" x14ac:dyDescent="0.25">
      <c r="C126" s="22" t="s">
        <v>90</v>
      </c>
      <c r="D126" s="23"/>
      <c r="E126" s="24">
        <f>SUM(E124:E125)</f>
        <v>6000</v>
      </c>
      <c r="F126" s="25"/>
      <c r="G126" s="25"/>
      <c r="H126" s="26"/>
    </row>
    <row r="127" spans="3:8" x14ac:dyDescent="0.25">
      <c r="C127" s="14">
        <v>43213</v>
      </c>
      <c r="D127" s="15" t="s">
        <v>43</v>
      </c>
      <c r="E127" s="16">
        <v>450</v>
      </c>
      <c r="F127" s="45">
        <v>8.5500000000000007E-2</v>
      </c>
      <c r="G127" s="45">
        <v>8.5500000000000007E-2</v>
      </c>
      <c r="H127" s="16">
        <v>99.41</v>
      </c>
    </row>
    <row r="128" spans="3:8" x14ac:dyDescent="0.25">
      <c r="C128" s="19"/>
      <c r="D128" s="15" t="s">
        <v>68</v>
      </c>
      <c r="E128" s="16">
        <v>58.75</v>
      </c>
      <c r="F128" s="45">
        <v>9.0999999999999998E-2</v>
      </c>
      <c r="G128" s="45">
        <v>9.0999999999999998E-2</v>
      </c>
      <c r="H128" s="16">
        <v>100.38</v>
      </c>
    </row>
    <row r="129" spans="3:8" x14ac:dyDescent="0.25">
      <c r="C129" s="19"/>
      <c r="D129" s="15" t="s">
        <v>23</v>
      </c>
      <c r="E129" s="16">
        <v>16850</v>
      </c>
      <c r="F129" s="45">
        <v>9.6799999999999997E-2</v>
      </c>
      <c r="G129" s="45">
        <v>9.6799999999999997E-2</v>
      </c>
      <c r="H129" s="16">
        <v>99.87</v>
      </c>
    </row>
    <row r="130" spans="3:8" x14ac:dyDescent="0.25">
      <c r="C130" s="19"/>
      <c r="D130" s="15" t="s">
        <v>18</v>
      </c>
      <c r="E130" s="16">
        <v>12558</v>
      </c>
      <c r="F130" s="45">
        <v>0.1</v>
      </c>
      <c r="G130" s="45">
        <v>0.1</v>
      </c>
      <c r="H130" s="16">
        <v>103.88</v>
      </c>
    </row>
    <row r="131" spans="3:8" x14ac:dyDescent="0.25">
      <c r="C131" s="22" t="s">
        <v>94</v>
      </c>
      <c r="D131" s="23"/>
      <c r="E131" s="24">
        <f>SUM(E127:E130)</f>
        <v>29916.75</v>
      </c>
      <c r="F131" s="25"/>
      <c r="G131" s="25"/>
      <c r="H131" s="26"/>
    </row>
    <row r="132" spans="3:8" x14ac:dyDescent="0.25">
      <c r="C132" s="14">
        <v>43217</v>
      </c>
      <c r="D132" s="15" t="s">
        <v>60</v>
      </c>
      <c r="E132" s="16">
        <v>3550</v>
      </c>
      <c r="F132" s="45">
        <v>8.7499999999999994E-2</v>
      </c>
      <c r="G132" s="45">
        <v>8.7499999999999994E-2</v>
      </c>
      <c r="H132" s="16">
        <v>100.58</v>
      </c>
    </row>
    <row r="133" spans="3:8" x14ac:dyDescent="0.25">
      <c r="C133" s="19"/>
      <c r="D133" s="15" t="s">
        <v>21</v>
      </c>
      <c r="E133" s="16">
        <v>104</v>
      </c>
      <c r="F133" s="45">
        <v>9.1499999999999998E-2</v>
      </c>
      <c r="G133" s="45">
        <v>9.1499999999999998E-2</v>
      </c>
      <c r="H133" s="16">
        <v>100.19</v>
      </c>
    </row>
    <row r="134" spans="3:8" x14ac:dyDescent="0.25">
      <c r="C134" s="19"/>
      <c r="D134" s="15" t="s">
        <v>36</v>
      </c>
      <c r="E134" s="16">
        <v>4142.2</v>
      </c>
      <c r="F134" s="45">
        <v>9.5299999999999996E-2</v>
      </c>
      <c r="G134" s="45">
        <v>9.5299999999999996E-2</v>
      </c>
      <c r="H134" s="16">
        <v>98.29</v>
      </c>
    </row>
    <row r="135" spans="3:8" x14ac:dyDescent="0.25">
      <c r="C135" s="19"/>
      <c r="D135" s="15" t="s">
        <v>54</v>
      </c>
      <c r="E135" s="16">
        <v>10255</v>
      </c>
      <c r="F135" s="45">
        <v>9.1200000000000003E-2</v>
      </c>
      <c r="G135" s="45">
        <v>9.1200000000000003E-2</v>
      </c>
      <c r="H135" s="16">
        <v>100.5</v>
      </c>
    </row>
    <row r="136" spans="3:8" x14ac:dyDescent="0.25">
      <c r="C136" s="22" t="s">
        <v>95</v>
      </c>
      <c r="D136" s="23"/>
      <c r="E136" s="24">
        <f>SUM(E132:E135)</f>
        <v>18051.2</v>
      </c>
      <c r="F136" s="25"/>
      <c r="G136" s="25"/>
      <c r="H136" s="26"/>
    </row>
    <row r="137" spans="3:8" x14ac:dyDescent="0.25">
      <c r="C137" s="14" t="s">
        <v>96</v>
      </c>
      <c r="D137" s="56" t="s">
        <v>92</v>
      </c>
      <c r="E137" s="16">
        <v>9200</v>
      </c>
      <c r="F137" s="45">
        <v>7.0999999999999994E-2</v>
      </c>
      <c r="G137" s="45">
        <v>7.0999999999999994E-2</v>
      </c>
      <c r="H137" s="16">
        <v>96.85</v>
      </c>
    </row>
    <row r="138" spans="3:8" x14ac:dyDescent="0.25">
      <c r="C138" s="14"/>
      <c r="D138" s="56" t="s">
        <v>97</v>
      </c>
      <c r="E138" s="16">
        <v>66093.5</v>
      </c>
      <c r="F138" s="45">
        <v>7.6499999999999999E-2</v>
      </c>
      <c r="G138" s="45">
        <v>7.6499999999999999E-2</v>
      </c>
      <c r="H138" s="16">
        <v>99.94</v>
      </c>
    </row>
    <row r="139" spans="3:8" x14ac:dyDescent="0.25">
      <c r="C139" s="22" t="s">
        <v>98</v>
      </c>
      <c r="D139" s="23"/>
      <c r="E139" s="24">
        <f>SUM(E137:E138)</f>
        <v>75293.5</v>
      </c>
      <c r="F139" s="25"/>
      <c r="G139" s="25"/>
      <c r="H139" s="26"/>
    </row>
    <row r="140" spans="3:8" x14ac:dyDescent="0.25">
      <c r="C140" s="14">
        <v>43227</v>
      </c>
      <c r="D140" s="15" t="s">
        <v>50</v>
      </c>
      <c r="E140" s="16">
        <v>48</v>
      </c>
      <c r="F140" s="45">
        <v>8.7999999999999995E-2</v>
      </c>
      <c r="G140" s="45">
        <v>8.7999999999999995E-2</v>
      </c>
      <c r="H140" s="16">
        <v>102.44</v>
      </c>
    </row>
    <row r="141" spans="3:8" x14ac:dyDescent="0.25">
      <c r="C141" s="19"/>
      <c r="D141" s="15" t="s">
        <v>68</v>
      </c>
      <c r="E141" s="16" t="s">
        <v>8</v>
      </c>
      <c r="F141" s="16" t="s">
        <v>8</v>
      </c>
      <c r="G141" s="16" t="s">
        <v>8</v>
      </c>
      <c r="H141" s="16" t="s">
        <v>8</v>
      </c>
    </row>
    <row r="142" spans="3:8" x14ac:dyDescent="0.25">
      <c r="C142" s="19"/>
      <c r="D142" s="15" t="s">
        <v>23</v>
      </c>
      <c r="E142" s="16">
        <v>1500</v>
      </c>
      <c r="F142" s="45">
        <v>9.6799999999999997E-2</v>
      </c>
      <c r="G142" s="45">
        <v>9.6799999999999997E-2</v>
      </c>
      <c r="H142" s="16">
        <v>99.87</v>
      </c>
    </row>
    <row r="143" spans="3:8" x14ac:dyDescent="0.25">
      <c r="C143" s="19"/>
      <c r="D143" s="15" t="s">
        <v>18</v>
      </c>
      <c r="E143" s="16">
        <v>2556.75</v>
      </c>
      <c r="F143" s="45">
        <v>0.1</v>
      </c>
      <c r="G143" s="45">
        <v>0.1</v>
      </c>
      <c r="H143" s="16">
        <v>103.87</v>
      </c>
    </row>
    <row r="144" spans="3:8" x14ac:dyDescent="0.25">
      <c r="C144" s="22" t="s">
        <v>100</v>
      </c>
      <c r="D144" s="23"/>
      <c r="E144" s="24">
        <f>SUM(E140:E143)</f>
        <v>4104.75</v>
      </c>
      <c r="F144" s="25"/>
      <c r="G144" s="25"/>
      <c r="H144" s="26"/>
    </row>
    <row r="145" spans="3:8" x14ac:dyDescent="0.25">
      <c r="C145" s="14">
        <v>43234</v>
      </c>
      <c r="D145" s="15" t="s">
        <v>22</v>
      </c>
      <c r="E145" s="16">
        <v>100</v>
      </c>
      <c r="F145" s="45">
        <v>0.09</v>
      </c>
      <c r="G145" s="45">
        <v>0.09</v>
      </c>
      <c r="H145" s="16">
        <v>95</v>
      </c>
    </row>
    <row r="146" spans="3:8" x14ac:dyDescent="0.25">
      <c r="C146" s="19"/>
      <c r="D146" s="15" t="s">
        <v>51</v>
      </c>
      <c r="E146" s="16">
        <v>5000</v>
      </c>
      <c r="F146" s="45">
        <v>9.4E-2</v>
      </c>
      <c r="G146" s="45">
        <v>9.4E-2</v>
      </c>
      <c r="H146" s="16">
        <v>93.64</v>
      </c>
    </row>
    <row r="147" spans="3:8" x14ac:dyDescent="0.25">
      <c r="C147" s="19"/>
      <c r="D147" s="15" t="s">
        <v>54</v>
      </c>
      <c r="E147" s="16">
        <v>8000</v>
      </c>
      <c r="F147" s="45">
        <v>9.1600000000000001E-2</v>
      </c>
      <c r="G147" s="45">
        <v>9.1600000000000001E-2</v>
      </c>
      <c r="H147" s="16">
        <v>100.5</v>
      </c>
    </row>
    <row r="148" spans="3:8" x14ac:dyDescent="0.25">
      <c r="C148" s="19"/>
      <c r="D148" s="15" t="s">
        <v>18</v>
      </c>
      <c r="E148" s="16">
        <v>5036</v>
      </c>
      <c r="F148" s="45">
        <v>0.1</v>
      </c>
      <c r="G148" s="45">
        <v>0.1</v>
      </c>
      <c r="H148" s="16">
        <v>103.86</v>
      </c>
    </row>
    <row r="149" spans="3:8" x14ac:dyDescent="0.25">
      <c r="C149" s="22" t="s">
        <v>101</v>
      </c>
      <c r="D149" s="23"/>
      <c r="E149" s="24">
        <f>SUM(E145:E148)</f>
        <v>18136</v>
      </c>
      <c r="F149" s="25"/>
      <c r="G149" s="25"/>
      <c r="H149" s="26"/>
    </row>
    <row r="150" spans="3:8" x14ac:dyDescent="0.25">
      <c r="C150" s="14" t="s">
        <v>102</v>
      </c>
      <c r="D150" s="56" t="s">
        <v>24</v>
      </c>
      <c r="E150" s="16">
        <f>14500+15900+500</f>
        <v>30900</v>
      </c>
      <c r="F150" s="45">
        <v>7.1999999999999995E-2</v>
      </c>
      <c r="G150" s="45">
        <v>7.1999999999999995E-2</v>
      </c>
      <c r="H150" s="16">
        <v>96.58</v>
      </c>
    </row>
    <row r="151" spans="3:8" x14ac:dyDescent="0.25">
      <c r="C151" s="14"/>
      <c r="D151" s="56" t="s">
        <v>67</v>
      </c>
      <c r="E151" s="16">
        <v>300</v>
      </c>
      <c r="F151" s="45">
        <v>7.4499999999999997E-2</v>
      </c>
      <c r="G151" s="45">
        <v>7.4499999999999997E-2</v>
      </c>
      <c r="H151" s="16">
        <v>94.75</v>
      </c>
    </row>
    <row r="152" spans="3:8" x14ac:dyDescent="0.25">
      <c r="C152" s="22" t="s">
        <v>103</v>
      </c>
      <c r="D152" s="23"/>
      <c r="E152" s="24">
        <f>SUM(E150:E151)</f>
        <v>31200</v>
      </c>
      <c r="F152" s="25"/>
      <c r="G152" s="25"/>
      <c r="H152" s="26"/>
    </row>
    <row r="153" spans="3:8" x14ac:dyDescent="0.25">
      <c r="C153" s="14">
        <v>43241</v>
      </c>
      <c r="D153" s="15" t="s">
        <v>50</v>
      </c>
      <c r="E153" s="16">
        <v>150</v>
      </c>
      <c r="F153" s="45">
        <v>8.7999999999999995E-2</v>
      </c>
      <c r="G153" s="45">
        <v>8.7999999999999995E-2</v>
      </c>
      <c r="H153" s="16">
        <v>102.41</v>
      </c>
    </row>
    <row r="154" spans="3:8" x14ac:dyDescent="0.25">
      <c r="C154" s="19"/>
      <c r="D154" s="15" t="s">
        <v>68</v>
      </c>
      <c r="E154" s="16">
        <v>110</v>
      </c>
      <c r="F154" s="45">
        <v>9.0999999999999998E-2</v>
      </c>
      <c r="G154" s="45">
        <v>9.0999999999999998E-2</v>
      </c>
      <c r="H154" s="16">
        <v>100.38</v>
      </c>
    </row>
    <row r="155" spans="3:8" x14ac:dyDescent="0.25">
      <c r="C155" s="19"/>
      <c r="D155" s="15" t="s">
        <v>23</v>
      </c>
      <c r="E155" s="16">
        <v>1235</v>
      </c>
      <c r="F155" s="45">
        <v>9.6799999999999997E-2</v>
      </c>
      <c r="G155" s="45">
        <v>9.6799999999999997E-2</v>
      </c>
      <c r="H155" s="16">
        <v>99.86</v>
      </c>
    </row>
    <row r="156" spans="3:8" x14ac:dyDescent="0.25">
      <c r="C156" s="19"/>
      <c r="D156" s="15" t="s">
        <v>105</v>
      </c>
      <c r="E156" s="16" t="s">
        <v>8</v>
      </c>
      <c r="F156" s="16" t="s">
        <v>8</v>
      </c>
      <c r="G156" s="16" t="s">
        <v>8</v>
      </c>
      <c r="H156" s="16" t="s">
        <v>8</v>
      </c>
    </row>
    <row r="157" spans="3:8" x14ac:dyDescent="0.25">
      <c r="C157" s="22" t="s">
        <v>104</v>
      </c>
      <c r="D157" s="23"/>
      <c r="E157" s="24">
        <f>SUM(E153:E156)</f>
        <v>1495</v>
      </c>
      <c r="F157" s="25"/>
      <c r="G157" s="25"/>
      <c r="H157" s="26"/>
    </row>
    <row r="158" spans="3:8" x14ac:dyDescent="0.25">
      <c r="C158" s="14" t="s">
        <v>106</v>
      </c>
      <c r="D158" s="56" t="s">
        <v>97</v>
      </c>
      <c r="E158" s="16">
        <v>45889.55</v>
      </c>
      <c r="F158" s="45">
        <v>7.6499999999999999E-2</v>
      </c>
      <c r="G158" s="45">
        <v>7.6499999999999999E-2</v>
      </c>
      <c r="H158" s="16">
        <v>99.94</v>
      </c>
    </row>
    <row r="159" spans="3:8" x14ac:dyDescent="0.25">
      <c r="C159" s="22" t="s">
        <v>107</v>
      </c>
      <c r="D159" s="23"/>
      <c r="E159" s="24">
        <f>SUM(E158:E158)</f>
        <v>45889.55</v>
      </c>
      <c r="F159" s="25"/>
      <c r="G159" s="25"/>
      <c r="H159" s="26"/>
    </row>
    <row r="160" spans="3:8" x14ac:dyDescent="0.25">
      <c r="C160" s="14">
        <v>43248</v>
      </c>
      <c r="D160" s="15" t="s">
        <v>67</v>
      </c>
      <c r="E160" s="16">
        <v>571</v>
      </c>
      <c r="F160" s="45">
        <v>7.1999999999999995E-2</v>
      </c>
      <c r="G160" s="45">
        <v>7.1999999999999995E-2</v>
      </c>
      <c r="H160" s="16">
        <v>95.15</v>
      </c>
    </row>
    <row r="161" spans="3:8" x14ac:dyDescent="0.25">
      <c r="C161" s="19"/>
      <c r="D161" s="15" t="s">
        <v>51</v>
      </c>
      <c r="E161" s="16">
        <v>8</v>
      </c>
      <c r="F161" s="45">
        <v>9.4E-2</v>
      </c>
      <c r="G161" s="45">
        <v>9.4E-2</v>
      </c>
      <c r="H161" s="16">
        <v>93.67</v>
      </c>
    </row>
    <row r="162" spans="3:8" x14ac:dyDescent="0.25">
      <c r="C162" s="19"/>
      <c r="D162" s="15" t="s">
        <v>109</v>
      </c>
      <c r="E162" s="16">
        <v>105</v>
      </c>
      <c r="F162" s="45">
        <v>0.1</v>
      </c>
      <c r="G162" s="45">
        <v>0.1</v>
      </c>
      <c r="H162" s="16">
        <v>94.16</v>
      </c>
    </row>
    <row r="163" spans="3:8" x14ac:dyDescent="0.25">
      <c r="C163" s="22" t="s">
        <v>108</v>
      </c>
      <c r="D163" s="23"/>
      <c r="E163" s="24">
        <f>SUM(E160:E162)</f>
        <v>684</v>
      </c>
      <c r="F163" s="25"/>
      <c r="G163" s="25"/>
      <c r="H163" s="26"/>
    </row>
    <row r="164" spans="3:8" x14ac:dyDescent="0.25">
      <c r="C164" s="14" t="s">
        <v>112</v>
      </c>
      <c r="D164" s="56" t="s">
        <v>43</v>
      </c>
      <c r="E164" s="16" t="s">
        <v>8</v>
      </c>
      <c r="F164" s="16" t="s">
        <v>8</v>
      </c>
      <c r="G164" s="16" t="s">
        <v>8</v>
      </c>
      <c r="H164" s="16" t="s">
        <v>8</v>
      </c>
    </row>
    <row r="165" spans="3:8" x14ac:dyDescent="0.25">
      <c r="C165" s="14"/>
      <c r="D165" s="56" t="s">
        <v>109</v>
      </c>
      <c r="E165" s="16">
        <v>5000</v>
      </c>
      <c r="F165" s="45">
        <v>0.1</v>
      </c>
      <c r="G165" s="45">
        <v>0.1</v>
      </c>
      <c r="H165" s="16">
        <v>94.16</v>
      </c>
    </row>
    <row r="166" spans="3:8" x14ac:dyDescent="0.25">
      <c r="C166" s="22" t="s">
        <v>113</v>
      </c>
      <c r="D166" s="23"/>
      <c r="E166" s="24">
        <f>SUM(E165)</f>
        <v>5000</v>
      </c>
      <c r="F166" s="25"/>
      <c r="G166" s="25"/>
      <c r="H166" s="26"/>
    </row>
    <row r="167" spans="3:8" x14ac:dyDescent="0.25">
      <c r="C167" s="14">
        <v>43255</v>
      </c>
      <c r="D167" s="15" t="s">
        <v>60</v>
      </c>
      <c r="E167" s="16" t="s">
        <v>8</v>
      </c>
      <c r="F167" s="16" t="s">
        <v>8</v>
      </c>
      <c r="G167" s="16" t="s">
        <v>8</v>
      </c>
      <c r="H167" s="16" t="s">
        <v>8</v>
      </c>
    </row>
    <row r="168" spans="3:8" x14ac:dyDescent="0.25">
      <c r="C168" s="19"/>
      <c r="D168" s="15" t="s">
        <v>68</v>
      </c>
      <c r="E168" s="16">
        <v>10000</v>
      </c>
      <c r="F168" s="45">
        <v>9.1200000000000003E-2</v>
      </c>
      <c r="G168" s="45">
        <v>9.1200000000000003E-2</v>
      </c>
      <c r="H168" s="16">
        <v>100.29</v>
      </c>
    </row>
    <row r="169" spans="3:8" x14ac:dyDescent="0.25">
      <c r="C169" s="19"/>
      <c r="D169" s="15" t="s">
        <v>36</v>
      </c>
      <c r="E169" s="16">
        <v>10100</v>
      </c>
      <c r="F169" s="45">
        <v>9.5299999999999996E-2</v>
      </c>
      <c r="G169" s="45">
        <v>9.5299999999999996E-2</v>
      </c>
      <c r="H169" s="16">
        <v>98.31</v>
      </c>
    </row>
    <row r="170" spans="3:8" x14ac:dyDescent="0.25">
      <c r="C170" s="19"/>
      <c r="D170" s="15" t="s">
        <v>18</v>
      </c>
      <c r="E170" s="16">
        <v>4275</v>
      </c>
      <c r="F170" s="45">
        <v>0.1</v>
      </c>
      <c r="G170" s="45">
        <v>0.1</v>
      </c>
      <c r="H170" s="16">
        <v>103.84</v>
      </c>
    </row>
    <row r="171" spans="3:8" x14ac:dyDescent="0.25">
      <c r="C171" s="22" t="s">
        <v>114</v>
      </c>
      <c r="D171" s="23"/>
      <c r="E171" s="24">
        <f>SUM(E167:E170)</f>
        <v>24375</v>
      </c>
      <c r="F171" s="25"/>
      <c r="G171" s="25"/>
      <c r="H171" s="26"/>
    </row>
    <row r="172" spans="3:8" x14ac:dyDescent="0.25">
      <c r="C172" s="14">
        <v>43262</v>
      </c>
      <c r="D172" s="15" t="s">
        <v>97</v>
      </c>
      <c r="E172" s="16">
        <v>9000</v>
      </c>
      <c r="F172" s="45">
        <v>7.6499999999999999E-2</v>
      </c>
      <c r="G172" s="45">
        <v>7.6499999999999999E-2</v>
      </c>
      <c r="H172" s="16">
        <v>99.94</v>
      </c>
    </row>
    <row r="173" spans="3:8" x14ac:dyDescent="0.25">
      <c r="C173" s="19"/>
      <c r="D173" s="15" t="s">
        <v>22</v>
      </c>
      <c r="E173" s="16">
        <v>1130</v>
      </c>
      <c r="F173" s="45">
        <v>0.09</v>
      </c>
      <c r="G173" s="45">
        <v>0.09</v>
      </c>
      <c r="H173" s="16">
        <v>95.07</v>
      </c>
    </row>
    <row r="174" spans="3:8" x14ac:dyDescent="0.25">
      <c r="C174" s="19"/>
      <c r="D174" s="15" t="s">
        <v>51</v>
      </c>
      <c r="E174" s="16">
        <v>175</v>
      </c>
      <c r="F174" s="45">
        <v>9.4E-2</v>
      </c>
      <c r="G174" s="45">
        <v>9.4E-2</v>
      </c>
      <c r="H174" s="16">
        <v>93.69</v>
      </c>
    </row>
    <row r="175" spans="3:8" x14ac:dyDescent="0.25">
      <c r="C175" s="19"/>
      <c r="D175" s="15" t="s">
        <v>54</v>
      </c>
      <c r="E175" s="16">
        <v>150</v>
      </c>
      <c r="F175" s="45">
        <v>9.11E-2</v>
      </c>
      <c r="G175" s="45">
        <v>9.11E-2</v>
      </c>
      <c r="H175" s="16">
        <v>100.5</v>
      </c>
    </row>
    <row r="176" spans="3:8" x14ac:dyDescent="0.25">
      <c r="C176" s="22" t="s">
        <v>115</v>
      </c>
      <c r="D176" s="23"/>
      <c r="E176" s="24">
        <f>SUM(E172:E175)</f>
        <v>10455</v>
      </c>
      <c r="F176" s="25"/>
      <c r="G176" s="25"/>
      <c r="H176" s="26"/>
    </row>
    <row r="177" spans="3:8" x14ac:dyDescent="0.25">
      <c r="C177" s="14">
        <v>43269</v>
      </c>
      <c r="D177" s="15" t="s">
        <v>43</v>
      </c>
      <c r="E177" s="16">
        <v>14627</v>
      </c>
      <c r="F177" s="45">
        <v>8.6499999999999994E-2</v>
      </c>
      <c r="G177" s="45">
        <v>8.6499999999999994E-2</v>
      </c>
      <c r="H177" s="16">
        <v>99.23</v>
      </c>
    </row>
    <row r="178" spans="3:8" x14ac:dyDescent="0.25">
      <c r="C178" s="19"/>
      <c r="D178" s="15" t="s">
        <v>68</v>
      </c>
      <c r="E178" s="16">
        <v>275</v>
      </c>
      <c r="F178" s="45">
        <v>9.1200000000000003E-2</v>
      </c>
      <c r="G178" s="45">
        <v>9.1200000000000003E-2</v>
      </c>
      <c r="H178" s="16">
        <v>100.31</v>
      </c>
    </row>
    <row r="179" spans="3:8" x14ac:dyDescent="0.25">
      <c r="C179" s="19"/>
      <c r="D179" s="15" t="s">
        <v>36</v>
      </c>
      <c r="E179" s="16">
        <v>23.5</v>
      </c>
      <c r="F179" s="45">
        <v>9.5299999999999996E-2</v>
      </c>
      <c r="G179" s="45">
        <v>9.5299999999999996E-2</v>
      </c>
      <c r="H179" s="16">
        <v>98.34</v>
      </c>
    </row>
    <row r="180" spans="3:8" x14ac:dyDescent="0.25">
      <c r="C180" s="19"/>
      <c r="D180" s="15" t="s">
        <v>54</v>
      </c>
      <c r="E180" s="16">
        <v>7000</v>
      </c>
      <c r="F180" s="45">
        <v>9.11E-2</v>
      </c>
      <c r="G180" s="45">
        <v>9.11E-2</v>
      </c>
      <c r="H180" s="16">
        <v>100.45</v>
      </c>
    </row>
    <row r="181" spans="3:8" x14ac:dyDescent="0.25">
      <c r="C181" s="22" t="s">
        <v>116</v>
      </c>
      <c r="D181" s="23"/>
      <c r="E181" s="24">
        <f>SUM(E177:E180)</f>
        <v>21925.5</v>
      </c>
      <c r="F181" s="25"/>
      <c r="G181" s="25"/>
      <c r="H181" s="26"/>
    </row>
    <row r="182" spans="3:8" x14ac:dyDescent="0.25">
      <c r="C182" s="14" t="s">
        <v>117</v>
      </c>
      <c r="D182" s="56" t="s">
        <v>24</v>
      </c>
      <c r="E182" s="16">
        <f>5750+3000+6012</f>
        <v>14762</v>
      </c>
      <c r="F182" s="45">
        <v>7.0000000000000007E-2</v>
      </c>
      <c r="G182" s="45">
        <v>7.0000000000000007E-2</v>
      </c>
      <c r="H182" s="16">
        <v>97.28</v>
      </c>
    </row>
    <row r="183" spans="3:8" x14ac:dyDescent="0.25">
      <c r="C183" s="14"/>
      <c r="D183" s="56" t="s">
        <v>97</v>
      </c>
      <c r="E183" s="16">
        <f>3000+300</f>
        <v>3300</v>
      </c>
      <c r="F183" s="45">
        <v>7.6499999999999999E-2</v>
      </c>
      <c r="G183" s="45">
        <v>7.6499999999999999E-2</v>
      </c>
      <c r="H183" s="16">
        <v>99.94</v>
      </c>
    </row>
    <row r="184" spans="3:8" x14ac:dyDescent="0.25">
      <c r="C184" s="14"/>
      <c r="D184" s="56" t="s">
        <v>119</v>
      </c>
      <c r="E184" s="16">
        <f>5030+3500+3199.7</f>
        <v>11729.7</v>
      </c>
      <c r="F184" s="45">
        <v>7.6999999999999999E-2</v>
      </c>
      <c r="G184" s="45">
        <v>7.6999999999999999E-2</v>
      </c>
      <c r="H184" s="16">
        <v>92.91</v>
      </c>
    </row>
    <row r="185" spans="3:8" x14ac:dyDescent="0.25">
      <c r="C185" s="22" t="s">
        <v>118</v>
      </c>
      <c r="D185" s="23"/>
      <c r="E185" s="24">
        <f>SUM(E182:E184)</f>
        <v>29791.7</v>
      </c>
      <c r="F185" s="25"/>
      <c r="G185" s="25"/>
      <c r="H185" s="26"/>
    </row>
    <row r="186" spans="3:8" x14ac:dyDescent="0.25">
      <c r="C186" s="14">
        <v>43276</v>
      </c>
      <c r="D186" s="15" t="s">
        <v>60</v>
      </c>
      <c r="E186" s="16">
        <v>1991.25</v>
      </c>
      <c r="F186" s="45">
        <v>8.9499999999999996E-2</v>
      </c>
      <c r="G186" s="45">
        <v>8.9499999999999996E-2</v>
      </c>
      <c r="H186" s="16">
        <v>100.04</v>
      </c>
    </row>
    <row r="187" spans="3:8" x14ac:dyDescent="0.25">
      <c r="C187" s="19"/>
      <c r="D187" s="15" t="s">
        <v>68</v>
      </c>
      <c r="E187" s="16">
        <v>250.8</v>
      </c>
      <c r="F187" s="45">
        <v>9.2499999999999999E-2</v>
      </c>
      <c r="G187" s="45">
        <v>9.2499999999999999E-2</v>
      </c>
      <c r="H187" s="16">
        <v>99.79</v>
      </c>
    </row>
    <row r="188" spans="3:8" x14ac:dyDescent="0.25">
      <c r="C188" s="19"/>
      <c r="D188" s="15" t="s">
        <v>36</v>
      </c>
      <c r="E188" s="16" t="s">
        <v>8</v>
      </c>
      <c r="F188" s="16" t="s">
        <v>8</v>
      </c>
      <c r="G188" s="16" t="s">
        <v>8</v>
      </c>
      <c r="H188" s="16" t="s">
        <v>8</v>
      </c>
    </row>
    <row r="189" spans="3:8" x14ac:dyDescent="0.25">
      <c r="C189" s="19"/>
      <c r="D189" s="15" t="s">
        <v>77</v>
      </c>
      <c r="E189" s="16">
        <v>1484</v>
      </c>
      <c r="F189" s="45">
        <v>0.1</v>
      </c>
      <c r="G189" s="45">
        <v>0.1</v>
      </c>
      <c r="H189" s="16">
        <v>90.71</v>
      </c>
    </row>
    <row r="190" spans="3:8" x14ac:dyDescent="0.25">
      <c r="C190" s="22" t="s">
        <v>120</v>
      </c>
      <c r="D190" s="23"/>
      <c r="E190" s="24">
        <f>SUM(E186:E189)</f>
        <v>3726.05</v>
      </c>
      <c r="F190" s="25"/>
      <c r="G190" s="25"/>
      <c r="H190" s="26"/>
    </row>
    <row r="191" spans="3:8" x14ac:dyDescent="0.25">
      <c r="C191" s="14" t="s">
        <v>122</v>
      </c>
      <c r="D191" s="56" t="s">
        <v>119</v>
      </c>
      <c r="E191" s="16">
        <v>10000</v>
      </c>
      <c r="F191" s="61">
        <v>7.6999999999999999E-2</v>
      </c>
      <c r="G191" s="61">
        <v>7.6999999999999999E-2</v>
      </c>
      <c r="H191" s="16">
        <v>93.04</v>
      </c>
    </row>
    <row r="192" spans="3:8" x14ac:dyDescent="0.25">
      <c r="C192" s="14"/>
      <c r="D192" s="56" t="s">
        <v>60</v>
      </c>
      <c r="E192" s="16">
        <v>2500</v>
      </c>
      <c r="F192" s="45">
        <v>8.9499999999999996E-2</v>
      </c>
      <c r="G192" s="45">
        <v>8.9499999999999996E-2</v>
      </c>
      <c r="H192" s="16">
        <v>100.04</v>
      </c>
    </row>
    <row r="193" spans="3:8" x14ac:dyDescent="0.25">
      <c r="C193" s="14"/>
      <c r="D193" s="56" t="s">
        <v>40</v>
      </c>
      <c r="E193" s="16">
        <v>1800</v>
      </c>
      <c r="F193" s="45">
        <v>9.1200000000000003E-2</v>
      </c>
      <c r="G193" s="45">
        <v>9.1200000000000003E-2</v>
      </c>
      <c r="H193" s="16">
        <v>100.5</v>
      </c>
    </row>
    <row r="194" spans="3:8" x14ac:dyDescent="0.25">
      <c r="C194" s="22" t="s">
        <v>123</v>
      </c>
      <c r="D194" s="23"/>
      <c r="E194" s="24">
        <f>SUM(E191:E193)</f>
        <v>14300</v>
      </c>
      <c r="F194" s="25"/>
      <c r="G194" s="25"/>
      <c r="H194" s="26"/>
    </row>
    <row r="195" spans="3:8" x14ac:dyDescent="0.25">
      <c r="C195" s="14" t="s">
        <v>124</v>
      </c>
      <c r="D195" s="56" t="s">
        <v>50</v>
      </c>
      <c r="E195" s="16">
        <v>11200</v>
      </c>
      <c r="F195" s="61">
        <v>9.0500000000000011E-2</v>
      </c>
      <c r="G195" s="61">
        <v>9.0500000000000011E-2</v>
      </c>
      <c r="H195" s="16">
        <v>101.65</v>
      </c>
    </row>
    <row r="196" spans="3:8" x14ac:dyDescent="0.25">
      <c r="C196" s="14"/>
      <c r="D196" s="56" t="s">
        <v>54</v>
      </c>
      <c r="E196" s="16">
        <v>41000</v>
      </c>
      <c r="F196" s="45">
        <v>9.2399999999999996E-2</v>
      </c>
      <c r="G196" s="45">
        <v>9.2399999999999996E-2</v>
      </c>
      <c r="H196" s="16">
        <v>100.45</v>
      </c>
    </row>
    <row r="197" spans="3:8" x14ac:dyDescent="0.25">
      <c r="C197" s="22" t="s">
        <v>125</v>
      </c>
      <c r="D197" s="23"/>
      <c r="E197" s="24">
        <f>SUM(E195:E196)</f>
        <v>52200</v>
      </c>
      <c r="F197" s="25"/>
      <c r="G197" s="25"/>
      <c r="H197" s="26"/>
    </row>
    <row r="198" spans="3:8" x14ac:dyDescent="0.25">
      <c r="C198" s="14">
        <v>43283</v>
      </c>
      <c r="D198" s="15" t="s">
        <v>60</v>
      </c>
      <c r="E198" s="16">
        <v>18.149999999999999</v>
      </c>
      <c r="F198" s="45">
        <v>8.9499999999999996E-2</v>
      </c>
      <c r="G198" s="45">
        <v>8.9499999999999996E-2</v>
      </c>
      <c r="H198" s="16">
        <v>100.04</v>
      </c>
    </row>
    <row r="199" spans="3:8" x14ac:dyDescent="0.25">
      <c r="C199" s="19"/>
      <c r="D199" s="15" t="s">
        <v>68</v>
      </c>
      <c r="E199" s="16">
        <v>3745.5</v>
      </c>
      <c r="F199" s="45">
        <v>9.2499999999999999E-2</v>
      </c>
      <c r="G199" s="45">
        <v>9.2499999999999999E-2</v>
      </c>
      <c r="H199" s="16">
        <v>99.79</v>
      </c>
    </row>
    <row r="200" spans="3:8" x14ac:dyDescent="0.25">
      <c r="C200" s="19"/>
      <c r="D200" s="15" t="s">
        <v>36</v>
      </c>
      <c r="E200" s="16" t="s">
        <v>8</v>
      </c>
      <c r="F200" s="16" t="s">
        <v>8</v>
      </c>
      <c r="G200" s="16" t="s">
        <v>8</v>
      </c>
      <c r="H200" s="16" t="s">
        <v>8</v>
      </c>
    </row>
    <row r="201" spans="3:8" x14ac:dyDescent="0.25">
      <c r="C201" s="19"/>
      <c r="D201" s="15" t="s">
        <v>77</v>
      </c>
      <c r="E201" s="16">
        <v>4200</v>
      </c>
      <c r="F201" s="45">
        <v>0.1</v>
      </c>
      <c r="G201" s="45">
        <v>0.1</v>
      </c>
      <c r="H201" s="16">
        <v>90.72</v>
      </c>
    </row>
    <row r="202" spans="3:8" x14ac:dyDescent="0.25">
      <c r="C202" s="22" t="s">
        <v>127</v>
      </c>
      <c r="D202" s="23"/>
      <c r="E202" s="24">
        <f>SUM(E198:E201)</f>
        <v>7963.65</v>
      </c>
      <c r="F202" s="25"/>
      <c r="G202" s="25"/>
      <c r="H202" s="26"/>
    </row>
    <row r="203" spans="3:8" s="13" customFormat="1" x14ac:dyDescent="0.25">
      <c r="C203" s="20">
        <v>43290</v>
      </c>
      <c r="D203" s="15" t="s">
        <v>43</v>
      </c>
      <c r="E203" s="16">
        <v>6400</v>
      </c>
      <c r="F203" s="45">
        <v>8.6499999999999994E-2</v>
      </c>
      <c r="G203" s="45">
        <v>8.6499999999999994E-2</v>
      </c>
      <c r="H203" s="16">
        <v>99.25</v>
      </c>
    </row>
    <row r="204" spans="3:8" s="13" customFormat="1" x14ac:dyDescent="0.25">
      <c r="C204" s="48"/>
      <c r="D204" s="15" t="s">
        <v>68</v>
      </c>
      <c r="E204" s="16">
        <v>31.6</v>
      </c>
      <c r="F204" s="45">
        <v>9.2499999999999999E-2</v>
      </c>
      <c r="G204" s="45">
        <v>9.2499999999999999E-2</v>
      </c>
      <c r="H204" s="16">
        <v>99.8</v>
      </c>
    </row>
    <row r="205" spans="3:8" s="13" customFormat="1" x14ac:dyDescent="0.25">
      <c r="C205" s="48"/>
      <c r="D205" s="15" t="s">
        <v>36</v>
      </c>
      <c r="E205" s="16">
        <v>1120</v>
      </c>
      <c r="F205" s="45">
        <v>9.7500000000000003E-2</v>
      </c>
      <c r="G205" s="45">
        <v>9.7500000000000003E-2</v>
      </c>
      <c r="H205" s="16">
        <v>97.26</v>
      </c>
    </row>
    <row r="206" spans="3:8" s="13" customFormat="1" x14ac:dyDescent="0.25">
      <c r="C206" s="48"/>
      <c r="D206" s="15" t="s">
        <v>18</v>
      </c>
      <c r="E206" s="16">
        <v>80</v>
      </c>
      <c r="F206" s="45">
        <v>0.1036</v>
      </c>
      <c r="G206" s="45">
        <v>0.1036</v>
      </c>
      <c r="H206" s="16">
        <v>101.41</v>
      </c>
    </row>
    <row r="207" spans="3:8" s="13" customFormat="1" x14ac:dyDescent="0.25">
      <c r="C207" s="22" t="s">
        <v>128</v>
      </c>
      <c r="D207" s="23"/>
      <c r="E207" s="24">
        <f>SUM(E203:E206)</f>
        <v>7631.6</v>
      </c>
      <c r="F207" s="25"/>
      <c r="G207" s="25"/>
      <c r="H207" s="26"/>
    </row>
    <row r="208" spans="3:8" s="13" customFormat="1" x14ac:dyDescent="0.25">
      <c r="C208" s="20">
        <v>43297</v>
      </c>
      <c r="D208" s="15" t="s">
        <v>43</v>
      </c>
      <c r="E208" s="16">
        <v>2000</v>
      </c>
      <c r="F208" s="45">
        <v>8.6499999999999994E-2</v>
      </c>
      <c r="G208" s="45">
        <v>8.6499999999999994E-2</v>
      </c>
      <c r="H208" s="16">
        <v>99.25</v>
      </c>
    </row>
    <row r="209" spans="3:8" s="13" customFormat="1" x14ac:dyDescent="0.25">
      <c r="C209" s="48"/>
      <c r="D209" s="15" t="s">
        <v>68</v>
      </c>
      <c r="E209" s="16">
        <v>950</v>
      </c>
      <c r="F209" s="45">
        <v>9.5000000000000001E-2</v>
      </c>
      <c r="G209" s="45">
        <v>9.5000000000000001E-2</v>
      </c>
      <c r="H209" s="16">
        <v>98.83</v>
      </c>
    </row>
    <row r="210" spans="3:8" s="13" customFormat="1" x14ac:dyDescent="0.25">
      <c r="C210" s="48"/>
      <c r="D210" s="15" t="s">
        <v>36</v>
      </c>
      <c r="E210" s="16">
        <v>7170</v>
      </c>
      <c r="F210" s="45">
        <v>9.7500000000000003E-2</v>
      </c>
      <c r="G210" s="45">
        <v>9.7500000000000003E-2</v>
      </c>
      <c r="H210" s="16">
        <v>97.26</v>
      </c>
    </row>
    <row r="211" spans="3:8" s="13" customFormat="1" x14ac:dyDescent="0.25">
      <c r="C211" s="48"/>
      <c r="D211" s="15" t="s">
        <v>18</v>
      </c>
      <c r="E211" s="16">
        <v>25</v>
      </c>
      <c r="F211" s="45">
        <v>0.1036</v>
      </c>
      <c r="G211" s="45">
        <v>0.1036</v>
      </c>
      <c r="H211" s="16">
        <v>101.41</v>
      </c>
    </row>
    <row r="212" spans="3:8" s="13" customFormat="1" x14ac:dyDescent="0.25">
      <c r="C212" s="22" t="s">
        <v>134</v>
      </c>
      <c r="D212" s="23"/>
      <c r="E212" s="24">
        <f>SUM(E208:E211)</f>
        <v>10145</v>
      </c>
      <c r="F212" s="25"/>
      <c r="G212" s="25"/>
      <c r="H212" s="26"/>
    </row>
    <row r="213" spans="3:8" x14ac:dyDescent="0.25">
      <c r="C213" s="14" t="s">
        <v>129</v>
      </c>
      <c r="D213" s="56" t="s">
        <v>130</v>
      </c>
      <c r="E213" s="16">
        <f>2000+23335.5+5011.5+33.6+2000</f>
        <v>32380.6</v>
      </c>
      <c r="F213" s="45">
        <v>7.6999999999999999E-2</v>
      </c>
      <c r="G213" s="45">
        <v>7.6999999999999999E-2</v>
      </c>
      <c r="H213" s="16">
        <v>92.96</v>
      </c>
    </row>
    <row r="214" spans="3:8" x14ac:dyDescent="0.25">
      <c r="C214" s="14"/>
      <c r="D214" s="56" t="s">
        <v>131</v>
      </c>
      <c r="E214" s="16">
        <f>7651+20000+10140+5000</f>
        <v>42791</v>
      </c>
      <c r="F214" s="45">
        <v>8.8999999999999996E-2</v>
      </c>
      <c r="G214" s="45">
        <v>8.8999999999999996E-2</v>
      </c>
      <c r="H214" s="16">
        <v>99.6</v>
      </c>
    </row>
    <row r="215" spans="3:8" x14ac:dyDescent="0.25">
      <c r="C215" s="22" t="s">
        <v>132</v>
      </c>
      <c r="D215" s="23"/>
      <c r="E215" s="24">
        <f>SUM(E213:E214)</f>
        <v>75171.600000000006</v>
      </c>
      <c r="F215" s="25"/>
      <c r="G215" s="25"/>
      <c r="H215" s="26"/>
    </row>
    <row r="216" spans="3:8" x14ac:dyDescent="0.25">
      <c r="C216" s="14" t="s">
        <v>136</v>
      </c>
      <c r="D216" s="56" t="s">
        <v>54</v>
      </c>
      <c r="E216" s="16">
        <v>18655</v>
      </c>
      <c r="F216" s="61">
        <v>9.2700000000000005E-2</v>
      </c>
      <c r="G216" s="61">
        <v>9.2700000000000005E-2</v>
      </c>
      <c r="H216" s="16">
        <v>100.4</v>
      </c>
    </row>
    <row r="217" spans="3:8" x14ac:dyDescent="0.25">
      <c r="C217" s="22" t="s">
        <v>137</v>
      </c>
      <c r="D217" s="23"/>
      <c r="E217" s="24">
        <f>SUM(E216:E216)</f>
        <v>18655</v>
      </c>
      <c r="F217" s="25"/>
      <c r="G217" s="25"/>
      <c r="H217" s="26"/>
    </row>
    <row r="218" spans="3:8" s="13" customFormat="1" x14ac:dyDescent="0.25">
      <c r="C218" s="20">
        <v>43304</v>
      </c>
      <c r="D218" s="15" t="s">
        <v>131</v>
      </c>
      <c r="E218" s="16">
        <v>500</v>
      </c>
      <c r="F218" s="45">
        <v>8.8999999999999996E-2</v>
      </c>
      <c r="G218" s="45">
        <v>8.8999999999999996E-2</v>
      </c>
      <c r="H218" s="16">
        <v>99.61</v>
      </c>
    </row>
    <row r="219" spans="3:8" s="13" customFormat="1" x14ac:dyDescent="0.25">
      <c r="C219" s="48"/>
      <c r="D219" s="15" t="s">
        <v>68</v>
      </c>
      <c r="E219" s="16">
        <v>319.35000000000002</v>
      </c>
      <c r="F219" s="45">
        <v>9.5000000000000001E-2</v>
      </c>
      <c r="G219" s="45">
        <v>9.5000000000000001E-2</v>
      </c>
      <c r="H219" s="16">
        <v>98.83</v>
      </c>
    </row>
    <row r="220" spans="3:8" s="13" customFormat="1" x14ac:dyDescent="0.25">
      <c r="C220" s="48"/>
      <c r="D220" s="15" t="s">
        <v>36</v>
      </c>
      <c r="E220" s="16" t="s">
        <v>8</v>
      </c>
      <c r="F220" s="16" t="s">
        <v>8</v>
      </c>
      <c r="G220" s="16" t="s">
        <v>8</v>
      </c>
      <c r="H220" s="16" t="s">
        <v>8</v>
      </c>
    </row>
    <row r="221" spans="3:8" s="13" customFormat="1" x14ac:dyDescent="0.25">
      <c r="C221" s="48"/>
      <c r="D221" s="15" t="s">
        <v>18</v>
      </c>
      <c r="E221" s="16">
        <v>2645.4</v>
      </c>
      <c r="F221" s="45">
        <v>0.1036</v>
      </c>
      <c r="G221" s="45">
        <v>0.1036</v>
      </c>
      <c r="H221" s="16">
        <v>101.41</v>
      </c>
    </row>
    <row r="222" spans="3:8" s="13" customFormat="1" x14ac:dyDescent="0.25">
      <c r="C222" s="22" t="s">
        <v>138</v>
      </c>
      <c r="D222" s="23"/>
      <c r="E222" s="24">
        <f>SUM(E218:E221)</f>
        <v>3464.75</v>
      </c>
      <c r="F222" s="25"/>
      <c r="G222" s="25"/>
      <c r="H222" s="26"/>
    </row>
    <row r="223" spans="3:8" x14ac:dyDescent="0.25">
      <c r="C223" s="14" t="s">
        <v>139</v>
      </c>
      <c r="D223" s="56" t="s">
        <v>92</v>
      </c>
      <c r="E223" s="16">
        <v>14268</v>
      </c>
      <c r="F223" s="45">
        <v>6.6000000000000003E-2</v>
      </c>
      <c r="G223" s="45">
        <v>6.6000000000000003E-2</v>
      </c>
      <c r="H223" s="16">
        <v>98.61</v>
      </c>
    </row>
    <row r="224" spans="3:8" x14ac:dyDescent="0.25">
      <c r="C224" s="14"/>
      <c r="D224" s="56" t="s">
        <v>130</v>
      </c>
      <c r="E224" s="16">
        <v>11690</v>
      </c>
      <c r="F224" s="45">
        <v>7.5999999999999998E-2</v>
      </c>
      <c r="G224" s="45">
        <v>7.5999999999999998E-2</v>
      </c>
      <c r="H224" s="16">
        <v>93.27</v>
      </c>
    </row>
    <row r="225" spans="3:8" x14ac:dyDescent="0.25">
      <c r="C225" s="14"/>
      <c r="D225" s="56" t="s">
        <v>53</v>
      </c>
      <c r="E225" s="16" t="s">
        <v>8</v>
      </c>
      <c r="F225" s="16" t="s">
        <v>8</v>
      </c>
      <c r="G225" s="16" t="s">
        <v>8</v>
      </c>
      <c r="H225" s="16" t="s">
        <v>8</v>
      </c>
    </row>
    <row r="226" spans="3:8" x14ac:dyDescent="0.25">
      <c r="C226" s="22" t="s">
        <v>140</v>
      </c>
      <c r="D226" s="23"/>
      <c r="E226" s="24">
        <f>SUM(E223:E224)</f>
        <v>25958</v>
      </c>
      <c r="F226" s="25"/>
      <c r="G226" s="25"/>
      <c r="H226" s="26"/>
    </row>
    <row r="227" spans="3:8" s="13" customFormat="1" x14ac:dyDescent="0.25">
      <c r="C227" s="20">
        <v>43311</v>
      </c>
      <c r="D227" s="15" t="s">
        <v>131</v>
      </c>
      <c r="E227" s="16">
        <v>9229</v>
      </c>
      <c r="F227" s="45">
        <v>8.8999999999999996E-2</v>
      </c>
      <c r="G227" s="45">
        <v>8.8999999999999996E-2</v>
      </c>
      <c r="H227" s="16">
        <v>99.61</v>
      </c>
    </row>
    <row r="228" spans="3:8" s="13" customFormat="1" x14ac:dyDescent="0.25">
      <c r="C228" s="48"/>
      <c r="D228" s="15" t="s">
        <v>68</v>
      </c>
      <c r="E228" s="16" t="s">
        <v>8</v>
      </c>
      <c r="F228" s="16" t="s">
        <v>8</v>
      </c>
      <c r="G228" s="16" t="s">
        <v>8</v>
      </c>
      <c r="H228" s="16" t="s">
        <v>8</v>
      </c>
    </row>
    <row r="229" spans="3:8" s="13" customFormat="1" x14ac:dyDescent="0.25">
      <c r="C229" s="48"/>
      <c r="D229" s="15" t="s">
        <v>36</v>
      </c>
      <c r="E229" s="16">
        <v>50</v>
      </c>
      <c r="F229" s="61">
        <v>9.7500000000000003E-2</v>
      </c>
      <c r="G229" s="61">
        <v>9.7500000000000003E-2</v>
      </c>
      <c r="H229" s="16">
        <v>97.27</v>
      </c>
    </row>
    <row r="230" spans="3:8" s="13" customFormat="1" x14ac:dyDescent="0.25">
      <c r="C230" s="48"/>
      <c r="D230" s="15" t="s">
        <v>142</v>
      </c>
      <c r="E230" s="16">
        <v>100</v>
      </c>
      <c r="F230" s="45">
        <v>0.1045</v>
      </c>
      <c r="G230" s="45">
        <v>0.1045</v>
      </c>
      <c r="H230" s="16">
        <v>99.3</v>
      </c>
    </row>
    <row r="231" spans="3:8" s="13" customFormat="1" x14ac:dyDescent="0.25">
      <c r="C231" s="22" t="s">
        <v>141</v>
      </c>
      <c r="D231" s="23"/>
      <c r="E231" s="24">
        <f>SUM(E227:E230)</f>
        <v>9379</v>
      </c>
      <c r="F231" s="25"/>
      <c r="G231" s="25"/>
      <c r="H231" s="26"/>
    </row>
    <row r="232" spans="3:8" x14ac:dyDescent="0.25">
      <c r="C232" s="14" t="s">
        <v>143</v>
      </c>
      <c r="D232" s="56" t="s">
        <v>43</v>
      </c>
      <c r="E232" s="16" t="s">
        <v>8</v>
      </c>
      <c r="F232" s="16" t="s">
        <v>8</v>
      </c>
      <c r="G232" s="16" t="s">
        <v>8</v>
      </c>
      <c r="H232" s="16" t="s">
        <v>8</v>
      </c>
    </row>
    <row r="233" spans="3:8" x14ac:dyDescent="0.25">
      <c r="C233" s="14"/>
      <c r="D233" s="56" t="s">
        <v>54</v>
      </c>
      <c r="E233" s="16">
        <f>5900+8500</f>
        <v>14400</v>
      </c>
      <c r="F233" s="45">
        <v>9.2499999999999999E-2</v>
      </c>
      <c r="G233" s="45">
        <v>9.2499999999999999E-2</v>
      </c>
      <c r="H233" s="16">
        <v>100.4</v>
      </c>
    </row>
    <row r="234" spans="3:8" x14ac:dyDescent="0.25">
      <c r="C234" s="22" t="s">
        <v>144</v>
      </c>
      <c r="D234" s="23"/>
      <c r="E234" s="24">
        <f>SUM(E232:E233)</f>
        <v>14400</v>
      </c>
      <c r="F234" s="25"/>
      <c r="G234" s="25"/>
      <c r="H234" s="26"/>
    </row>
    <row r="235" spans="3:8" s="13" customFormat="1" x14ac:dyDescent="0.25">
      <c r="C235" s="20">
        <v>43318</v>
      </c>
      <c r="D235" s="15" t="s">
        <v>60</v>
      </c>
      <c r="E235" s="16">
        <v>210.85</v>
      </c>
      <c r="F235" s="45">
        <v>8.9499999999999996E-2</v>
      </c>
      <c r="G235" s="45">
        <v>8.9499999999999996E-2</v>
      </c>
      <c r="H235" s="16">
        <v>100.04</v>
      </c>
    </row>
    <row r="236" spans="3:8" s="13" customFormat="1" x14ac:dyDescent="0.25">
      <c r="C236" s="48"/>
      <c r="D236" s="15" t="s">
        <v>68</v>
      </c>
      <c r="E236" s="16">
        <v>1532</v>
      </c>
      <c r="F236" s="45">
        <v>9.5000000000000001E-2</v>
      </c>
      <c r="G236" s="45">
        <v>9.5000000000000001E-2</v>
      </c>
      <c r="H236" s="16">
        <v>98.83</v>
      </c>
    </row>
    <row r="237" spans="3:8" s="13" customFormat="1" x14ac:dyDescent="0.25">
      <c r="C237" s="48"/>
      <c r="D237" s="15" t="s">
        <v>36</v>
      </c>
      <c r="E237" s="16">
        <v>2200</v>
      </c>
      <c r="F237" s="45">
        <v>9.7500000000000003E-2</v>
      </c>
      <c r="G237" s="45">
        <v>9.7500000000000003E-2</v>
      </c>
      <c r="H237" s="16">
        <v>97.27</v>
      </c>
    </row>
    <row r="238" spans="3:8" s="13" customFormat="1" x14ac:dyDescent="0.25">
      <c r="C238" s="48"/>
      <c r="D238" s="15" t="s">
        <v>142</v>
      </c>
      <c r="E238" s="16" t="s">
        <v>8</v>
      </c>
      <c r="F238" s="16" t="s">
        <v>8</v>
      </c>
      <c r="G238" s="16" t="s">
        <v>8</v>
      </c>
      <c r="H238" s="16" t="s">
        <v>8</v>
      </c>
    </row>
    <row r="239" spans="3:8" s="13" customFormat="1" x14ac:dyDescent="0.25">
      <c r="C239" s="22" t="s">
        <v>145</v>
      </c>
      <c r="D239" s="23"/>
      <c r="E239" s="24">
        <f>SUM(E235:E238)</f>
        <v>3942.85</v>
      </c>
      <c r="F239" s="25"/>
      <c r="G239" s="25"/>
      <c r="H239" s="26"/>
    </row>
    <row r="240" spans="3:8" s="13" customFormat="1" x14ac:dyDescent="0.25">
      <c r="C240" s="20">
        <v>43325</v>
      </c>
      <c r="D240" s="15" t="s">
        <v>60</v>
      </c>
      <c r="E240" s="16">
        <v>60690</v>
      </c>
      <c r="F240" s="45">
        <v>9.1999999999999998E-2</v>
      </c>
      <c r="G240" s="45">
        <v>9.1999999999999998E-2</v>
      </c>
      <c r="H240" s="16">
        <v>99.4</v>
      </c>
    </row>
    <row r="241" spans="3:8" s="13" customFormat="1" x14ac:dyDescent="0.25">
      <c r="C241" s="48"/>
      <c r="D241" s="15" t="s">
        <v>68</v>
      </c>
      <c r="E241" s="16">
        <v>9.5</v>
      </c>
      <c r="F241" s="45">
        <v>9.5000000000000001E-2</v>
      </c>
      <c r="G241" s="45">
        <v>9.5000000000000001E-2</v>
      </c>
      <c r="H241" s="16">
        <v>98.83</v>
      </c>
    </row>
    <row r="242" spans="3:8" s="13" customFormat="1" x14ac:dyDescent="0.25">
      <c r="C242" s="48"/>
      <c r="D242" s="15" t="s">
        <v>36</v>
      </c>
      <c r="E242" s="16">
        <v>200</v>
      </c>
      <c r="F242" s="45">
        <v>9.7500000000000003E-2</v>
      </c>
      <c r="G242" s="45">
        <v>9.7500000000000003E-2</v>
      </c>
      <c r="H242" s="16">
        <v>97.27</v>
      </c>
    </row>
    <row r="243" spans="3:8" s="13" customFormat="1" x14ac:dyDescent="0.25">
      <c r="C243" s="48"/>
      <c r="D243" s="15" t="s">
        <v>142</v>
      </c>
      <c r="E243" s="16">
        <v>25</v>
      </c>
      <c r="F243" s="45">
        <v>0.1045</v>
      </c>
      <c r="G243" s="45">
        <v>0.1045</v>
      </c>
      <c r="H243" s="16">
        <v>99.3</v>
      </c>
    </row>
    <row r="244" spans="3:8" s="13" customFormat="1" x14ac:dyDescent="0.25">
      <c r="C244" s="22" t="s">
        <v>146</v>
      </c>
      <c r="D244" s="23"/>
      <c r="E244" s="24">
        <f>SUM(E240:E243)</f>
        <v>60924.5</v>
      </c>
      <c r="F244" s="25"/>
      <c r="G244" s="25"/>
      <c r="H244" s="26"/>
    </row>
    <row r="245" spans="3:8" x14ac:dyDescent="0.25">
      <c r="C245" s="14" t="s">
        <v>147</v>
      </c>
      <c r="D245" s="56" t="s">
        <v>67</v>
      </c>
      <c r="E245" s="16">
        <v>6700</v>
      </c>
      <c r="F245" s="45">
        <v>7.0400000000000004E-2</v>
      </c>
      <c r="G245" s="45">
        <v>7.0400000000000004E-2</v>
      </c>
      <c r="H245" s="16">
        <v>96.58</v>
      </c>
    </row>
    <row r="246" spans="3:8" x14ac:dyDescent="0.25">
      <c r="C246" s="14"/>
      <c r="D246" s="56" t="s">
        <v>130</v>
      </c>
      <c r="E246" s="16">
        <v>13004.65</v>
      </c>
      <c r="F246" s="45">
        <v>7.5999999999999998E-2</v>
      </c>
      <c r="G246" s="45">
        <v>7.5999999999999998E-2</v>
      </c>
      <c r="H246" s="16">
        <v>93.52</v>
      </c>
    </row>
    <row r="247" spans="3:8" x14ac:dyDescent="0.25">
      <c r="C247" s="14"/>
      <c r="D247" s="56" t="s">
        <v>54</v>
      </c>
      <c r="E247" s="16" t="s">
        <v>8</v>
      </c>
      <c r="F247" s="16" t="s">
        <v>8</v>
      </c>
      <c r="G247" s="16" t="s">
        <v>8</v>
      </c>
      <c r="H247" s="16" t="s">
        <v>8</v>
      </c>
    </row>
    <row r="248" spans="3:8" x14ac:dyDescent="0.25">
      <c r="C248" s="22" t="s">
        <v>148</v>
      </c>
      <c r="D248" s="23"/>
      <c r="E248" s="24">
        <f>SUM(E245:E246)</f>
        <v>19704.650000000001</v>
      </c>
      <c r="F248" s="25"/>
      <c r="G248" s="25"/>
      <c r="H248" s="26"/>
    </row>
    <row r="249" spans="3:8" x14ac:dyDescent="0.25">
      <c r="C249" s="14" t="s">
        <v>149</v>
      </c>
      <c r="D249" s="56" t="s">
        <v>67</v>
      </c>
      <c r="E249" s="16">
        <v>13675</v>
      </c>
      <c r="F249" s="61">
        <v>7.0400000000000004E-2</v>
      </c>
      <c r="G249" s="61">
        <v>7.0400000000000004E-2</v>
      </c>
      <c r="H249" s="16">
        <v>96.62</v>
      </c>
    </row>
    <row r="250" spans="3:8" x14ac:dyDescent="0.25">
      <c r="C250" s="14"/>
      <c r="D250" s="56" t="s">
        <v>130</v>
      </c>
      <c r="E250" s="16">
        <v>25</v>
      </c>
      <c r="F250" s="61">
        <v>7.5999999999999998E-2</v>
      </c>
      <c r="G250" s="61">
        <v>7.5999999999999998E-2</v>
      </c>
      <c r="H250" s="16">
        <v>93.56</v>
      </c>
    </row>
    <row r="251" spans="3:8" x14ac:dyDescent="0.25">
      <c r="C251" s="14"/>
      <c r="D251" s="56" t="s">
        <v>43</v>
      </c>
      <c r="E251" s="16" t="s">
        <v>8</v>
      </c>
      <c r="F251" s="16" t="s">
        <v>8</v>
      </c>
      <c r="G251" s="16" t="s">
        <v>8</v>
      </c>
      <c r="H251" s="16" t="s">
        <v>8</v>
      </c>
    </row>
    <row r="252" spans="3:8" x14ac:dyDescent="0.25">
      <c r="C252" s="14"/>
      <c r="D252" s="56" t="s">
        <v>19</v>
      </c>
      <c r="E252" s="16" t="s">
        <v>8</v>
      </c>
      <c r="F252" s="16" t="s">
        <v>8</v>
      </c>
      <c r="G252" s="16" t="s">
        <v>8</v>
      </c>
      <c r="H252" s="16" t="s">
        <v>8</v>
      </c>
    </row>
    <row r="253" spans="3:8" x14ac:dyDescent="0.25">
      <c r="C253" s="22" t="s">
        <v>150</v>
      </c>
      <c r="D253" s="23"/>
      <c r="E253" s="24">
        <f>SUM(E249:E252)</f>
        <v>13700</v>
      </c>
      <c r="F253" s="25"/>
      <c r="G253" s="25"/>
      <c r="H253" s="26"/>
    </row>
    <row r="254" spans="3:8" s="13" customFormat="1" x14ac:dyDescent="0.25">
      <c r="C254" s="20">
        <v>43332</v>
      </c>
      <c r="D254" s="15" t="s">
        <v>60</v>
      </c>
      <c r="E254" s="16">
        <v>27281</v>
      </c>
      <c r="F254" s="45">
        <v>9.1999999999999998E-2</v>
      </c>
      <c r="G254" s="45">
        <v>9.1999999999999998E-2</v>
      </c>
      <c r="H254" s="16">
        <v>99.4</v>
      </c>
    </row>
    <row r="255" spans="3:8" s="13" customFormat="1" x14ac:dyDescent="0.25">
      <c r="C255" s="48"/>
      <c r="D255" s="15" t="s">
        <v>68</v>
      </c>
      <c r="E255" s="16" t="s">
        <v>8</v>
      </c>
      <c r="F255" s="16" t="s">
        <v>8</v>
      </c>
      <c r="G255" s="16" t="s">
        <v>8</v>
      </c>
      <c r="H255" s="16" t="s">
        <v>8</v>
      </c>
    </row>
    <row r="256" spans="3:8" s="13" customFormat="1" x14ac:dyDescent="0.25">
      <c r="C256" s="48"/>
      <c r="D256" s="15" t="s">
        <v>36</v>
      </c>
      <c r="E256" s="16">
        <v>10</v>
      </c>
      <c r="F256" s="45">
        <v>9.9500000000000005E-2</v>
      </c>
      <c r="G256" s="45">
        <v>9.9500000000000005E-2</v>
      </c>
      <c r="H256" s="16">
        <v>96.32</v>
      </c>
    </row>
    <row r="257" spans="3:8" s="13" customFormat="1" x14ac:dyDescent="0.25">
      <c r="C257" s="48"/>
      <c r="D257" s="15" t="s">
        <v>54</v>
      </c>
      <c r="E257" s="16">
        <v>7911</v>
      </c>
      <c r="F257" s="45">
        <v>9.4E-2</v>
      </c>
      <c r="G257" s="45">
        <v>9.4E-2</v>
      </c>
      <c r="H257" s="16">
        <v>100.4</v>
      </c>
    </row>
    <row r="258" spans="3:8" s="13" customFormat="1" x14ac:dyDescent="0.25">
      <c r="C258" s="22" t="s">
        <v>151</v>
      </c>
      <c r="D258" s="23"/>
      <c r="E258" s="24">
        <f>SUM(E254:E257)</f>
        <v>35202</v>
      </c>
      <c r="F258" s="25"/>
      <c r="G258" s="25"/>
      <c r="H258" s="26"/>
    </row>
    <row r="259" spans="3:8" s="13" customFormat="1" x14ac:dyDescent="0.25">
      <c r="C259" s="20">
        <v>43339</v>
      </c>
      <c r="D259" s="15" t="s">
        <v>60</v>
      </c>
      <c r="E259" s="16">
        <v>12277</v>
      </c>
      <c r="F259" s="45">
        <v>9.1999999999999998E-2</v>
      </c>
      <c r="G259" s="45">
        <v>9.1999999999999998E-2</v>
      </c>
      <c r="H259" s="16">
        <v>99.41</v>
      </c>
    </row>
    <row r="260" spans="3:8" s="13" customFormat="1" x14ac:dyDescent="0.25">
      <c r="C260" s="48"/>
      <c r="D260" s="15" t="s">
        <v>153</v>
      </c>
      <c r="E260" s="16" t="s">
        <v>8</v>
      </c>
      <c r="F260" s="16" t="s">
        <v>8</v>
      </c>
      <c r="G260" s="16" t="s">
        <v>8</v>
      </c>
      <c r="H260" s="16" t="s">
        <v>8</v>
      </c>
    </row>
    <row r="261" spans="3:8" s="13" customFormat="1" x14ac:dyDescent="0.25">
      <c r="C261" s="48"/>
      <c r="D261" s="15" t="s">
        <v>36</v>
      </c>
      <c r="E261" s="16">
        <v>1262.25</v>
      </c>
      <c r="F261" s="45">
        <v>9.9500000000000005E-2</v>
      </c>
      <c r="G261" s="45">
        <v>9.9500000000000005E-2</v>
      </c>
      <c r="H261" s="16">
        <v>96.32</v>
      </c>
    </row>
    <row r="262" spans="3:8" s="13" customFormat="1" x14ac:dyDescent="0.25">
      <c r="C262" s="48"/>
      <c r="D262" s="15" t="s">
        <v>142</v>
      </c>
      <c r="E262" s="16">
        <v>580</v>
      </c>
      <c r="F262" s="45">
        <v>0.106</v>
      </c>
      <c r="G262" s="45">
        <v>0.106</v>
      </c>
      <c r="H262" s="16">
        <v>98.31</v>
      </c>
    </row>
    <row r="263" spans="3:8" s="13" customFormat="1" x14ac:dyDescent="0.25">
      <c r="C263" s="22" t="s">
        <v>152</v>
      </c>
      <c r="D263" s="23"/>
      <c r="E263" s="24">
        <f>SUM(E259:E262)</f>
        <v>14119.25</v>
      </c>
      <c r="F263" s="25"/>
      <c r="G263" s="25"/>
      <c r="H263" s="26"/>
    </row>
    <row r="264" spans="3:8" x14ac:dyDescent="0.25">
      <c r="C264" s="14" t="s">
        <v>154</v>
      </c>
      <c r="D264" s="56" t="s">
        <v>156</v>
      </c>
      <c r="E264" s="16">
        <v>20610.650000000001</v>
      </c>
      <c r="F264" s="61">
        <v>7.5999999999999998E-2</v>
      </c>
      <c r="G264" s="61">
        <v>7.5999999999999998E-2</v>
      </c>
      <c r="H264" s="16">
        <v>93.82</v>
      </c>
    </row>
    <row r="265" spans="3:8" x14ac:dyDescent="0.25">
      <c r="C265" s="14"/>
      <c r="D265" s="56" t="s">
        <v>43</v>
      </c>
      <c r="E265" s="16" t="s">
        <v>8</v>
      </c>
      <c r="F265" s="16" t="s">
        <v>8</v>
      </c>
      <c r="G265" s="16" t="s">
        <v>8</v>
      </c>
      <c r="H265" s="16" t="s">
        <v>8</v>
      </c>
    </row>
    <row r="266" spans="3:8" x14ac:dyDescent="0.25">
      <c r="C266" s="14"/>
      <c r="D266" s="56" t="s">
        <v>60</v>
      </c>
      <c r="E266" s="16">
        <v>1200</v>
      </c>
      <c r="F266" s="61">
        <v>9.1999999999999998E-2</v>
      </c>
      <c r="G266" s="61">
        <v>9.1999999999999998E-2</v>
      </c>
      <c r="H266" s="16">
        <v>99.41</v>
      </c>
    </row>
    <row r="267" spans="3:8" x14ac:dyDescent="0.25">
      <c r="C267" s="22" t="s">
        <v>155</v>
      </c>
      <c r="D267" s="23"/>
      <c r="E267" s="24">
        <f>SUM(E264:E266)</f>
        <v>21810.65</v>
      </c>
      <c r="F267" s="25"/>
      <c r="G267" s="25"/>
      <c r="H267" s="26"/>
    </row>
    <row r="268" spans="3:8" s="13" customFormat="1" x14ac:dyDescent="0.25">
      <c r="C268" s="20">
        <v>43346</v>
      </c>
      <c r="D268" s="15" t="s">
        <v>60</v>
      </c>
      <c r="E268" s="16">
        <v>15033.35</v>
      </c>
      <c r="F268" s="45">
        <v>9.1999999999999998E-2</v>
      </c>
      <c r="G268" s="45">
        <v>9.1999999999999998E-2</v>
      </c>
      <c r="H268" s="16">
        <v>99.41</v>
      </c>
    </row>
    <row r="269" spans="3:8" s="13" customFormat="1" x14ac:dyDescent="0.25">
      <c r="C269" s="48"/>
      <c r="D269" s="15" t="s">
        <v>68</v>
      </c>
      <c r="E269" s="16" t="s">
        <v>8</v>
      </c>
      <c r="F269" s="16" t="s">
        <v>8</v>
      </c>
      <c r="G269" s="16" t="s">
        <v>8</v>
      </c>
      <c r="H269" s="16" t="s">
        <v>8</v>
      </c>
    </row>
    <row r="270" spans="3:8" s="13" customFormat="1" x14ac:dyDescent="0.25">
      <c r="C270" s="48"/>
      <c r="D270" s="15" t="s">
        <v>36</v>
      </c>
      <c r="E270" s="16" t="s">
        <v>8</v>
      </c>
      <c r="F270" s="16" t="s">
        <v>8</v>
      </c>
      <c r="G270" s="16" t="s">
        <v>8</v>
      </c>
      <c r="H270" s="16" t="s">
        <v>8</v>
      </c>
    </row>
    <row r="271" spans="3:8" s="13" customFormat="1" x14ac:dyDescent="0.25">
      <c r="C271" s="48"/>
      <c r="D271" s="15" t="s">
        <v>54</v>
      </c>
      <c r="E271" s="16">
        <v>3800</v>
      </c>
      <c r="F271" s="45">
        <v>9.2999999999999999E-2</v>
      </c>
      <c r="G271" s="45">
        <v>9.2999999999999999E-2</v>
      </c>
      <c r="H271" s="16">
        <v>100.4</v>
      </c>
    </row>
    <row r="272" spans="3:8" s="13" customFormat="1" x14ac:dyDescent="0.25">
      <c r="C272" s="22" t="s">
        <v>157</v>
      </c>
      <c r="D272" s="23"/>
      <c r="E272" s="24">
        <f>SUM(E268:E271)</f>
        <v>18833.349999999999</v>
      </c>
      <c r="F272" s="25"/>
      <c r="G272" s="25"/>
      <c r="H272" s="26"/>
    </row>
    <row r="273" spans="3:8" s="13" customFormat="1" x14ac:dyDescent="0.25">
      <c r="C273" s="20">
        <v>43353</v>
      </c>
      <c r="D273" s="15" t="s">
        <v>60</v>
      </c>
      <c r="E273" s="16">
        <v>512.25</v>
      </c>
      <c r="F273" s="45">
        <v>9.1999999999999998E-2</v>
      </c>
      <c r="G273" s="45">
        <v>9.1999999999999998E-2</v>
      </c>
      <c r="H273" s="16">
        <v>99.41</v>
      </c>
    </row>
    <row r="274" spans="3:8" s="13" customFormat="1" x14ac:dyDescent="0.25">
      <c r="C274" s="48"/>
      <c r="D274" s="15" t="s">
        <v>68</v>
      </c>
      <c r="E274" s="16">
        <v>163.69999999999999</v>
      </c>
      <c r="F274" s="45">
        <v>9.5000000000000001E-2</v>
      </c>
      <c r="G274" s="45">
        <v>9.5000000000000001E-2</v>
      </c>
      <c r="H274" s="16">
        <v>98.85</v>
      </c>
    </row>
    <row r="275" spans="3:8" s="13" customFormat="1" x14ac:dyDescent="0.25">
      <c r="C275" s="48"/>
      <c r="D275" s="15" t="s">
        <v>36</v>
      </c>
      <c r="E275" s="16" t="s">
        <v>8</v>
      </c>
      <c r="F275" s="16" t="s">
        <v>8</v>
      </c>
      <c r="G275" s="16" t="s">
        <v>8</v>
      </c>
      <c r="H275" s="16" t="s">
        <v>8</v>
      </c>
    </row>
    <row r="276" spans="3:8" s="13" customFormat="1" x14ac:dyDescent="0.25">
      <c r="C276" s="48"/>
      <c r="D276" s="15" t="s">
        <v>142</v>
      </c>
      <c r="E276" s="16">
        <v>195</v>
      </c>
      <c r="F276" s="45">
        <v>0.1075</v>
      </c>
      <c r="G276" s="45">
        <v>0.1075</v>
      </c>
      <c r="H276" s="16">
        <v>97.33</v>
      </c>
    </row>
    <row r="277" spans="3:8" s="13" customFormat="1" x14ac:dyDescent="0.25">
      <c r="C277" s="22" t="s">
        <v>158</v>
      </c>
      <c r="D277" s="23"/>
      <c r="E277" s="24">
        <f>SUM(E273:E276)</f>
        <v>870.95</v>
      </c>
      <c r="F277" s="25"/>
      <c r="G277" s="25"/>
      <c r="H277" s="26"/>
    </row>
    <row r="278" spans="3:8" x14ac:dyDescent="0.25">
      <c r="C278" s="14" t="s">
        <v>159</v>
      </c>
      <c r="D278" s="56" t="s">
        <v>161</v>
      </c>
      <c r="E278" s="16">
        <v>52484</v>
      </c>
      <c r="F278" s="45">
        <v>6.8000000000000005E-2</v>
      </c>
      <c r="G278" s="45">
        <v>6.8000000000000005E-2</v>
      </c>
      <c r="H278" s="16">
        <v>98.24</v>
      </c>
    </row>
    <row r="279" spans="3:8" x14ac:dyDescent="0.25">
      <c r="C279" s="14"/>
      <c r="D279" s="56" t="s">
        <v>162</v>
      </c>
      <c r="E279" s="16">
        <v>6000</v>
      </c>
      <c r="F279" s="45">
        <v>7.3999999999999996E-2</v>
      </c>
      <c r="G279" s="45">
        <v>7.3999999999999996E-2</v>
      </c>
      <c r="H279" s="16">
        <v>95.24</v>
      </c>
    </row>
    <row r="280" spans="3:8" x14ac:dyDescent="0.25">
      <c r="C280" s="14"/>
      <c r="D280" s="56" t="s">
        <v>163</v>
      </c>
      <c r="E280" s="16">
        <v>8000</v>
      </c>
      <c r="F280" s="45">
        <v>7.7499999999999999E-2</v>
      </c>
      <c r="G280" s="45">
        <v>7.7499999999999999E-2</v>
      </c>
      <c r="H280" s="16">
        <v>92.77</v>
      </c>
    </row>
    <row r="281" spans="3:8" x14ac:dyDescent="0.25">
      <c r="C281" s="22" t="s">
        <v>160</v>
      </c>
      <c r="D281" s="23"/>
      <c r="E281" s="24">
        <f>SUM(E278:E280)</f>
        <v>66484</v>
      </c>
      <c r="F281" s="25"/>
      <c r="G281" s="25"/>
      <c r="H281" s="26"/>
    </row>
    <row r="282" spans="3:8" s="13" customFormat="1" x14ac:dyDescent="0.25">
      <c r="C282" s="20">
        <v>43360</v>
      </c>
      <c r="D282" s="15" t="s">
        <v>131</v>
      </c>
      <c r="E282" s="16">
        <v>3235</v>
      </c>
      <c r="F282" s="45">
        <v>9.0999999999999998E-2</v>
      </c>
      <c r="G282" s="45">
        <v>9.0999999999999998E-2</v>
      </c>
      <c r="H282" s="16">
        <v>99.2</v>
      </c>
    </row>
    <row r="283" spans="3:8" s="13" customFormat="1" x14ac:dyDescent="0.25">
      <c r="C283" s="48"/>
      <c r="D283" s="15" t="s">
        <v>68</v>
      </c>
      <c r="E283" s="16">
        <v>1260.3</v>
      </c>
      <c r="F283" s="45">
        <v>9.5000000000000001E-2</v>
      </c>
      <c r="G283" s="45">
        <v>9.5000000000000001E-2</v>
      </c>
      <c r="H283" s="16">
        <v>98.85</v>
      </c>
    </row>
    <row r="284" spans="3:8" s="13" customFormat="1" x14ac:dyDescent="0.25">
      <c r="C284" s="48"/>
      <c r="D284" s="15" t="s">
        <v>36</v>
      </c>
      <c r="E284" s="16">
        <v>50</v>
      </c>
      <c r="F284" s="45">
        <v>9.9500000000000005E-2</v>
      </c>
      <c r="G284" s="45">
        <v>9.9500000000000005E-2</v>
      </c>
      <c r="H284" s="16">
        <v>96.34</v>
      </c>
    </row>
    <row r="285" spans="3:8" s="13" customFormat="1" x14ac:dyDescent="0.25">
      <c r="C285" s="48"/>
      <c r="D285" s="15" t="s">
        <v>142</v>
      </c>
      <c r="E285" s="16" t="s">
        <v>8</v>
      </c>
      <c r="F285" s="16" t="s">
        <v>8</v>
      </c>
      <c r="G285" s="16" t="s">
        <v>8</v>
      </c>
      <c r="H285" s="16" t="s">
        <v>8</v>
      </c>
    </row>
    <row r="286" spans="3:8" s="13" customFormat="1" x14ac:dyDescent="0.25">
      <c r="C286" s="48"/>
      <c r="D286" s="15" t="s">
        <v>164</v>
      </c>
      <c r="E286" s="16" t="s">
        <v>8</v>
      </c>
      <c r="F286" s="16" t="s">
        <v>8</v>
      </c>
      <c r="G286" s="16" t="s">
        <v>8</v>
      </c>
      <c r="H286" s="16" t="s">
        <v>8</v>
      </c>
    </row>
    <row r="287" spans="3:8" s="13" customFormat="1" x14ac:dyDescent="0.25">
      <c r="C287" s="22" t="s">
        <v>165</v>
      </c>
      <c r="D287" s="23"/>
      <c r="E287" s="24">
        <f>SUM(E282:E285)</f>
        <v>4545.3</v>
      </c>
      <c r="F287" s="25"/>
      <c r="G287" s="25"/>
      <c r="H287" s="26"/>
    </row>
    <row r="288" spans="3:8" s="13" customFormat="1" x14ac:dyDescent="0.25">
      <c r="C288" s="20">
        <v>43367</v>
      </c>
      <c r="D288" s="15" t="s">
        <v>60</v>
      </c>
      <c r="E288" s="16">
        <v>35225</v>
      </c>
      <c r="F288" s="45">
        <v>9.2499999999999999E-2</v>
      </c>
      <c r="G288" s="45">
        <v>9.2499999999999999E-2</v>
      </c>
      <c r="H288" s="16">
        <v>99.3</v>
      </c>
    </row>
    <row r="289" spans="3:8" s="13" customFormat="1" x14ac:dyDescent="0.25">
      <c r="C289" s="48"/>
      <c r="D289" s="15" t="s">
        <v>68</v>
      </c>
      <c r="E289" s="16">
        <v>17340.150000000001</v>
      </c>
      <c r="F289" s="45">
        <v>9.5000000000000001E-2</v>
      </c>
      <c r="G289" s="45">
        <v>9.5000000000000001E-2</v>
      </c>
      <c r="H289" s="16">
        <v>98.85</v>
      </c>
    </row>
    <row r="290" spans="3:8" s="13" customFormat="1" x14ac:dyDescent="0.25">
      <c r="C290" s="48"/>
      <c r="D290" s="15" t="s">
        <v>36</v>
      </c>
      <c r="E290" s="16">
        <v>10106.1</v>
      </c>
      <c r="F290" s="45">
        <v>9.9500000000000005E-2</v>
      </c>
      <c r="G290" s="45">
        <v>9.9500000000000005E-2</v>
      </c>
      <c r="H290" s="16">
        <v>96.35</v>
      </c>
    </row>
    <row r="291" spans="3:8" s="13" customFormat="1" x14ac:dyDescent="0.25">
      <c r="C291" s="48"/>
      <c r="D291" s="15" t="s">
        <v>142</v>
      </c>
      <c r="E291" s="16" t="s">
        <v>8</v>
      </c>
      <c r="F291" s="16" t="s">
        <v>8</v>
      </c>
      <c r="G291" s="16" t="s">
        <v>8</v>
      </c>
      <c r="H291" s="16" t="s">
        <v>8</v>
      </c>
    </row>
    <row r="292" spans="3:8" s="13" customFormat="1" x14ac:dyDescent="0.25">
      <c r="C292" s="48"/>
      <c r="D292" s="15" t="s">
        <v>167</v>
      </c>
      <c r="E292" s="16" t="s">
        <v>8</v>
      </c>
      <c r="F292" s="16" t="s">
        <v>8</v>
      </c>
      <c r="G292" s="16" t="s">
        <v>8</v>
      </c>
      <c r="H292" s="16" t="s">
        <v>8</v>
      </c>
    </row>
    <row r="293" spans="3:8" s="13" customFormat="1" x14ac:dyDescent="0.25">
      <c r="C293" s="22" t="s">
        <v>166</v>
      </c>
      <c r="D293" s="23"/>
      <c r="E293" s="24">
        <f>SUM(E288:E291)</f>
        <v>62671.25</v>
      </c>
      <c r="F293" s="25"/>
      <c r="G293" s="25"/>
      <c r="H293" s="26"/>
    </row>
    <row r="294" spans="3:8" x14ac:dyDescent="0.25">
      <c r="C294" s="14" t="s">
        <v>168</v>
      </c>
      <c r="D294" s="56" t="s">
        <v>170</v>
      </c>
      <c r="E294" s="16">
        <f>2500+5820+300+1000+6868+10000+2484</f>
        <v>28972</v>
      </c>
      <c r="F294" s="45">
        <v>7.1499999999999994E-2</v>
      </c>
      <c r="G294" s="45">
        <v>7.1499999999999994E-2</v>
      </c>
      <c r="H294" s="16">
        <v>96.79</v>
      </c>
    </row>
    <row r="295" spans="3:8" x14ac:dyDescent="0.25">
      <c r="C295" s="14"/>
      <c r="D295" s="56" t="s">
        <v>163</v>
      </c>
      <c r="E295" s="16">
        <f>1126+1220+609</f>
        <v>2955</v>
      </c>
      <c r="F295" s="45">
        <v>7.7499999999999999E-2</v>
      </c>
      <c r="G295" s="45">
        <v>7.7499999999999999E-2</v>
      </c>
      <c r="H295" s="16">
        <v>93.03</v>
      </c>
    </row>
    <row r="296" spans="3:8" x14ac:dyDescent="0.25">
      <c r="C296" s="14"/>
      <c r="D296" s="56" t="s">
        <v>20</v>
      </c>
      <c r="E296" s="16">
        <f>10633+1382</f>
        <v>12015</v>
      </c>
      <c r="F296" s="45">
        <v>8.5999999999999993E-2</v>
      </c>
      <c r="G296" s="45">
        <v>8.5999999999999993E-2</v>
      </c>
      <c r="H296" s="16">
        <v>101.31</v>
      </c>
    </row>
    <row r="297" spans="3:8" x14ac:dyDescent="0.25">
      <c r="C297" s="14"/>
      <c r="D297" s="56" t="s">
        <v>54</v>
      </c>
      <c r="E297" s="16">
        <f>6000+2500+10000</f>
        <v>18500</v>
      </c>
      <c r="F297" s="45">
        <v>9.3100000000000002E-2</v>
      </c>
      <c r="G297" s="45">
        <v>9.3100000000000002E-2</v>
      </c>
      <c r="H297" s="16">
        <v>100.4</v>
      </c>
    </row>
    <row r="298" spans="3:8" x14ac:dyDescent="0.25">
      <c r="C298" s="22" t="s">
        <v>169</v>
      </c>
      <c r="D298" s="23"/>
      <c r="E298" s="24">
        <f>SUM(E294:E297)</f>
        <v>62442</v>
      </c>
      <c r="F298" s="25"/>
      <c r="G298" s="25"/>
      <c r="H298" s="26"/>
    </row>
    <row r="299" spans="3:8" s="13" customFormat="1" x14ac:dyDescent="0.25">
      <c r="C299" s="20">
        <v>43374</v>
      </c>
      <c r="D299" s="15" t="s">
        <v>60</v>
      </c>
      <c r="E299" s="16" t="s">
        <v>8</v>
      </c>
      <c r="F299" s="16" t="s">
        <v>8</v>
      </c>
      <c r="G299" s="16" t="s">
        <v>8</v>
      </c>
      <c r="H299" s="16" t="s">
        <v>8</v>
      </c>
    </row>
    <row r="300" spans="3:8" s="13" customFormat="1" x14ac:dyDescent="0.25">
      <c r="C300" s="48"/>
      <c r="D300" s="15" t="s">
        <v>68</v>
      </c>
      <c r="E300" s="16" t="s">
        <v>173</v>
      </c>
      <c r="F300" s="16" t="s">
        <v>173</v>
      </c>
      <c r="G300" s="16" t="s">
        <v>173</v>
      </c>
      <c r="H300" s="16" t="s">
        <v>173</v>
      </c>
    </row>
    <row r="301" spans="3:8" s="13" customFormat="1" x14ac:dyDescent="0.25">
      <c r="C301" s="48"/>
      <c r="D301" s="15" t="s">
        <v>36</v>
      </c>
      <c r="E301" s="16">
        <v>1796</v>
      </c>
      <c r="F301" s="45">
        <v>9.9500000000000005E-2</v>
      </c>
      <c r="G301" s="45">
        <v>9.9500000000000005E-2</v>
      </c>
      <c r="H301" s="16">
        <v>96.35</v>
      </c>
    </row>
    <row r="302" spans="3:8" s="13" customFormat="1" x14ac:dyDescent="0.25">
      <c r="C302" s="48"/>
      <c r="D302" s="15" t="s">
        <v>142</v>
      </c>
      <c r="E302" s="16">
        <v>19</v>
      </c>
      <c r="F302" s="45">
        <v>0.1075</v>
      </c>
      <c r="G302" s="45">
        <v>0.1075</v>
      </c>
      <c r="H302" s="16">
        <v>97.35</v>
      </c>
    </row>
    <row r="303" spans="3:8" s="13" customFormat="1" x14ac:dyDescent="0.25">
      <c r="C303" s="22" t="s">
        <v>174</v>
      </c>
      <c r="D303" s="23"/>
      <c r="E303" s="24">
        <f>SUM(E299:E302)</f>
        <v>1815</v>
      </c>
      <c r="F303" s="25"/>
      <c r="G303" s="25"/>
      <c r="H303" s="26"/>
    </row>
    <row r="304" spans="3:8" x14ac:dyDescent="0.25">
      <c r="C304" s="14" t="s">
        <v>175</v>
      </c>
      <c r="D304" s="56" t="s">
        <v>163</v>
      </c>
      <c r="E304" s="16">
        <v>20000</v>
      </c>
      <c r="F304" s="45">
        <v>7.7499999999999999E-2</v>
      </c>
      <c r="G304" s="45">
        <v>7.7499999999999999E-2</v>
      </c>
      <c r="H304" s="16">
        <v>93.14</v>
      </c>
    </row>
    <row r="305" spans="3:8" x14ac:dyDescent="0.25">
      <c r="C305" s="14"/>
      <c r="D305" s="56" t="s">
        <v>53</v>
      </c>
      <c r="E305" s="16">
        <v>20000</v>
      </c>
      <c r="F305" s="45">
        <v>8.2000000000000003E-2</v>
      </c>
      <c r="G305" s="45">
        <v>8.2000000000000003E-2</v>
      </c>
      <c r="H305" s="16">
        <v>99.16</v>
      </c>
    </row>
    <row r="306" spans="3:8" x14ac:dyDescent="0.25">
      <c r="C306" s="14"/>
      <c r="D306" s="56" t="s">
        <v>68</v>
      </c>
      <c r="E306" s="16" t="s">
        <v>8</v>
      </c>
      <c r="F306" s="16" t="s">
        <v>8</v>
      </c>
      <c r="G306" s="16" t="s">
        <v>8</v>
      </c>
      <c r="H306" s="16" t="s">
        <v>8</v>
      </c>
    </row>
    <row r="307" spans="3:8" x14ac:dyDescent="0.25">
      <c r="C307" s="14"/>
      <c r="D307" s="56" t="s">
        <v>54</v>
      </c>
      <c r="E307" s="16">
        <v>3006</v>
      </c>
      <c r="F307" s="45">
        <v>9.3799999999999994E-2</v>
      </c>
      <c r="G307" s="45">
        <v>9.3799999999999994E-2</v>
      </c>
      <c r="H307" s="16">
        <v>100.4</v>
      </c>
    </row>
    <row r="308" spans="3:8" x14ac:dyDescent="0.25">
      <c r="C308" s="22" t="s">
        <v>176</v>
      </c>
      <c r="D308" s="23"/>
      <c r="E308" s="24">
        <f>SUM(E304:E307)</f>
        <v>43006</v>
      </c>
      <c r="F308" s="25"/>
      <c r="G308" s="25"/>
      <c r="H308" s="26"/>
    </row>
    <row r="309" spans="3:8" s="13" customFormat="1" x14ac:dyDescent="0.25">
      <c r="C309" s="20">
        <v>43381</v>
      </c>
      <c r="D309" s="15" t="s">
        <v>60</v>
      </c>
      <c r="E309" s="16">
        <v>6760</v>
      </c>
      <c r="F309" s="45">
        <v>9.2999999999999999E-2</v>
      </c>
      <c r="G309" s="45">
        <v>9.2999999999999999E-2</v>
      </c>
      <c r="H309" s="16">
        <v>99.19</v>
      </c>
    </row>
    <row r="310" spans="3:8" s="13" customFormat="1" x14ac:dyDescent="0.25">
      <c r="C310" s="48"/>
      <c r="D310" s="15" t="s">
        <v>68</v>
      </c>
      <c r="E310" s="16" t="s">
        <v>8</v>
      </c>
      <c r="F310" s="16" t="s">
        <v>8</v>
      </c>
      <c r="G310" s="16" t="s">
        <v>8</v>
      </c>
      <c r="H310" s="16" t="s">
        <v>8</v>
      </c>
    </row>
    <row r="311" spans="3:8" s="13" customFormat="1" x14ac:dyDescent="0.25">
      <c r="C311" s="48"/>
      <c r="D311" s="15" t="s">
        <v>36</v>
      </c>
      <c r="E311" s="16" t="s">
        <v>8</v>
      </c>
      <c r="F311" s="16" t="s">
        <v>8</v>
      </c>
      <c r="G311" s="16" t="s">
        <v>8</v>
      </c>
      <c r="H311" s="16" t="s">
        <v>8</v>
      </c>
    </row>
    <row r="312" spans="3:8" s="13" customFormat="1" x14ac:dyDescent="0.25">
      <c r="C312" s="48"/>
      <c r="D312" s="15" t="s">
        <v>142</v>
      </c>
      <c r="E312" s="16" t="s">
        <v>8</v>
      </c>
      <c r="F312" s="16" t="s">
        <v>8</v>
      </c>
      <c r="G312" s="16" t="s">
        <v>8</v>
      </c>
      <c r="H312" s="16" t="s">
        <v>8</v>
      </c>
    </row>
    <row r="313" spans="3:8" s="13" customFormat="1" x14ac:dyDescent="0.25">
      <c r="C313" s="48"/>
      <c r="D313" s="15" t="s">
        <v>178</v>
      </c>
      <c r="E313" s="16" t="s">
        <v>8</v>
      </c>
      <c r="F313" s="16" t="s">
        <v>8</v>
      </c>
      <c r="G313" s="16" t="s">
        <v>8</v>
      </c>
      <c r="H313" s="16" t="s">
        <v>8</v>
      </c>
    </row>
    <row r="314" spans="3:8" s="13" customFormat="1" x14ac:dyDescent="0.25">
      <c r="C314" s="22" t="s">
        <v>177</v>
      </c>
      <c r="D314" s="23"/>
      <c r="E314" s="24">
        <f>SUM(E309:E312)</f>
        <v>6760</v>
      </c>
      <c r="F314" s="25"/>
      <c r="G314" s="25"/>
      <c r="H314" s="26"/>
    </row>
    <row r="315" spans="3:8" s="13" customFormat="1" x14ac:dyDescent="0.25">
      <c r="C315" s="20">
        <v>43385</v>
      </c>
      <c r="D315" s="15" t="s">
        <v>60</v>
      </c>
      <c r="E315" s="16">
        <v>9.5</v>
      </c>
      <c r="F315" s="45">
        <v>9.2700000000000005E-2</v>
      </c>
      <c r="G315" s="45">
        <v>9.2700000000000005E-2</v>
      </c>
      <c r="H315" s="16">
        <v>99.25</v>
      </c>
    </row>
    <row r="316" spans="3:8" s="13" customFormat="1" x14ac:dyDescent="0.25">
      <c r="C316" s="48"/>
      <c r="D316" s="15" t="s">
        <v>68</v>
      </c>
      <c r="E316" s="16">
        <v>5</v>
      </c>
      <c r="F316" s="45">
        <v>9.5100000000000004E-2</v>
      </c>
      <c r="G316" s="45">
        <v>9.5100000000000004E-2</v>
      </c>
      <c r="H316" s="16">
        <v>98.8</v>
      </c>
    </row>
    <row r="317" spans="3:8" s="13" customFormat="1" x14ac:dyDescent="0.25">
      <c r="C317" s="48"/>
      <c r="D317" s="15" t="s">
        <v>36</v>
      </c>
      <c r="E317" s="16">
        <v>13011.5</v>
      </c>
      <c r="F317" s="45">
        <v>9.9500000000000005E-2</v>
      </c>
      <c r="G317" s="45">
        <v>9.9500000000000005E-2</v>
      </c>
      <c r="H317" s="16">
        <v>96.36</v>
      </c>
    </row>
    <row r="318" spans="3:8" s="13" customFormat="1" x14ac:dyDescent="0.25">
      <c r="C318" s="48"/>
      <c r="D318" s="15" t="s">
        <v>54</v>
      </c>
      <c r="E318" s="16">
        <v>15000</v>
      </c>
      <c r="F318" s="45">
        <v>9.4899999999999998E-2</v>
      </c>
      <c r="G318" s="45">
        <v>9.4899999999999998E-2</v>
      </c>
      <c r="H318" s="16">
        <v>100.3</v>
      </c>
    </row>
    <row r="319" spans="3:8" s="13" customFormat="1" x14ac:dyDescent="0.25">
      <c r="C319" s="48"/>
      <c r="D319" s="15" t="s">
        <v>142</v>
      </c>
      <c r="E319" s="16" t="s">
        <v>8</v>
      </c>
      <c r="F319" s="16" t="s">
        <v>8</v>
      </c>
      <c r="G319" s="16" t="s">
        <v>8</v>
      </c>
      <c r="H319" s="16" t="s">
        <v>8</v>
      </c>
    </row>
    <row r="320" spans="3:8" s="13" customFormat="1" x14ac:dyDescent="0.25">
      <c r="C320" s="22" t="s">
        <v>179</v>
      </c>
      <c r="D320" s="23"/>
      <c r="E320" s="24">
        <f>SUM(E315:E318)</f>
        <v>28026</v>
      </c>
      <c r="F320" s="25"/>
      <c r="G320" s="25"/>
      <c r="H320" s="26"/>
    </row>
    <row r="321" spans="3:8" x14ac:dyDescent="0.25">
      <c r="C321" s="14" t="s">
        <v>181</v>
      </c>
      <c r="D321" s="56" t="s">
        <v>88</v>
      </c>
      <c r="E321" s="16">
        <f>900+1100</f>
        <v>2000</v>
      </c>
      <c r="F321" s="45">
        <v>7.1999999999999995E-2</v>
      </c>
      <c r="G321" s="45">
        <v>7.1999999999999995E-2</v>
      </c>
      <c r="H321" s="16">
        <v>96.58</v>
      </c>
    </row>
    <row r="322" spans="3:8" x14ac:dyDescent="0.25">
      <c r="C322" s="14"/>
      <c r="D322" s="56" t="s">
        <v>182</v>
      </c>
      <c r="E322" s="16" t="s">
        <v>8</v>
      </c>
      <c r="F322" s="16" t="s">
        <v>8</v>
      </c>
      <c r="G322" s="16" t="s">
        <v>8</v>
      </c>
      <c r="H322" s="16" t="s">
        <v>8</v>
      </c>
    </row>
    <row r="323" spans="3:8" x14ac:dyDescent="0.25">
      <c r="C323" s="22" t="s">
        <v>180</v>
      </c>
      <c r="D323" s="23"/>
      <c r="E323" s="24">
        <f>SUM(E321:E322)</f>
        <v>2000</v>
      </c>
      <c r="F323" s="25"/>
      <c r="G323" s="25"/>
      <c r="H323" s="26"/>
    </row>
    <row r="324" spans="3:8" s="13" customFormat="1" x14ac:dyDescent="0.25">
      <c r="C324" s="20">
        <v>43395</v>
      </c>
      <c r="D324" s="15" t="s">
        <v>36</v>
      </c>
      <c r="E324" s="16" t="s">
        <v>8</v>
      </c>
      <c r="F324" s="16" t="s">
        <v>8</v>
      </c>
      <c r="G324" s="16" t="s">
        <v>8</v>
      </c>
      <c r="H324" s="16" t="s">
        <v>8</v>
      </c>
    </row>
    <row r="325" spans="3:8" s="13" customFormat="1" x14ac:dyDescent="0.25">
      <c r="C325" s="48"/>
      <c r="D325" s="15" t="s">
        <v>54</v>
      </c>
      <c r="E325" s="16" t="s">
        <v>8</v>
      </c>
      <c r="F325" s="16" t="s">
        <v>8</v>
      </c>
      <c r="G325" s="16" t="s">
        <v>8</v>
      </c>
      <c r="H325" s="16" t="s">
        <v>8</v>
      </c>
    </row>
    <row r="326" spans="3:8" s="13" customFormat="1" x14ac:dyDescent="0.25">
      <c r="C326" s="22" t="s">
        <v>183</v>
      </c>
      <c r="D326" s="23"/>
      <c r="E326" s="24">
        <f>SUM(E324:E325)</f>
        <v>0</v>
      </c>
      <c r="F326" s="25"/>
      <c r="G326" s="25"/>
      <c r="H326" s="26"/>
    </row>
    <row r="327" spans="3:8" s="13" customFormat="1" x14ac:dyDescent="0.25">
      <c r="C327" s="20">
        <v>43402</v>
      </c>
      <c r="D327" s="15" t="s">
        <v>19</v>
      </c>
      <c r="E327" s="16">
        <v>33000</v>
      </c>
      <c r="F327" s="45">
        <v>8.2400000000000001E-2</v>
      </c>
      <c r="G327" s="45">
        <v>8.2400000000000001E-2</v>
      </c>
      <c r="H327" s="16">
        <v>100</v>
      </c>
    </row>
    <row r="328" spans="3:8" s="13" customFormat="1" x14ac:dyDescent="0.25">
      <c r="C328" s="48"/>
      <c r="D328" s="15" t="s">
        <v>185</v>
      </c>
      <c r="E328" s="16" t="s">
        <v>173</v>
      </c>
      <c r="F328" s="16" t="s">
        <v>173</v>
      </c>
      <c r="G328" s="16" t="s">
        <v>173</v>
      </c>
      <c r="H328" s="16" t="s">
        <v>173</v>
      </c>
    </row>
    <row r="329" spans="3:8" s="13" customFormat="1" x14ac:dyDescent="0.25">
      <c r="C329" s="48"/>
      <c r="D329" s="15" t="s">
        <v>153</v>
      </c>
      <c r="E329" s="16" t="s">
        <v>8</v>
      </c>
      <c r="F329" s="16" t="s">
        <v>8</v>
      </c>
      <c r="G329" s="16" t="s">
        <v>8</v>
      </c>
      <c r="H329" s="16" t="s">
        <v>8</v>
      </c>
    </row>
    <row r="330" spans="3:8" s="13" customFormat="1" x14ac:dyDescent="0.25">
      <c r="C330" s="48"/>
      <c r="D330" s="15" t="s">
        <v>36</v>
      </c>
      <c r="E330" s="16">
        <v>5250</v>
      </c>
      <c r="F330" s="45">
        <v>0.106</v>
      </c>
      <c r="G330" s="45">
        <v>0.106</v>
      </c>
      <c r="H330" s="16">
        <v>93.41</v>
      </c>
    </row>
    <row r="331" spans="3:8" s="13" customFormat="1" x14ac:dyDescent="0.25">
      <c r="C331" s="48"/>
      <c r="D331" s="15" t="s">
        <v>142</v>
      </c>
      <c r="E331" s="16">
        <v>75</v>
      </c>
      <c r="F331" s="45">
        <v>0.11700000000000001</v>
      </c>
      <c r="G331" s="45">
        <v>0.11700000000000001</v>
      </c>
      <c r="H331" s="16">
        <v>91.5</v>
      </c>
    </row>
    <row r="332" spans="3:8" s="13" customFormat="1" x14ac:dyDescent="0.25">
      <c r="C332" s="22" t="s">
        <v>184</v>
      </c>
      <c r="D332" s="23"/>
      <c r="E332" s="24">
        <f>SUM(E327:E331)</f>
        <v>38325</v>
      </c>
      <c r="F332" s="25"/>
      <c r="G332" s="25"/>
      <c r="H332" s="26"/>
    </row>
    <row r="333" spans="3:8" s="13" customFormat="1" x14ac:dyDescent="0.25">
      <c r="C333" s="20">
        <v>43409</v>
      </c>
      <c r="D333" s="15" t="s">
        <v>185</v>
      </c>
      <c r="E333" s="16">
        <v>8392.7000000000007</v>
      </c>
      <c r="F333" s="45">
        <v>9.4799999999999995E-2</v>
      </c>
      <c r="G333" s="45">
        <v>9.4799999999999995E-2</v>
      </c>
      <c r="H333" s="16">
        <v>99.86</v>
      </c>
    </row>
    <row r="334" spans="3:8" s="13" customFormat="1" x14ac:dyDescent="0.25">
      <c r="C334" s="48"/>
      <c r="D334" s="15" t="s">
        <v>54</v>
      </c>
      <c r="E334" s="16">
        <v>6300</v>
      </c>
      <c r="F334" s="45">
        <v>9.4600000000000004E-2</v>
      </c>
      <c r="G334" s="45">
        <v>9.4600000000000004E-2</v>
      </c>
      <c r="H334" s="16">
        <v>100.15</v>
      </c>
    </row>
    <row r="335" spans="3:8" s="13" customFormat="1" x14ac:dyDescent="0.25">
      <c r="C335" s="48"/>
      <c r="D335" s="15" t="s">
        <v>142</v>
      </c>
      <c r="E335" s="16">
        <v>10</v>
      </c>
      <c r="F335" s="45">
        <v>0.11700000000000001</v>
      </c>
      <c r="G335" s="45">
        <v>0.11700000000000001</v>
      </c>
      <c r="H335" s="16">
        <v>91.5</v>
      </c>
    </row>
    <row r="336" spans="3:8" s="13" customFormat="1" x14ac:dyDescent="0.25">
      <c r="C336" s="22" t="s">
        <v>186</v>
      </c>
      <c r="D336" s="23"/>
      <c r="E336" s="24">
        <f>SUM(E333:E335)</f>
        <v>14702.7</v>
      </c>
      <c r="F336" s="25"/>
      <c r="G336" s="25"/>
      <c r="H336" s="26"/>
    </row>
    <row r="337" spans="3:8" s="13" customFormat="1" x14ac:dyDescent="0.25">
      <c r="C337" s="20">
        <v>43416</v>
      </c>
      <c r="D337" s="15" t="s">
        <v>185</v>
      </c>
      <c r="E337" s="16">
        <v>106.6</v>
      </c>
      <c r="F337" s="45">
        <v>9.7000000000000003E-2</v>
      </c>
      <c r="G337" s="45">
        <v>9.7000000000000003E-2</v>
      </c>
      <c r="H337" s="16">
        <v>99.31</v>
      </c>
    </row>
    <row r="338" spans="3:8" s="13" customFormat="1" x14ac:dyDescent="0.25">
      <c r="C338" s="48"/>
      <c r="D338" s="15" t="s">
        <v>142</v>
      </c>
      <c r="E338" s="16" t="s">
        <v>8</v>
      </c>
      <c r="F338" s="16" t="s">
        <v>8</v>
      </c>
      <c r="G338" s="16" t="s">
        <v>8</v>
      </c>
      <c r="H338" s="16" t="s">
        <v>8</v>
      </c>
    </row>
    <row r="339" spans="3:8" s="13" customFormat="1" x14ac:dyDescent="0.25">
      <c r="C339" s="48"/>
      <c r="D339" s="15" t="s">
        <v>191</v>
      </c>
      <c r="E339" s="16" t="s">
        <v>8</v>
      </c>
      <c r="F339" s="16" t="s">
        <v>8</v>
      </c>
      <c r="G339" s="16" t="s">
        <v>8</v>
      </c>
      <c r="H339" s="16" t="s">
        <v>8</v>
      </c>
    </row>
    <row r="340" spans="3:8" s="13" customFormat="1" x14ac:dyDescent="0.25">
      <c r="C340" s="22" t="s">
        <v>190</v>
      </c>
      <c r="D340" s="23"/>
      <c r="E340" s="24">
        <f>SUM(E337:E339)</f>
        <v>106.6</v>
      </c>
      <c r="F340" s="25"/>
      <c r="G340" s="25"/>
      <c r="H340" s="26"/>
    </row>
    <row r="341" spans="3:8" x14ac:dyDescent="0.25">
      <c r="C341" s="14" t="s">
        <v>187</v>
      </c>
      <c r="D341" s="56" t="s">
        <v>189</v>
      </c>
      <c r="E341" s="16">
        <v>55</v>
      </c>
      <c r="F341" s="45">
        <v>8.5000000000000006E-2</v>
      </c>
      <c r="G341" s="45">
        <v>8.5000000000000006E-2</v>
      </c>
      <c r="H341" s="16">
        <v>92.05</v>
      </c>
    </row>
    <row r="342" spans="3:8" x14ac:dyDescent="0.25">
      <c r="C342" s="14"/>
      <c r="D342" s="56" t="s">
        <v>19</v>
      </c>
      <c r="E342" s="16" t="s">
        <v>8</v>
      </c>
      <c r="F342" s="16" t="s">
        <v>8</v>
      </c>
      <c r="G342" s="16" t="s">
        <v>8</v>
      </c>
      <c r="H342" s="16" t="s">
        <v>8</v>
      </c>
    </row>
    <row r="343" spans="3:8" x14ac:dyDescent="0.25">
      <c r="C343" s="14"/>
      <c r="D343" s="56" t="s">
        <v>68</v>
      </c>
      <c r="E343" s="16">
        <v>47274</v>
      </c>
      <c r="F343" s="45">
        <v>0.108</v>
      </c>
      <c r="G343" s="45">
        <v>0.108</v>
      </c>
      <c r="H343" s="16">
        <v>94.2</v>
      </c>
    </row>
    <row r="344" spans="3:8" x14ac:dyDescent="0.25">
      <c r="C344" s="14"/>
      <c r="D344" s="56" t="s">
        <v>36</v>
      </c>
      <c r="E344" s="16">
        <v>56</v>
      </c>
      <c r="F344" s="45">
        <v>0.12</v>
      </c>
      <c r="G344" s="45">
        <v>0.12</v>
      </c>
      <c r="H344" s="16">
        <v>87.42</v>
      </c>
    </row>
    <row r="345" spans="3:8" x14ac:dyDescent="0.25">
      <c r="C345" s="22" t="s">
        <v>188</v>
      </c>
      <c r="D345" s="23"/>
      <c r="E345" s="24">
        <f>SUM(E341:E344)</f>
        <v>47385</v>
      </c>
      <c r="F345" s="25"/>
      <c r="G345" s="25"/>
      <c r="H345" s="26"/>
    </row>
    <row r="346" spans="3:8" x14ac:dyDescent="0.25">
      <c r="C346" s="14" t="s">
        <v>192</v>
      </c>
      <c r="D346" s="56" t="s">
        <v>88</v>
      </c>
      <c r="E346" s="16">
        <v>6960</v>
      </c>
      <c r="F346" s="45">
        <v>8.2000000000000003E-2</v>
      </c>
      <c r="G346" s="45">
        <v>8.2000000000000003E-2</v>
      </c>
      <c r="H346" s="16">
        <v>96.72</v>
      </c>
    </row>
    <row r="347" spans="3:8" x14ac:dyDescent="0.25">
      <c r="C347" s="14"/>
      <c r="D347" s="56" t="s">
        <v>189</v>
      </c>
      <c r="E347" s="16" t="s">
        <v>8</v>
      </c>
      <c r="F347" s="16" t="s">
        <v>8</v>
      </c>
      <c r="G347" s="16" t="s">
        <v>8</v>
      </c>
      <c r="H347" s="16" t="s">
        <v>8</v>
      </c>
    </row>
    <row r="348" spans="3:8" x14ac:dyDescent="0.25">
      <c r="C348" s="22" t="s">
        <v>193</v>
      </c>
      <c r="D348" s="23"/>
      <c r="E348" s="24">
        <f>SUM(E346:E347)</f>
        <v>6960</v>
      </c>
      <c r="F348" s="25"/>
      <c r="G348" s="25"/>
      <c r="H348" s="26"/>
    </row>
    <row r="349" spans="3:8" s="13" customFormat="1" x14ac:dyDescent="0.25">
      <c r="C349" s="20">
        <v>43423</v>
      </c>
      <c r="D349" s="15" t="s">
        <v>60</v>
      </c>
      <c r="E349" s="16">
        <v>3141</v>
      </c>
      <c r="F349" s="45">
        <v>9.5000000000000001E-2</v>
      </c>
      <c r="G349" s="45">
        <v>9.5000000000000001E-2</v>
      </c>
      <c r="H349" s="16">
        <v>98.75</v>
      </c>
    </row>
    <row r="350" spans="3:8" s="13" customFormat="1" x14ac:dyDescent="0.25">
      <c r="C350" s="48"/>
      <c r="D350" s="15" t="s">
        <v>36</v>
      </c>
      <c r="E350" s="16" t="s">
        <v>8</v>
      </c>
      <c r="F350" s="16" t="s">
        <v>8</v>
      </c>
      <c r="G350" s="16" t="s">
        <v>8</v>
      </c>
      <c r="H350" s="16" t="s">
        <v>8</v>
      </c>
    </row>
    <row r="351" spans="3:8" s="13" customFormat="1" x14ac:dyDescent="0.25">
      <c r="C351" s="48"/>
      <c r="D351" s="15" t="s">
        <v>54</v>
      </c>
      <c r="E351" s="16">
        <v>12000</v>
      </c>
      <c r="F351" s="45">
        <v>0.1013</v>
      </c>
      <c r="G351" s="45">
        <v>0.1013</v>
      </c>
      <c r="H351" s="16">
        <v>100</v>
      </c>
    </row>
    <row r="352" spans="3:8" s="13" customFormat="1" x14ac:dyDescent="0.25">
      <c r="C352" s="22" t="s">
        <v>194</v>
      </c>
      <c r="D352" s="23"/>
      <c r="E352" s="24">
        <f>SUM(E349:E351)</f>
        <v>15141</v>
      </c>
      <c r="F352" s="25"/>
      <c r="G352" s="25"/>
      <c r="H352" s="26"/>
    </row>
    <row r="353" spans="3:8" x14ac:dyDescent="0.25">
      <c r="C353" s="14" t="s">
        <v>195</v>
      </c>
      <c r="D353" s="56" t="s">
        <v>88</v>
      </c>
      <c r="E353" s="16">
        <v>3161.4</v>
      </c>
      <c r="F353" s="45">
        <v>8.2000000000000003E-2</v>
      </c>
      <c r="G353" s="45">
        <v>8.2000000000000003E-2</v>
      </c>
      <c r="H353" s="16">
        <v>96.85</v>
      </c>
    </row>
    <row r="354" spans="3:8" x14ac:dyDescent="0.25">
      <c r="C354" s="14"/>
      <c r="D354" s="56" t="s">
        <v>189</v>
      </c>
      <c r="E354" s="16">
        <v>10.4</v>
      </c>
      <c r="F354" s="45">
        <v>8.7999999999999995E-2</v>
      </c>
      <c r="G354" s="45">
        <v>8.7999999999999995E-2</v>
      </c>
      <c r="H354" s="16">
        <v>92.06</v>
      </c>
    </row>
    <row r="355" spans="3:8" x14ac:dyDescent="0.25">
      <c r="C355" s="14"/>
      <c r="D355" s="56" t="s">
        <v>54</v>
      </c>
      <c r="E355" s="16">
        <v>8000</v>
      </c>
      <c r="F355" s="45">
        <v>0.1013</v>
      </c>
      <c r="G355" s="45">
        <v>0.1013</v>
      </c>
      <c r="H355" s="16">
        <v>100</v>
      </c>
    </row>
    <row r="356" spans="3:8" x14ac:dyDescent="0.25">
      <c r="C356" s="22" t="s">
        <v>196</v>
      </c>
      <c r="D356" s="23"/>
      <c r="E356" s="24">
        <f>SUM(E353:E355)</f>
        <v>11171.8</v>
      </c>
      <c r="F356" s="25"/>
      <c r="G356" s="25"/>
      <c r="H356" s="26"/>
    </row>
    <row r="357" spans="3:8" s="13" customFormat="1" x14ac:dyDescent="0.25">
      <c r="C357" s="20">
        <v>43430</v>
      </c>
      <c r="D357" s="15" t="s">
        <v>68</v>
      </c>
      <c r="E357" s="16">
        <v>500</v>
      </c>
      <c r="F357" s="45">
        <v>0.10730000000000001</v>
      </c>
      <c r="G357" s="45">
        <v>0.70730000000000004</v>
      </c>
      <c r="H357" s="16">
        <v>94.5</v>
      </c>
    </row>
    <row r="358" spans="3:8" s="13" customFormat="1" x14ac:dyDescent="0.25">
      <c r="C358" s="48"/>
      <c r="D358" s="15" t="s">
        <v>36</v>
      </c>
      <c r="E358" s="16" t="s">
        <v>173</v>
      </c>
      <c r="F358" s="16" t="s">
        <v>173</v>
      </c>
      <c r="G358" s="16" t="s">
        <v>173</v>
      </c>
      <c r="H358" s="16" t="s">
        <v>173</v>
      </c>
    </row>
    <row r="359" spans="3:8" s="13" customFormat="1" x14ac:dyDescent="0.25">
      <c r="C359" s="48"/>
      <c r="D359" s="15" t="s">
        <v>142</v>
      </c>
      <c r="E359" s="16">
        <v>38.25</v>
      </c>
      <c r="F359" s="45">
        <v>0.1288</v>
      </c>
      <c r="G359" s="45">
        <v>0.1288</v>
      </c>
      <c r="H359" s="16">
        <v>85</v>
      </c>
    </row>
    <row r="360" spans="3:8" s="13" customFormat="1" x14ac:dyDescent="0.25">
      <c r="C360" s="22" t="s">
        <v>197</v>
      </c>
      <c r="D360" s="23"/>
      <c r="E360" s="24">
        <f>SUM(E357:E359)</f>
        <v>538.25</v>
      </c>
      <c r="F360" s="25"/>
      <c r="G360" s="25"/>
      <c r="H360" s="26"/>
    </row>
    <row r="361" spans="3:8" x14ac:dyDescent="0.25">
      <c r="C361" s="14" t="s">
        <v>199</v>
      </c>
      <c r="D361" s="56" t="s">
        <v>162</v>
      </c>
      <c r="E361" s="16">
        <v>776.1</v>
      </c>
      <c r="F361" s="45">
        <v>8.3000000000000004E-2</v>
      </c>
      <c r="G361" s="45">
        <v>8.3000000000000004E-2</v>
      </c>
      <c r="H361" s="16">
        <v>96.31</v>
      </c>
    </row>
    <row r="362" spans="3:8" x14ac:dyDescent="0.25">
      <c r="C362" s="14"/>
      <c r="D362" s="56" t="s">
        <v>189</v>
      </c>
      <c r="E362" s="16">
        <v>5000</v>
      </c>
      <c r="F362" s="45">
        <v>8.7999999999999995E-2</v>
      </c>
      <c r="G362" s="45">
        <v>8.7999999999999995E-2</v>
      </c>
      <c r="H362" s="16">
        <v>92.22</v>
      </c>
    </row>
    <row r="363" spans="3:8" x14ac:dyDescent="0.25">
      <c r="C363" s="14"/>
      <c r="D363" s="56" t="s">
        <v>68</v>
      </c>
      <c r="E363" s="16">
        <v>7456.5</v>
      </c>
      <c r="F363" s="45">
        <v>0.10730000000000001</v>
      </c>
      <c r="G363" s="45">
        <v>0.10730000000000001</v>
      </c>
      <c r="H363" s="16">
        <v>94.49</v>
      </c>
    </row>
    <row r="364" spans="3:8" x14ac:dyDescent="0.25">
      <c r="C364" s="14"/>
      <c r="D364" s="56" t="s">
        <v>54</v>
      </c>
      <c r="E364" s="16">
        <v>2000</v>
      </c>
      <c r="F364" s="45">
        <v>9.9299999999999999E-2</v>
      </c>
      <c r="G364" s="45">
        <v>9.9299999999999999E-2</v>
      </c>
      <c r="H364" s="16">
        <v>100</v>
      </c>
    </row>
    <row r="365" spans="3:8" x14ac:dyDescent="0.25">
      <c r="C365" s="22" t="s">
        <v>200</v>
      </c>
      <c r="D365" s="23"/>
      <c r="E365" s="24">
        <f>SUM(E361:E364)</f>
        <v>15232.6</v>
      </c>
      <c r="F365" s="25"/>
      <c r="G365" s="25"/>
      <c r="H365" s="26"/>
    </row>
    <row r="366" spans="3:8" s="13" customFormat="1" x14ac:dyDescent="0.25">
      <c r="C366" s="20">
        <v>43437</v>
      </c>
      <c r="D366" s="15" t="s">
        <v>185</v>
      </c>
      <c r="E366" s="16" t="s">
        <v>173</v>
      </c>
      <c r="F366" s="16" t="s">
        <v>173</v>
      </c>
      <c r="G366" s="16" t="s">
        <v>173</v>
      </c>
      <c r="H366" s="16" t="s">
        <v>173</v>
      </c>
    </row>
    <row r="367" spans="3:8" s="13" customFormat="1" x14ac:dyDescent="0.25">
      <c r="C367" s="48"/>
      <c r="D367" s="15" t="s">
        <v>68</v>
      </c>
      <c r="E367" s="16">
        <v>100</v>
      </c>
      <c r="F367" s="45">
        <v>0.1074</v>
      </c>
      <c r="G367" s="45">
        <v>0.1074</v>
      </c>
      <c r="H367" s="16">
        <v>94.49</v>
      </c>
    </row>
    <row r="368" spans="3:8" s="13" customFormat="1" x14ac:dyDescent="0.25">
      <c r="C368" s="48"/>
      <c r="D368" s="15" t="s">
        <v>36</v>
      </c>
      <c r="E368" s="16" t="s">
        <v>8</v>
      </c>
      <c r="F368" s="16" t="s">
        <v>8</v>
      </c>
      <c r="G368" s="16" t="s">
        <v>8</v>
      </c>
      <c r="H368" s="16" t="s">
        <v>8</v>
      </c>
    </row>
    <row r="369" spans="3:8" s="13" customFormat="1" x14ac:dyDescent="0.25">
      <c r="C369" s="48"/>
      <c r="D369" s="15" t="s">
        <v>77</v>
      </c>
      <c r="E369" s="16" t="s">
        <v>173</v>
      </c>
      <c r="F369" s="16" t="s">
        <v>173</v>
      </c>
      <c r="G369" s="16" t="s">
        <v>173</v>
      </c>
      <c r="H369" s="16" t="s">
        <v>173</v>
      </c>
    </row>
    <row r="370" spans="3:8" s="13" customFormat="1" x14ac:dyDescent="0.25">
      <c r="C370" s="22" t="s">
        <v>202</v>
      </c>
      <c r="D370" s="23"/>
      <c r="E370" s="24">
        <f>SUM(E366:E368)</f>
        <v>100</v>
      </c>
      <c r="F370" s="25"/>
      <c r="G370" s="25"/>
      <c r="H370" s="26"/>
    </row>
    <row r="371" spans="3:8" x14ac:dyDescent="0.25">
      <c r="C371" s="14" t="s">
        <v>205</v>
      </c>
      <c r="D371" s="56" t="s">
        <v>67</v>
      </c>
      <c r="E371" s="16">
        <v>8580</v>
      </c>
      <c r="F371" s="45">
        <v>0.08</v>
      </c>
      <c r="G371" s="45">
        <v>0.08</v>
      </c>
      <c r="H371" s="16">
        <v>98.58</v>
      </c>
    </row>
    <row r="372" spans="3:8" x14ac:dyDescent="0.25">
      <c r="C372" s="14"/>
      <c r="D372" s="56" t="s">
        <v>119</v>
      </c>
      <c r="E372" s="16" t="s">
        <v>8</v>
      </c>
      <c r="F372" s="16" t="s">
        <v>8</v>
      </c>
      <c r="G372" s="16" t="s">
        <v>8</v>
      </c>
      <c r="H372" s="16" t="s">
        <v>8</v>
      </c>
    </row>
    <row r="373" spans="3:8" x14ac:dyDescent="0.25">
      <c r="C373" s="14"/>
      <c r="D373" s="56" t="s">
        <v>189</v>
      </c>
      <c r="E373" s="16">
        <v>49.9</v>
      </c>
      <c r="F373" s="45">
        <v>8.7999999999999995E-2</v>
      </c>
      <c r="G373" s="45">
        <v>8.7999999999999995E-2</v>
      </c>
      <c r="H373" s="16">
        <v>92.37</v>
      </c>
    </row>
    <row r="374" spans="3:8" x14ac:dyDescent="0.25">
      <c r="C374" s="14"/>
      <c r="D374" s="56" t="s">
        <v>68</v>
      </c>
      <c r="E374" s="16">
        <v>152</v>
      </c>
      <c r="F374" s="45">
        <v>0.1074</v>
      </c>
      <c r="G374" s="45">
        <v>0.1074</v>
      </c>
      <c r="H374" s="16">
        <v>94.48</v>
      </c>
    </row>
    <row r="375" spans="3:8" x14ac:dyDescent="0.25">
      <c r="C375" s="14"/>
      <c r="D375" s="56" t="s">
        <v>54</v>
      </c>
      <c r="E375" s="16">
        <v>4000</v>
      </c>
      <c r="F375" s="45">
        <v>0.10150000000000001</v>
      </c>
      <c r="G375" s="45">
        <v>0.10150000000000001</v>
      </c>
      <c r="H375" s="16">
        <v>100</v>
      </c>
    </row>
    <row r="376" spans="3:8" x14ac:dyDescent="0.25">
      <c r="C376" s="22" t="s">
        <v>206</v>
      </c>
      <c r="D376" s="23"/>
      <c r="E376" s="24">
        <f>SUM(E371:E375)</f>
        <v>12781.9</v>
      </c>
      <c r="F376" s="25"/>
      <c r="G376" s="25"/>
      <c r="H376" s="26"/>
    </row>
    <row r="377" spans="3:8" s="13" customFormat="1" x14ac:dyDescent="0.25">
      <c r="C377" s="20">
        <v>43444</v>
      </c>
      <c r="D377" s="15" t="s">
        <v>185</v>
      </c>
      <c r="E377" s="16">
        <v>13</v>
      </c>
      <c r="F377" s="45">
        <v>9.7000000000000003E-2</v>
      </c>
      <c r="G377" s="45">
        <v>9.7000000000000003E-2</v>
      </c>
      <c r="H377" s="16">
        <v>99.31</v>
      </c>
    </row>
    <row r="378" spans="3:8" s="13" customFormat="1" x14ac:dyDescent="0.25">
      <c r="C378" s="48"/>
      <c r="D378" s="15" t="s">
        <v>36</v>
      </c>
      <c r="E378" s="16">
        <v>4400</v>
      </c>
      <c r="F378" s="45">
        <v>0.106</v>
      </c>
      <c r="G378" s="45">
        <v>0.106</v>
      </c>
      <c r="H378" s="16">
        <v>93.5</v>
      </c>
    </row>
    <row r="379" spans="3:8" s="13" customFormat="1" x14ac:dyDescent="0.25">
      <c r="C379" s="48"/>
      <c r="D379" s="15" t="s">
        <v>142</v>
      </c>
      <c r="E379" s="16">
        <v>140</v>
      </c>
      <c r="F379" s="45">
        <v>0.1288</v>
      </c>
      <c r="G379" s="45">
        <v>0.1288</v>
      </c>
      <c r="H379" s="16">
        <v>85</v>
      </c>
    </row>
    <row r="380" spans="3:8" s="13" customFormat="1" x14ac:dyDescent="0.25">
      <c r="C380" s="22" t="s">
        <v>203</v>
      </c>
      <c r="D380" s="23"/>
      <c r="E380" s="24">
        <f>SUM(E377:E379)</f>
        <v>4553</v>
      </c>
      <c r="F380" s="25"/>
      <c r="G380" s="25"/>
      <c r="H380" s="26"/>
    </row>
    <row r="381" spans="3:8" x14ac:dyDescent="0.25">
      <c r="C381" s="14" t="s">
        <v>207</v>
      </c>
      <c r="D381" s="56" t="s">
        <v>67</v>
      </c>
      <c r="E381" s="16">
        <v>21921.200000000001</v>
      </c>
      <c r="F381" s="45">
        <v>0.08</v>
      </c>
      <c r="G381" s="45">
        <v>0.08</v>
      </c>
      <c r="H381" s="16">
        <v>98.66</v>
      </c>
    </row>
    <row r="382" spans="3:8" x14ac:dyDescent="0.25">
      <c r="C382" s="14"/>
      <c r="D382" s="56" t="s">
        <v>189</v>
      </c>
      <c r="E382" s="16">
        <v>17940</v>
      </c>
      <c r="F382" s="45">
        <v>8.7999999999999995E-2</v>
      </c>
      <c r="G382" s="45">
        <v>8.7999999999999995E-2</v>
      </c>
      <c r="H382" s="16">
        <v>92.51</v>
      </c>
    </row>
    <row r="383" spans="3:8" x14ac:dyDescent="0.25">
      <c r="C383" s="14"/>
      <c r="D383" s="56" t="s">
        <v>68</v>
      </c>
      <c r="E383" s="16">
        <v>5090.8500000000004</v>
      </c>
      <c r="F383" s="45">
        <v>0.1074</v>
      </c>
      <c r="G383" s="45">
        <v>0.1074</v>
      </c>
      <c r="H383" s="16">
        <v>94.51</v>
      </c>
    </row>
    <row r="384" spans="3:8" x14ac:dyDescent="0.25">
      <c r="C384" s="14"/>
      <c r="D384" s="56" t="s">
        <v>18</v>
      </c>
      <c r="E384" s="16">
        <v>2800</v>
      </c>
      <c r="F384" s="45">
        <v>0.12720000000000001</v>
      </c>
      <c r="G384" s="45">
        <v>0.12720000000000001</v>
      </c>
      <c r="H384" s="16">
        <v>87.59</v>
      </c>
    </row>
    <row r="385" spans="3:8" x14ac:dyDescent="0.25">
      <c r="C385" s="22" t="s">
        <v>208</v>
      </c>
      <c r="D385" s="23"/>
      <c r="E385" s="24">
        <f>SUM(E381:E384)</f>
        <v>47752.049999999996</v>
      </c>
      <c r="F385" s="25"/>
      <c r="G385" s="25"/>
      <c r="H385" s="26"/>
    </row>
    <row r="386" spans="3:8" s="13" customFormat="1" x14ac:dyDescent="0.25">
      <c r="C386" s="20">
        <v>43451</v>
      </c>
      <c r="D386" s="15" t="s">
        <v>185</v>
      </c>
      <c r="E386" s="16">
        <v>2581.8000000000002</v>
      </c>
      <c r="F386" s="45">
        <v>9.7799999999999998E-2</v>
      </c>
      <c r="G386" s="45">
        <v>9.7799999999999998E-2</v>
      </c>
      <c r="H386" s="16">
        <v>99.12</v>
      </c>
    </row>
    <row r="387" spans="3:8" s="13" customFormat="1" x14ac:dyDescent="0.25">
      <c r="C387" s="48"/>
      <c r="D387" s="15" t="s">
        <v>68</v>
      </c>
      <c r="E387" s="16">
        <v>1000</v>
      </c>
      <c r="F387" s="45">
        <v>0.11</v>
      </c>
      <c r="G387" s="45">
        <v>0.11</v>
      </c>
      <c r="H387" s="16">
        <v>93.65</v>
      </c>
    </row>
    <row r="388" spans="3:8" s="13" customFormat="1" x14ac:dyDescent="0.25">
      <c r="C388" s="48"/>
      <c r="D388" s="15" t="s">
        <v>36</v>
      </c>
      <c r="E388" s="16" t="s">
        <v>173</v>
      </c>
      <c r="F388" s="16" t="s">
        <v>173</v>
      </c>
      <c r="G388" s="16" t="s">
        <v>173</v>
      </c>
      <c r="H388" s="16" t="s">
        <v>173</v>
      </c>
    </row>
    <row r="389" spans="3:8" s="13" customFormat="1" x14ac:dyDescent="0.25">
      <c r="C389" s="48"/>
      <c r="D389" s="15" t="s">
        <v>142</v>
      </c>
      <c r="E389" s="16">
        <v>47</v>
      </c>
      <c r="F389" s="45">
        <v>0.12889999999999999</v>
      </c>
      <c r="G389" s="45">
        <v>0.12889999999999999</v>
      </c>
      <c r="H389" s="16">
        <v>85</v>
      </c>
    </row>
    <row r="390" spans="3:8" s="13" customFormat="1" x14ac:dyDescent="0.25">
      <c r="C390" s="22" t="s">
        <v>209</v>
      </c>
      <c r="D390" s="23"/>
      <c r="E390" s="24">
        <f>SUM(E386:E389)</f>
        <v>3628.8</v>
      </c>
      <c r="F390" s="25"/>
      <c r="G390" s="25"/>
      <c r="H390" s="26"/>
    </row>
    <row r="391" spans="3:8" s="13" customFormat="1" x14ac:dyDescent="0.25">
      <c r="C391" s="20" t="s">
        <v>211</v>
      </c>
      <c r="D391" s="15" t="s">
        <v>189</v>
      </c>
      <c r="E391" s="16">
        <v>596.15</v>
      </c>
      <c r="F391" s="45">
        <v>8.7999999999999995E-2</v>
      </c>
      <c r="G391" s="45">
        <v>8.7999999999999995E-2</v>
      </c>
      <c r="H391" s="16">
        <v>92.64</v>
      </c>
    </row>
    <row r="392" spans="3:8" s="13" customFormat="1" x14ac:dyDescent="0.25">
      <c r="C392" s="48"/>
      <c r="D392" s="15" t="s">
        <v>185</v>
      </c>
      <c r="E392" s="16">
        <v>40</v>
      </c>
      <c r="F392" s="45">
        <v>9.7799999999999998E-2</v>
      </c>
      <c r="G392" s="45">
        <v>9.7799999999999998E-2</v>
      </c>
      <c r="H392" s="16">
        <v>99.12</v>
      </c>
    </row>
    <row r="393" spans="3:8" s="13" customFormat="1" x14ac:dyDescent="0.25">
      <c r="C393" s="48"/>
      <c r="D393" s="15" t="s">
        <v>68</v>
      </c>
      <c r="E393" s="16">
        <v>6392.1</v>
      </c>
      <c r="F393" s="45">
        <v>0.11</v>
      </c>
      <c r="G393" s="45">
        <v>0.11</v>
      </c>
      <c r="H393" s="16">
        <v>93.64</v>
      </c>
    </row>
    <row r="394" spans="3:8" s="13" customFormat="1" x14ac:dyDescent="0.25">
      <c r="C394" s="48"/>
      <c r="D394" s="15" t="s">
        <v>54</v>
      </c>
      <c r="E394" s="16">
        <v>330</v>
      </c>
      <c r="F394" s="45">
        <v>9.5600000000000004E-2</v>
      </c>
      <c r="G394" s="45">
        <v>9.5600000000000004E-2</v>
      </c>
      <c r="H394" s="16">
        <v>100</v>
      </c>
    </row>
    <row r="395" spans="3:8" s="13" customFormat="1" x14ac:dyDescent="0.25">
      <c r="C395" s="22" t="s">
        <v>212</v>
      </c>
      <c r="D395" s="23"/>
      <c r="E395" s="24">
        <f>SUM(E391:E394)</f>
        <v>7358.25</v>
      </c>
      <c r="F395" s="25"/>
      <c r="G395" s="25"/>
      <c r="H395" s="26"/>
    </row>
    <row r="396" spans="3:8" x14ac:dyDescent="0.25">
      <c r="C396" s="14" t="s">
        <v>214</v>
      </c>
      <c r="D396" s="56" t="s">
        <v>119</v>
      </c>
      <c r="E396" s="16">
        <v>27400</v>
      </c>
      <c r="F396" s="45">
        <v>8.4500000000000006E-2</v>
      </c>
      <c r="G396" s="45">
        <v>8.4500000000000006E-2</v>
      </c>
      <c r="H396" s="16">
        <v>96.14</v>
      </c>
    </row>
    <row r="397" spans="3:8" x14ac:dyDescent="0.25">
      <c r="C397" s="14"/>
      <c r="D397" s="56" t="s">
        <v>68</v>
      </c>
      <c r="E397" s="16">
        <v>6915</v>
      </c>
      <c r="F397" s="45">
        <v>0.11</v>
      </c>
      <c r="G397" s="45">
        <v>0.11</v>
      </c>
      <c r="H397" s="16">
        <v>93.65</v>
      </c>
    </row>
    <row r="398" spans="3:8" x14ac:dyDescent="0.25">
      <c r="C398" s="14"/>
      <c r="D398" s="56" t="s">
        <v>36</v>
      </c>
      <c r="E398" s="16" t="s">
        <v>8</v>
      </c>
      <c r="F398" s="16" t="s">
        <v>8</v>
      </c>
      <c r="G398" s="16" t="s">
        <v>8</v>
      </c>
      <c r="H398" s="16" t="s">
        <v>8</v>
      </c>
    </row>
    <row r="399" spans="3:8" x14ac:dyDescent="0.25">
      <c r="C399" s="14"/>
      <c r="D399" s="56" t="s">
        <v>54</v>
      </c>
      <c r="E399" s="16" t="s">
        <v>8</v>
      </c>
      <c r="F399" s="16" t="s">
        <v>8</v>
      </c>
      <c r="G399" s="16" t="s">
        <v>8</v>
      </c>
      <c r="H399" s="16" t="s">
        <v>8</v>
      </c>
    </row>
    <row r="400" spans="3:8" x14ac:dyDescent="0.25">
      <c r="C400" s="14"/>
      <c r="D400" s="56" t="s">
        <v>18</v>
      </c>
      <c r="E400" s="16">
        <v>3438</v>
      </c>
      <c r="F400" s="45">
        <v>0.1273</v>
      </c>
      <c r="G400" s="45">
        <v>0.1273</v>
      </c>
      <c r="H400" s="16">
        <v>87.54</v>
      </c>
    </row>
    <row r="401" spans="3:10" x14ac:dyDescent="0.25">
      <c r="C401" s="22" t="s">
        <v>215</v>
      </c>
      <c r="D401" s="23"/>
      <c r="E401" s="24">
        <f>SUM(E396:E400)</f>
        <v>37753</v>
      </c>
      <c r="F401" s="25"/>
      <c r="G401" s="25"/>
      <c r="H401" s="26"/>
    </row>
    <row r="402" spans="3:10" s="13" customFormat="1" x14ac:dyDescent="0.25">
      <c r="C402" s="48"/>
      <c r="D402" s="49"/>
      <c r="E402" s="50"/>
      <c r="F402" s="51"/>
      <c r="G402" s="51"/>
      <c r="H402" s="52"/>
    </row>
    <row r="403" spans="3:10" s="13" customFormat="1" x14ac:dyDescent="0.25">
      <c r="C403" s="48"/>
      <c r="D403" s="49"/>
      <c r="E403" s="50"/>
      <c r="F403" s="51"/>
      <c r="G403" s="51"/>
      <c r="H403" s="52"/>
    </row>
    <row r="404" spans="3:10" s="13" customFormat="1" x14ac:dyDescent="0.25">
      <c r="C404" s="48"/>
      <c r="D404" s="49"/>
      <c r="E404" s="50"/>
      <c r="F404" s="51"/>
      <c r="G404" s="51"/>
      <c r="H404" s="52"/>
    </row>
    <row r="405" spans="3:10" s="13" customFormat="1" x14ac:dyDescent="0.25">
      <c r="C405" s="48"/>
      <c r="D405" s="49"/>
      <c r="E405" s="50"/>
      <c r="F405" s="51"/>
      <c r="G405" s="51"/>
      <c r="H405" s="52"/>
    </row>
    <row r="406" spans="3:10" s="13" customFormat="1" x14ac:dyDescent="0.25">
      <c r="C406" s="48"/>
      <c r="D406" s="49"/>
      <c r="E406" s="50"/>
      <c r="F406" s="51"/>
      <c r="G406" s="51"/>
      <c r="H406" s="52"/>
    </row>
    <row r="407" spans="3:10" s="13" customFormat="1" x14ac:dyDescent="0.25">
      <c r="C407" s="53" t="s">
        <v>9</v>
      </c>
      <c r="D407" s="54"/>
      <c r="F407" s="16"/>
    </row>
    <row r="408" spans="3:10" x14ac:dyDescent="0.25">
      <c r="F408"/>
      <c r="G408"/>
      <c r="H408" s="27"/>
    </row>
    <row r="409" spans="3:10" x14ac:dyDescent="0.25">
      <c r="C409" s="30" t="s">
        <v>10</v>
      </c>
      <c r="F409"/>
      <c r="G409"/>
      <c r="H409" s="27"/>
      <c r="J409" s="27"/>
    </row>
    <row r="410" spans="3:10" x14ac:dyDescent="0.25">
      <c r="C410" s="30" t="s">
        <v>11</v>
      </c>
      <c r="F410"/>
      <c r="G410"/>
      <c r="H410" s="27"/>
    </row>
    <row r="411" spans="3:10" x14ac:dyDescent="0.25">
      <c r="C411" s="29" t="s">
        <v>12</v>
      </c>
      <c r="F411"/>
      <c r="G411"/>
      <c r="H411"/>
    </row>
    <row r="412" spans="3:10" x14ac:dyDescent="0.25">
      <c r="C412" s="29" t="s">
        <v>14</v>
      </c>
    </row>
    <row r="413" spans="3:10" x14ac:dyDescent="0.25">
      <c r="C413" t="s">
        <v>15</v>
      </c>
    </row>
    <row r="414" spans="3:10" x14ac:dyDescent="0.25">
      <c r="C414" t="s">
        <v>16</v>
      </c>
    </row>
    <row r="417" spans="4:8" x14ac:dyDescent="0.25">
      <c r="D417"/>
      <c r="F417"/>
      <c r="G417"/>
      <c r="H417"/>
    </row>
    <row r="418" spans="4:8" x14ac:dyDescent="0.25">
      <c r="D418"/>
      <c r="F418"/>
      <c r="G418"/>
      <c r="H418"/>
    </row>
    <row r="419" spans="4:8" x14ac:dyDescent="0.25">
      <c r="D419"/>
      <c r="F419"/>
      <c r="G419"/>
      <c r="H419"/>
    </row>
    <row r="420" spans="4:8" x14ac:dyDescent="0.25">
      <c r="D420"/>
      <c r="F420"/>
      <c r="G420"/>
      <c r="H420"/>
    </row>
  </sheetData>
  <sheetProtection algorithmName="SHA-512" hashValue="8YRjr3Qrs5+UkBoIhIaWqz3OkQQdSSckcGiRLt6M4Mzg74sNzuFpCZL9d3EBqLoGRjb6Vo3FIGy9k2W0NNIBSg==" saltValue="8P/hObDdBlcjb6iqPyTXFQ==" spinCount="100000" sheet="1" objects="1" scenarios="1"/>
  <mergeCells count="3">
    <mergeCell ref="B2:H2"/>
    <mergeCell ref="C3:H3"/>
    <mergeCell ref="B4:H4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30"/>
  <sheetViews>
    <sheetView workbookViewId="0">
      <pane ySplit="2100" topLeftCell="A109" activePane="bottomLeft"/>
      <selection activeCell="C4" sqref="C4:H4"/>
      <selection pane="bottomLeft" activeCell="H124" sqref="H124"/>
    </sheetView>
  </sheetViews>
  <sheetFormatPr baseColWidth="10" defaultRowHeight="15" x14ac:dyDescent="0.25"/>
  <cols>
    <col min="3" max="3" width="48.85546875" bestFit="1" customWidth="1"/>
    <col min="5" max="5" width="18.5703125" style="32" bestFit="1" customWidth="1"/>
    <col min="6" max="6" width="14.140625" style="32" customWidth="1"/>
    <col min="7" max="7" width="15" style="32" customWidth="1"/>
    <col min="8" max="8" width="18.28515625" style="32" customWidth="1"/>
    <col min="259" max="259" width="37" customWidth="1"/>
    <col min="261" max="261" width="18.5703125" bestFit="1" customWidth="1"/>
    <col min="262" max="262" width="13.140625" bestFit="1" customWidth="1"/>
    <col min="263" max="263" width="13.7109375" bestFit="1" customWidth="1"/>
    <col min="264" max="264" width="13.5703125" bestFit="1" customWidth="1"/>
    <col min="515" max="515" width="37" customWidth="1"/>
    <col min="517" max="517" width="18.5703125" bestFit="1" customWidth="1"/>
    <col min="518" max="518" width="13.140625" bestFit="1" customWidth="1"/>
    <col min="519" max="519" width="13.7109375" bestFit="1" customWidth="1"/>
    <col min="520" max="520" width="13.5703125" bestFit="1" customWidth="1"/>
    <col min="771" max="771" width="37" customWidth="1"/>
    <col min="773" max="773" width="18.5703125" bestFit="1" customWidth="1"/>
    <col min="774" max="774" width="13.140625" bestFit="1" customWidth="1"/>
    <col min="775" max="775" width="13.7109375" bestFit="1" customWidth="1"/>
    <col min="776" max="776" width="13.5703125" bestFit="1" customWidth="1"/>
    <col min="1027" max="1027" width="37" customWidth="1"/>
    <col min="1029" max="1029" width="18.5703125" bestFit="1" customWidth="1"/>
    <col min="1030" max="1030" width="13.140625" bestFit="1" customWidth="1"/>
    <col min="1031" max="1031" width="13.7109375" bestFit="1" customWidth="1"/>
    <col min="1032" max="1032" width="13.5703125" bestFit="1" customWidth="1"/>
    <col min="1283" max="1283" width="37" customWidth="1"/>
    <col min="1285" max="1285" width="18.5703125" bestFit="1" customWidth="1"/>
    <col min="1286" max="1286" width="13.140625" bestFit="1" customWidth="1"/>
    <col min="1287" max="1287" width="13.7109375" bestFit="1" customWidth="1"/>
    <col min="1288" max="1288" width="13.5703125" bestFit="1" customWidth="1"/>
    <col min="1539" max="1539" width="37" customWidth="1"/>
    <col min="1541" max="1541" width="18.5703125" bestFit="1" customWidth="1"/>
    <col min="1542" max="1542" width="13.140625" bestFit="1" customWidth="1"/>
    <col min="1543" max="1543" width="13.7109375" bestFit="1" customWidth="1"/>
    <col min="1544" max="1544" width="13.5703125" bestFit="1" customWidth="1"/>
    <col min="1795" max="1795" width="37" customWidth="1"/>
    <col min="1797" max="1797" width="18.5703125" bestFit="1" customWidth="1"/>
    <col min="1798" max="1798" width="13.140625" bestFit="1" customWidth="1"/>
    <col min="1799" max="1799" width="13.7109375" bestFit="1" customWidth="1"/>
    <col min="1800" max="1800" width="13.5703125" bestFit="1" customWidth="1"/>
    <col min="2051" max="2051" width="37" customWidth="1"/>
    <col min="2053" max="2053" width="18.5703125" bestFit="1" customWidth="1"/>
    <col min="2054" max="2054" width="13.140625" bestFit="1" customWidth="1"/>
    <col min="2055" max="2055" width="13.7109375" bestFit="1" customWidth="1"/>
    <col min="2056" max="2056" width="13.5703125" bestFit="1" customWidth="1"/>
    <col min="2307" max="2307" width="37" customWidth="1"/>
    <col min="2309" max="2309" width="18.5703125" bestFit="1" customWidth="1"/>
    <col min="2310" max="2310" width="13.140625" bestFit="1" customWidth="1"/>
    <col min="2311" max="2311" width="13.7109375" bestFit="1" customWidth="1"/>
    <col min="2312" max="2312" width="13.5703125" bestFit="1" customWidth="1"/>
    <col min="2563" max="2563" width="37" customWidth="1"/>
    <col min="2565" max="2565" width="18.5703125" bestFit="1" customWidth="1"/>
    <col min="2566" max="2566" width="13.140625" bestFit="1" customWidth="1"/>
    <col min="2567" max="2567" width="13.7109375" bestFit="1" customWidth="1"/>
    <col min="2568" max="2568" width="13.5703125" bestFit="1" customWidth="1"/>
    <col min="2819" max="2819" width="37" customWidth="1"/>
    <col min="2821" max="2821" width="18.5703125" bestFit="1" customWidth="1"/>
    <col min="2822" max="2822" width="13.140625" bestFit="1" customWidth="1"/>
    <col min="2823" max="2823" width="13.7109375" bestFit="1" customWidth="1"/>
    <col min="2824" max="2824" width="13.5703125" bestFit="1" customWidth="1"/>
    <col min="3075" max="3075" width="37" customWidth="1"/>
    <col min="3077" max="3077" width="18.5703125" bestFit="1" customWidth="1"/>
    <col min="3078" max="3078" width="13.140625" bestFit="1" customWidth="1"/>
    <col min="3079" max="3079" width="13.7109375" bestFit="1" customWidth="1"/>
    <col min="3080" max="3080" width="13.5703125" bestFit="1" customWidth="1"/>
    <col min="3331" max="3331" width="37" customWidth="1"/>
    <col min="3333" max="3333" width="18.5703125" bestFit="1" customWidth="1"/>
    <col min="3334" max="3334" width="13.140625" bestFit="1" customWidth="1"/>
    <col min="3335" max="3335" width="13.7109375" bestFit="1" customWidth="1"/>
    <col min="3336" max="3336" width="13.5703125" bestFit="1" customWidth="1"/>
    <col min="3587" max="3587" width="37" customWidth="1"/>
    <col min="3589" max="3589" width="18.5703125" bestFit="1" customWidth="1"/>
    <col min="3590" max="3590" width="13.140625" bestFit="1" customWidth="1"/>
    <col min="3591" max="3591" width="13.7109375" bestFit="1" customWidth="1"/>
    <col min="3592" max="3592" width="13.5703125" bestFit="1" customWidth="1"/>
    <col min="3843" max="3843" width="37" customWidth="1"/>
    <col min="3845" max="3845" width="18.5703125" bestFit="1" customWidth="1"/>
    <col min="3846" max="3846" width="13.140625" bestFit="1" customWidth="1"/>
    <col min="3847" max="3847" width="13.7109375" bestFit="1" customWidth="1"/>
    <col min="3848" max="3848" width="13.5703125" bestFit="1" customWidth="1"/>
    <col min="4099" max="4099" width="37" customWidth="1"/>
    <col min="4101" max="4101" width="18.5703125" bestFit="1" customWidth="1"/>
    <col min="4102" max="4102" width="13.140625" bestFit="1" customWidth="1"/>
    <col min="4103" max="4103" width="13.7109375" bestFit="1" customWidth="1"/>
    <col min="4104" max="4104" width="13.5703125" bestFit="1" customWidth="1"/>
    <col min="4355" max="4355" width="37" customWidth="1"/>
    <col min="4357" max="4357" width="18.5703125" bestFit="1" customWidth="1"/>
    <col min="4358" max="4358" width="13.140625" bestFit="1" customWidth="1"/>
    <col min="4359" max="4359" width="13.7109375" bestFit="1" customWidth="1"/>
    <col min="4360" max="4360" width="13.5703125" bestFit="1" customWidth="1"/>
    <col min="4611" max="4611" width="37" customWidth="1"/>
    <col min="4613" max="4613" width="18.5703125" bestFit="1" customWidth="1"/>
    <col min="4614" max="4614" width="13.140625" bestFit="1" customWidth="1"/>
    <col min="4615" max="4615" width="13.7109375" bestFit="1" customWidth="1"/>
    <col min="4616" max="4616" width="13.5703125" bestFit="1" customWidth="1"/>
    <col min="4867" max="4867" width="37" customWidth="1"/>
    <col min="4869" max="4869" width="18.5703125" bestFit="1" customWidth="1"/>
    <col min="4870" max="4870" width="13.140625" bestFit="1" customWidth="1"/>
    <col min="4871" max="4871" width="13.7109375" bestFit="1" customWidth="1"/>
    <col min="4872" max="4872" width="13.5703125" bestFit="1" customWidth="1"/>
    <col min="5123" max="5123" width="37" customWidth="1"/>
    <col min="5125" max="5125" width="18.5703125" bestFit="1" customWidth="1"/>
    <col min="5126" max="5126" width="13.140625" bestFit="1" customWidth="1"/>
    <col min="5127" max="5127" width="13.7109375" bestFit="1" customWidth="1"/>
    <col min="5128" max="5128" width="13.5703125" bestFit="1" customWidth="1"/>
    <col min="5379" max="5379" width="37" customWidth="1"/>
    <col min="5381" max="5381" width="18.5703125" bestFit="1" customWidth="1"/>
    <col min="5382" max="5382" width="13.140625" bestFit="1" customWidth="1"/>
    <col min="5383" max="5383" width="13.7109375" bestFit="1" customWidth="1"/>
    <col min="5384" max="5384" width="13.5703125" bestFit="1" customWidth="1"/>
    <col min="5635" max="5635" width="37" customWidth="1"/>
    <col min="5637" max="5637" width="18.5703125" bestFit="1" customWidth="1"/>
    <col min="5638" max="5638" width="13.140625" bestFit="1" customWidth="1"/>
    <col min="5639" max="5639" width="13.7109375" bestFit="1" customWidth="1"/>
    <col min="5640" max="5640" width="13.5703125" bestFit="1" customWidth="1"/>
    <col min="5891" max="5891" width="37" customWidth="1"/>
    <col min="5893" max="5893" width="18.5703125" bestFit="1" customWidth="1"/>
    <col min="5894" max="5894" width="13.140625" bestFit="1" customWidth="1"/>
    <col min="5895" max="5895" width="13.7109375" bestFit="1" customWidth="1"/>
    <col min="5896" max="5896" width="13.5703125" bestFit="1" customWidth="1"/>
    <col min="6147" max="6147" width="37" customWidth="1"/>
    <col min="6149" max="6149" width="18.5703125" bestFit="1" customWidth="1"/>
    <col min="6150" max="6150" width="13.140625" bestFit="1" customWidth="1"/>
    <col min="6151" max="6151" width="13.7109375" bestFit="1" customWidth="1"/>
    <col min="6152" max="6152" width="13.5703125" bestFit="1" customWidth="1"/>
    <col min="6403" max="6403" width="37" customWidth="1"/>
    <col min="6405" max="6405" width="18.5703125" bestFit="1" customWidth="1"/>
    <col min="6406" max="6406" width="13.140625" bestFit="1" customWidth="1"/>
    <col min="6407" max="6407" width="13.7109375" bestFit="1" customWidth="1"/>
    <col min="6408" max="6408" width="13.5703125" bestFit="1" customWidth="1"/>
    <col min="6659" max="6659" width="37" customWidth="1"/>
    <col min="6661" max="6661" width="18.5703125" bestFit="1" customWidth="1"/>
    <col min="6662" max="6662" width="13.140625" bestFit="1" customWidth="1"/>
    <col min="6663" max="6663" width="13.7109375" bestFit="1" customWidth="1"/>
    <col min="6664" max="6664" width="13.5703125" bestFit="1" customWidth="1"/>
    <col min="6915" max="6915" width="37" customWidth="1"/>
    <col min="6917" max="6917" width="18.5703125" bestFit="1" customWidth="1"/>
    <col min="6918" max="6918" width="13.140625" bestFit="1" customWidth="1"/>
    <col min="6919" max="6919" width="13.7109375" bestFit="1" customWidth="1"/>
    <col min="6920" max="6920" width="13.5703125" bestFit="1" customWidth="1"/>
    <col min="7171" max="7171" width="37" customWidth="1"/>
    <col min="7173" max="7173" width="18.5703125" bestFit="1" customWidth="1"/>
    <col min="7174" max="7174" width="13.140625" bestFit="1" customWidth="1"/>
    <col min="7175" max="7175" width="13.7109375" bestFit="1" customWidth="1"/>
    <col min="7176" max="7176" width="13.5703125" bestFit="1" customWidth="1"/>
    <col min="7427" max="7427" width="37" customWidth="1"/>
    <col min="7429" max="7429" width="18.5703125" bestFit="1" customWidth="1"/>
    <col min="7430" max="7430" width="13.140625" bestFit="1" customWidth="1"/>
    <col min="7431" max="7431" width="13.7109375" bestFit="1" customWidth="1"/>
    <col min="7432" max="7432" width="13.5703125" bestFit="1" customWidth="1"/>
    <col min="7683" max="7683" width="37" customWidth="1"/>
    <col min="7685" max="7685" width="18.5703125" bestFit="1" customWidth="1"/>
    <col min="7686" max="7686" width="13.140625" bestFit="1" customWidth="1"/>
    <col min="7687" max="7687" width="13.7109375" bestFit="1" customWidth="1"/>
    <col min="7688" max="7688" width="13.5703125" bestFit="1" customWidth="1"/>
    <col min="7939" max="7939" width="37" customWidth="1"/>
    <col min="7941" max="7941" width="18.5703125" bestFit="1" customWidth="1"/>
    <col min="7942" max="7942" width="13.140625" bestFit="1" customWidth="1"/>
    <col min="7943" max="7943" width="13.7109375" bestFit="1" customWidth="1"/>
    <col min="7944" max="7944" width="13.5703125" bestFit="1" customWidth="1"/>
    <col min="8195" max="8195" width="37" customWidth="1"/>
    <col min="8197" max="8197" width="18.5703125" bestFit="1" customWidth="1"/>
    <col min="8198" max="8198" width="13.140625" bestFit="1" customWidth="1"/>
    <col min="8199" max="8199" width="13.7109375" bestFit="1" customWidth="1"/>
    <col min="8200" max="8200" width="13.5703125" bestFit="1" customWidth="1"/>
    <col min="8451" max="8451" width="37" customWidth="1"/>
    <col min="8453" max="8453" width="18.5703125" bestFit="1" customWidth="1"/>
    <col min="8454" max="8454" width="13.140625" bestFit="1" customWidth="1"/>
    <col min="8455" max="8455" width="13.7109375" bestFit="1" customWidth="1"/>
    <col min="8456" max="8456" width="13.5703125" bestFit="1" customWidth="1"/>
    <col min="8707" max="8707" width="37" customWidth="1"/>
    <col min="8709" max="8709" width="18.5703125" bestFit="1" customWidth="1"/>
    <col min="8710" max="8710" width="13.140625" bestFit="1" customWidth="1"/>
    <col min="8711" max="8711" width="13.7109375" bestFit="1" customWidth="1"/>
    <col min="8712" max="8712" width="13.5703125" bestFit="1" customWidth="1"/>
    <col min="8963" max="8963" width="37" customWidth="1"/>
    <col min="8965" max="8965" width="18.5703125" bestFit="1" customWidth="1"/>
    <col min="8966" max="8966" width="13.140625" bestFit="1" customWidth="1"/>
    <col min="8967" max="8967" width="13.7109375" bestFit="1" customWidth="1"/>
    <col min="8968" max="8968" width="13.5703125" bestFit="1" customWidth="1"/>
    <col min="9219" max="9219" width="37" customWidth="1"/>
    <col min="9221" max="9221" width="18.5703125" bestFit="1" customWidth="1"/>
    <col min="9222" max="9222" width="13.140625" bestFit="1" customWidth="1"/>
    <col min="9223" max="9223" width="13.7109375" bestFit="1" customWidth="1"/>
    <col min="9224" max="9224" width="13.5703125" bestFit="1" customWidth="1"/>
    <col min="9475" max="9475" width="37" customWidth="1"/>
    <col min="9477" max="9477" width="18.5703125" bestFit="1" customWidth="1"/>
    <col min="9478" max="9478" width="13.140625" bestFit="1" customWidth="1"/>
    <col min="9479" max="9479" width="13.7109375" bestFit="1" customWidth="1"/>
    <col min="9480" max="9480" width="13.5703125" bestFit="1" customWidth="1"/>
    <col min="9731" max="9731" width="37" customWidth="1"/>
    <col min="9733" max="9733" width="18.5703125" bestFit="1" customWidth="1"/>
    <col min="9734" max="9734" width="13.140625" bestFit="1" customWidth="1"/>
    <col min="9735" max="9735" width="13.7109375" bestFit="1" customWidth="1"/>
    <col min="9736" max="9736" width="13.5703125" bestFit="1" customWidth="1"/>
    <col min="9987" max="9987" width="37" customWidth="1"/>
    <col min="9989" max="9989" width="18.5703125" bestFit="1" customWidth="1"/>
    <col min="9990" max="9990" width="13.140625" bestFit="1" customWidth="1"/>
    <col min="9991" max="9991" width="13.7109375" bestFit="1" customWidth="1"/>
    <col min="9992" max="9992" width="13.5703125" bestFit="1" customWidth="1"/>
    <col min="10243" max="10243" width="37" customWidth="1"/>
    <col min="10245" max="10245" width="18.5703125" bestFit="1" customWidth="1"/>
    <col min="10246" max="10246" width="13.140625" bestFit="1" customWidth="1"/>
    <col min="10247" max="10247" width="13.7109375" bestFit="1" customWidth="1"/>
    <col min="10248" max="10248" width="13.5703125" bestFit="1" customWidth="1"/>
    <col min="10499" max="10499" width="37" customWidth="1"/>
    <col min="10501" max="10501" width="18.5703125" bestFit="1" customWidth="1"/>
    <col min="10502" max="10502" width="13.140625" bestFit="1" customWidth="1"/>
    <col min="10503" max="10503" width="13.7109375" bestFit="1" customWidth="1"/>
    <col min="10504" max="10504" width="13.5703125" bestFit="1" customWidth="1"/>
    <col min="10755" max="10755" width="37" customWidth="1"/>
    <col min="10757" max="10757" width="18.5703125" bestFit="1" customWidth="1"/>
    <col min="10758" max="10758" width="13.140625" bestFit="1" customWidth="1"/>
    <col min="10759" max="10759" width="13.7109375" bestFit="1" customWidth="1"/>
    <col min="10760" max="10760" width="13.5703125" bestFit="1" customWidth="1"/>
    <col min="11011" max="11011" width="37" customWidth="1"/>
    <col min="11013" max="11013" width="18.5703125" bestFit="1" customWidth="1"/>
    <col min="11014" max="11014" width="13.140625" bestFit="1" customWidth="1"/>
    <col min="11015" max="11015" width="13.7109375" bestFit="1" customWidth="1"/>
    <col min="11016" max="11016" width="13.5703125" bestFit="1" customWidth="1"/>
    <col min="11267" max="11267" width="37" customWidth="1"/>
    <col min="11269" max="11269" width="18.5703125" bestFit="1" customWidth="1"/>
    <col min="11270" max="11270" width="13.140625" bestFit="1" customWidth="1"/>
    <col min="11271" max="11271" width="13.7109375" bestFit="1" customWidth="1"/>
    <col min="11272" max="11272" width="13.5703125" bestFit="1" customWidth="1"/>
    <col min="11523" max="11523" width="37" customWidth="1"/>
    <col min="11525" max="11525" width="18.5703125" bestFit="1" customWidth="1"/>
    <col min="11526" max="11526" width="13.140625" bestFit="1" customWidth="1"/>
    <col min="11527" max="11527" width="13.7109375" bestFit="1" customWidth="1"/>
    <col min="11528" max="11528" width="13.5703125" bestFit="1" customWidth="1"/>
    <col min="11779" max="11779" width="37" customWidth="1"/>
    <col min="11781" max="11781" width="18.5703125" bestFit="1" customWidth="1"/>
    <col min="11782" max="11782" width="13.140625" bestFit="1" customWidth="1"/>
    <col min="11783" max="11783" width="13.7109375" bestFit="1" customWidth="1"/>
    <col min="11784" max="11784" width="13.5703125" bestFit="1" customWidth="1"/>
    <col min="12035" max="12035" width="37" customWidth="1"/>
    <col min="12037" max="12037" width="18.5703125" bestFit="1" customWidth="1"/>
    <col min="12038" max="12038" width="13.140625" bestFit="1" customWidth="1"/>
    <col min="12039" max="12039" width="13.7109375" bestFit="1" customWidth="1"/>
    <col min="12040" max="12040" width="13.5703125" bestFit="1" customWidth="1"/>
    <col min="12291" max="12291" width="37" customWidth="1"/>
    <col min="12293" max="12293" width="18.5703125" bestFit="1" customWidth="1"/>
    <col min="12294" max="12294" width="13.140625" bestFit="1" customWidth="1"/>
    <col min="12295" max="12295" width="13.7109375" bestFit="1" customWidth="1"/>
    <col min="12296" max="12296" width="13.5703125" bestFit="1" customWidth="1"/>
    <col min="12547" max="12547" width="37" customWidth="1"/>
    <col min="12549" max="12549" width="18.5703125" bestFit="1" customWidth="1"/>
    <col min="12550" max="12550" width="13.140625" bestFit="1" customWidth="1"/>
    <col min="12551" max="12551" width="13.7109375" bestFit="1" customWidth="1"/>
    <col min="12552" max="12552" width="13.5703125" bestFit="1" customWidth="1"/>
    <col min="12803" max="12803" width="37" customWidth="1"/>
    <col min="12805" max="12805" width="18.5703125" bestFit="1" customWidth="1"/>
    <col min="12806" max="12806" width="13.140625" bestFit="1" customWidth="1"/>
    <col min="12807" max="12807" width="13.7109375" bestFit="1" customWidth="1"/>
    <col min="12808" max="12808" width="13.5703125" bestFit="1" customWidth="1"/>
    <col min="13059" max="13059" width="37" customWidth="1"/>
    <col min="13061" max="13061" width="18.5703125" bestFit="1" customWidth="1"/>
    <col min="13062" max="13062" width="13.140625" bestFit="1" customWidth="1"/>
    <col min="13063" max="13063" width="13.7109375" bestFit="1" customWidth="1"/>
    <col min="13064" max="13064" width="13.5703125" bestFit="1" customWidth="1"/>
    <col min="13315" max="13315" width="37" customWidth="1"/>
    <col min="13317" max="13317" width="18.5703125" bestFit="1" customWidth="1"/>
    <col min="13318" max="13318" width="13.140625" bestFit="1" customWidth="1"/>
    <col min="13319" max="13319" width="13.7109375" bestFit="1" customWidth="1"/>
    <col min="13320" max="13320" width="13.5703125" bestFit="1" customWidth="1"/>
    <col min="13571" max="13571" width="37" customWidth="1"/>
    <col min="13573" max="13573" width="18.5703125" bestFit="1" customWidth="1"/>
    <col min="13574" max="13574" width="13.140625" bestFit="1" customWidth="1"/>
    <col min="13575" max="13575" width="13.7109375" bestFit="1" customWidth="1"/>
    <col min="13576" max="13576" width="13.5703125" bestFit="1" customWidth="1"/>
    <col min="13827" max="13827" width="37" customWidth="1"/>
    <col min="13829" max="13829" width="18.5703125" bestFit="1" customWidth="1"/>
    <col min="13830" max="13830" width="13.140625" bestFit="1" customWidth="1"/>
    <col min="13831" max="13831" width="13.7109375" bestFit="1" customWidth="1"/>
    <col min="13832" max="13832" width="13.5703125" bestFit="1" customWidth="1"/>
    <col min="14083" max="14083" width="37" customWidth="1"/>
    <col min="14085" max="14085" width="18.5703125" bestFit="1" customWidth="1"/>
    <col min="14086" max="14086" width="13.140625" bestFit="1" customWidth="1"/>
    <col min="14087" max="14087" width="13.7109375" bestFit="1" customWidth="1"/>
    <col min="14088" max="14088" width="13.5703125" bestFit="1" customWidth="1"/>
    <col min="14339" max="14339" width="37" customWidth="1"/>
    <col min="14341" max="14341" width="18.5703125" bestFit="1" customWidth="1"/>
    <col min="14342" max="14342" width="13.140625" bestFit="1" customWidth="1"/>
    <col min="14343" max="14343" width="13.7109375" bestFit="1" customWidth="1"/>
    <col min="14344" max="14344" width="13.5703125" bestFit="1" customWidth="1"/>
    <col min="14595" max="14595" width="37" customWidth="1"/>
    <col min="14597" max="14597" width="18.5703125" bestFit="1" customWidth="1"/>
    <col min="14598" max="14598" width="13.140625" bestFit="1" customWidth="1"/>
    <col min="14599" max="14599" width="13.7109375" bestFit="1" customWidth="1"/>
    <col min="14600" max="14600" width="13.5703125" bestFit="1" customWidth="1"/>
    <col min="14851" max="14851" width="37" customWidth="1"/>
    <col min="14853" max="14853" width="18.5703125" bestFit="1" customWidth="1"/>
    <col min="14854" max="14854" width="13.140625" bestFit="1" customWidth="1"/>
    <col min="14855" max="14855" width="13.7109375" bestFit="1" customWidth="1"/>
    <col min="14856" max="14856" width="13.5703125" bestFit="1" customWidth="1"/>
    <col min="15107" max="15107" width="37" customWidth="1"/>
    <col min="15109" max="15109" width="18.5703125" bestFit="1" customWidth="1"/>
    <col min="15110" max="15110" width="13.140625" bestFit="1" customWidth="1"/>
    <col min="15111" max="15111" width="13.7109375" bestFit="1" customWidth="1"/>
    <col min="15112" max="15112" width="13.5703125" bestFit="1" customWidth="1"/>
    <col min="15363" max="15363" width="37" customWidth="1"/>
    <col min="15365" max="15365" width="18.5703125" bestFit="1" customWidth="1"/>
    <col min="15366" max="15366" width="13.140625" bestFit="1" customWidth="1"/>
    <col min="15367" max="15367" width="13.7109375" bestFit="1" customWidth="1"/>
    <col min="15368" max="15368" width="13.5703125" bestFit="1" customWidth="1"/>
    <col min="15619" max="15619" width="37" customWidth="1"/>
    <col min="15621" max="15621" width="18.5703125" bestFit="1" customWidth="1"/>
    <col min="15622" max="15622" width="13.140625" bestFit="1" customWidth="1"/>
    <col min="15623" max="15623" width="13.7109375" bestFit="1" customWidth="1"/>
    <col min="15624" max="15624" width="13.5703125" bestFit="1" customWidth="1"/>
    <col min="15875" max="15875" width="37" customWidth="1"/>
    <col min="15877" max="15877" width="18.5703125" bestFit="1" customWidth="1"/>
    <col min="15878" max="15878" width="13.140625" bestFit="1" customWidth="1"/>
    <col min="15879" max="15879" width="13.7109375" bestFit="1" customWidth="1"/>
    <col min="15880" max="15880" width="13.5703125" bestFit="1" customWidth="1"/>
    <col min="16131" max="16131" width="37" customWidth="1"/>
    <col min="16133" max="16133" width="18.5703125" bestFit="1" customWidth="1"/>
    <col min="16134" max="16134" width="13.140625" bestFit="1" customWidth="1"/>
    <col min="16135" max="16135" width="13.7109375" bestFit="1" customWidth="1"/>
    <col min="16136" max="16136" width="13.5703125" bestFit="1" customWidth="1"/>
  </cols>
  <sheetData>
    <row r="2" spans="2:9" x14ac:dyDescent="0.25">
      <c r="C2" s="62" t="s">
        <v>0</v>
      </c>
      <c r="D2" s="62"/>
      <c r="E2" s="62"/>
      <c r="F2" s="62"/>
      <c r="G2" s="62"/>
      <c r="H2" s="62"/>
      <c r="I2" s="46"/>
    </row>
    <row r="3" spans="2:9" ht="15" customHeight="1" x14ac:dyDescent="0.25">
      <c r="C3" s="62" t="s">
        <v>26</v>
      </c>
      <c r="D3" s="62"/>
      <c r="E3" s="62"/>
      <c r="F3" s="62"/>
      <c r="G3" s="62"/>
      <c r="H3" s="62"/>
      <c r="I3" s="46"/>
    </row>
    <row r="4" spans="2:9" x14ac:dyDescent="0.25">
      <c r="C4" s="63" t="s">
        <v>13</v>
      </c>
      <c r="D4" s="63"/>
      <c r="E4" s="63"/>
      <c r="F4" s="63"/>
      <c r="G4" s="63"/>
      <c r="H4" s="63"/>
      <c r="I4" s="47"/>
    </row>
    <row r="5" spans="2:9" x14ac:dyDescent="0.25">
      <c r="C5" s="33"/>
      <c r="D5" s="33"/>
      <c r="E5" s="34"/>
      <c r="F5" s="35"/>
      <c r="G5" s="35"/>
      <c r="H5" s="35"/>
    </row>
    <row r="6" spans="2:9" x14ac:dyDescent="0.25">
      <c r="C6" s="9" t="s">
        <v>2</v>
      </c>
      <c r="D6" s="10" t="s">
        <v>3</v>
      </c>
      <c r="E6" s="10" t="s">
        <v>4</v>
      </c>
      <c r="F6" s="36" t="s">
        <v>5</v>
      </c>
      <c r="G6" s="36" t="s">
        <v>6</v>
      </c>
      <c r="H6" s="37" t="s">
        <v>7</v>
      </c>
    </row>
    <row r="7" spans="2:9" x14ac:dyDescent="0.25">
      <c r="C7" s="38">
        <v>43115</v>
      </c>
      <c r="D7" s="39" t="s">
        <v>17</v>
      </c>
      <c r="E7" s="57">
        <v>0.104</v>
      </c>
      <c r="F7" s="40">
        <v>5.2900000000000003E-2</v>
      </c>
      <c r="G7" s="40">
        <v>5.2900000000000003E-2</v>
      </c>
      <c r="H7" s="41">
        <v>100.88</v>
      </c>
    </row>
    <row r="8" spans="2:9" x14ac:dyDescent="0.25">
      <c r="C8" s="42" t="s">
        <v>30</v>
      </c>
      <c r="D8" s="43"/>
      <c r="E8" s="58">
        <f>SUM(E7)</f>
        <v>0.104</v>
      </c>
      <c r="F8" s="44"/>
      <c r="G8" s="44"/>
      <c r="H8" s="44"/>
    </row>
    <row r="9" spans="2:9" x14ac:dyDescent="0.25">
      <c r="C9" s="38">
        <v>43122</v>
      </c>
      <c r="D9" s="39" t="s">
        <v>37</v>
      </c>
      <c r="E9" s="57">
        <v>9.9499999999999993</v>
      </c>
      <c r="F9" s="40">
        <v>5.8599999999999999E-2</v>
      </c>
      <c r="G9" s="40">
        <v>5.8599999999999999E-2</v>
      </c>
      <c r="H9" s="41">
        <v>99.38</v>
      </c>
    </row>
    <row r="10" spans="2:9" x14ac:dyDescent="0.25">
      <c r="C10" s="42" t="s">
        <v>34</v>
      </c>
      <c r="D10" s="43"/>
      <c r="E10" s="58">
        <f>SUM(E9)</f>
        <v>9.9499999999999993</v>
      </c>
      <c r="F10" s="44"/>
      <c r="G10" s="44"/>
      <c r="H10" s="44"/>
    </row>
    <row r="11" spans="2:9" x14ac:dyDescent="0.25">
      <c r="C11" s="38">
        <v>43129</v>
      </c>
      <c r="D11" s="39" t="s">
        <v>44</v>
      </c>
      <c r="E11" s="57">
        <v>4.76</v>
      </c>
      <c r="F11" s="40">
        <v>4.9500000000000002E-2</v>
      </c>
      <c r="G11" s="40">
        <v>4.9500000000000002E-2</v>
      </c>
      <c r="H11" s="41">
        <v>99.73</v>
      </c>
    </row>
    <row r="12" spans="2:9" x14ac:dyDescent="0.25">
      <c r="C12" s="42" t="s">
        <v>42</v>
      </c>
      <c r="D12" s="43"/>
      <c r="E12" s="58">
        <f>SUM(E11)</f>
        <v>4.76</v>
      </c>
      <c r="F12" s="44"/>
      <c r="G12" s="44"/>
      <c r="H12" s="44"/>
    </row>
    <row r="13" spans="2:9" x14ac:dyDescent="0.25">
      <c r="B13" s="13"/>
      <c r="C13" s="14" t="s">
        <v>45</v>
      </c>
      <c r="D13" s="55" t="s">
        <v>48</v>
      </c>
      <c r="E13" s="59">
        <v>110.432</v>
      </c>
      <c r="F13" s="45">
        <v>7.0000000000000007E-2</v>
      </c>
      <c r="G13" s="45">
        <v>7.0000000000000007E-2</v>
      </c>
      <c r="H13" s="16">
        <v>95.53</v>
      </c>
    </row>
    <row r="14" spans="2:9" x14ac:dyDescent="0.25">
      <c r="B14" s="13"/>
      <c r="C14" s="22" t="s">
        <v>46</v>
      </c>
      <c r="D14" s="23"/>
      <c r="E14" s="60">
        <f>SUM(E13:E13)</f>
        <v>110.432</v>
      </c>
      <c r="F14" s="25"/>
      <c r="G14" s="25"/>
      <c r="H14" s="26"/>
    </row>
    <row r="15" spans="2:9" x14ac:dyDescent="0.25">
      <c r="B15" s="13"/>
      <c r="C15" s="14" t="s">
        <v>57</v>
      </c>
      <c r="D15" s="56" t="s">
        <v>56</v>
      </c>
      <c r="E15" s="59">
        <v>7.6749999999999998</v>
      </c>
      <c r="F15" s="45">
        <v>7.0000000000000007E-2</v>
      </c>
      <c r="G15" s="45">
        <v>7.0000000000000007E-2</v>
      </c>
      <c r="H15" s="16">
        <v>95.54</v>
      </c>
    </row>
    <row r="16" spans="2:9" x14ac:dyDescent="0.25">
      <c r="B16" s="13"/>
      <c r="C16" s="22" t="s">
        <v>58</v>
      </c>
      <c r="D16" s="23"/>
      <c r="E16" s="60">
        <f>SUM(E15:E15)</f>
        <v>7.6749999999999998</v>
      </c>
      <c r="F16" s="25"/>
      <c r="G16" s="25"/>
      <c r="H16" s="26"/>
    </row>
    <row r="17" spans="2:8" x14ac:dyDescent="0.25">
      <c r="C17" s="38">
        <v>43150</v>
      </c>
      <c r="D17" s="39" t="s">
        <v>61</v>
      </c>
      <c r="E17" s="57">
        <v>13.061999999999999</v>
      </c>
      <c r="F17" s="40">
        <v>0.04</v>
      </c>
      <c r="G17" s="40">
        <v>0.04</v>
      </c>
      <c r="H17" s="41">
        <v>96.16</v>
      </c>
    </row>
    <row r="18" spans="2:8" x14ac:dyDescent="0.25">
      <c r="C18" s="38"/>
      <c r="D18" s="39" t="s">
        <v>44</v>
      </c>
      <c r="E18" s="57">
        <v>3.6</v>
      </c>
      <c r="F18" s="40">
        <v>5.1999999999999998E-2</v>
      </c>
      <c r="G18" s="40">
        <v>5.1999999999999998E-2</v>
      </c>
      <c r="H18" s="41">
        <v>99.21</v>
      </c>
    </row>
    <row r="19" spans="2:8" x14ac:dyDescent="0.25">
      <c r="C19" s="42" t="s">
        <v>59</v>
      </c>
      <c r="D19" s="43"/>
      <c r="E19" s="58">
        <f>SUM(E17:E18)</f>
        <v>16.661999999999999</v>
      </c>
      <c r="F19" s="44"/>
      <c r="G19" s="44"/>
      <c r="H19" s="44"/>
    </row>
    <row r="20" spans="2:8" x14ac:dyDescent="0.25">
      <c r="C20" s="38">
        <v>43157</v>
      </c>
      <c r="D20" s="39" t="s">
        <v>48</v>
      </c>
      <c r="E20" s="57">
        <v>3.3239999999999998</v>
      </c>
      <c r="F20" s="40">
        <v>7.0000000000000007E-2</v>
      </c>
      <c r="G20" s="40">
        <v>7.0000000000000007E-2</v>
      </c>
      <c r="H20" s="41">
        <v>95.52</v>
      </c>
    </row>
    <row r="21" spans="2:8" x14ac:dyDescent="0.25">
      <c r="C21" s="42" t="s">
        <v>62</v>
      </c>
      <c r="D21" s="43"/>
      <c r="E21" s="58">
        <f>SUM(E20:E20)</f>
        <v>3.3239999999999998</v>
      </c>
      <c r="F21" s="44"/>
      <c r="G21" s="44"/>
      <c r="H21" s="44"/>
    </row>
    <row r="22" spans="2:8" x14ac:dyDescent="0.25">
      <c r="B22" s="13"/>
      <c r="C22" s="14" t="s">
        <v>63</v>
      </c>
      <c r="D22" s="56" t="s">
        <v>61</v>
      </c>
      <c r="E22" s="59">
        <f>2.4+0.5+2.41</f>
        <v>5.3100000000000005</v>
      </c>
      <c r="F22" s="45">
        <v>0.04</v>
      </c>
      <c r="G22" s="45">
        <v>0.04</v>
      </c>
      <c r="H22" s="16">
        <v>96.23</v>
      </c>
    </row>
    <row r="23" spans="2:8" x14ac:dyDescent="0.25">
      <c r="B23" s="13"/>
      <c r="C23" s="22" t="s">
        <v>64</v>
      </c>
      <c r="D23" s="23"/>
      <c r="E23" s="60">
        <f>SUM(E22:E22)</f>
        <v>5.3100000000000005</v>
      </c>
      <c r="F23" s="25"/>
      <c r="G23" s="25"/>
      <c r="H23" s="26"/>
    </row>
    <row r="24" spans="2:8" x14ac:dyDescent="0.25">
      <c r="C24" s="38">
        <v>43171</v>
      </c>
      <c r="D24" s="39" t="s">
        <v>17</v>
      </c>
      <c r="E24" s="57">
        <v>0.78800000000000003</v>
      </c>
      <c r="F24" s="40">
        <v>5.9400000000000001E-2</v>
      </c>
      <c r="G24" s="40">
        <v>5.9400000000000001E-2</v>
      </c>
      <c r="H24" s="41">
        <v>98.45</v>
      </c>
    </row>
    <row r="25" spans="2:8" x14ac:dyDescent="0.25">
      <c r="C25" s="38"/>
      <c r="D25" s="39" t="s">
        <v>48</v>
      </c>
      <c r="E25" s="57">
        <v>12.067</v>
      </c>
      <c r="F25" s="40">
        <v>6.9800000000000001E-2</v>
      </c>
      <c r="G25" s="40">
        <v>6.9800000000000001E-2</v>
      </c>
      <c r="H25" s="41">
        <v>95.72</v>
      </c>
    </row>
    <row r="26" spans="2:8" x14ac:dyDescent="0.25">
      <c r="C26" s="42" t="s">
        <v>69</v>
      </c>
      <c r="D26" s="43"/>
      <c r="E26" s="58">
        <f>SUM(E24:E25)</f>
        <v>12.855</v>
      </c>
      <c r="F26" s="44"/>
      <c r="G26" s="44"/>
      <c r="H26" s="44"/>
    </row>
    <row r="27" spans="2:8" x14ac:dyDescent="0.25">
      <c r="B27" s="13"/>
      <c r="C27" s="14" t="s">
        <v>70</v>
      </c>
      <c r="D27" s="56" t="s">
        <v>72</v>
      </c>
      <c r="E27" s="59">
        <v>49.826999999999998</v>
      </c>
      <c r="F27" s="45">
        <v>3.1E-2</v>
      </c>
      <c r="G27" s="45">
        <v>3.1E-2</v>
      </c>
      <c r="H27" s="16">
        <v>98.95</v>
      </c>
    </row>
    <row r="28" spans="2:8" x14ac:dyDescent="0.25">
      <c r="B28" s="13"/>
      <c r="C28" s="14"/>
      <c r="D28" s="56" t="s">
        <v>61</v>
      </c>
      <c r="E28" s="59">
        <v>14.116</v>
      </c>
      <c r="F28" s="45">
        <v>3.95E-2</v>
      </c>
      <c r="G28" s="45">
        <v>3.95E-2</v>
      </c>
      <c r="H28" s="16">
        <v>96.45</v>
      </c>
    </row>
    <row r="29" spans="2:8" x14ac:dyDescent="0.25">
      <c r="B29" s="13"/>
      <c r="C29" s="22" t="s">
        <v>71</v>
      </c>
      <c r="D29" s="23"/>
      <c r="E29" s="60">
        <f>SUM(E27:E28)</f>
        <v>63.942999999999998</v>
      </c>
      <c r="F29" s="25"/>
      <c r="G29" s="25"/>
      <c r="H29" s="26"/>
    </row>
    <row r="30" spans="2:8" x14ac:dyDescent="0.25">
      <c r="C30" s="38">
        <v>43178</v>
      </c>
      <c r="D30" s="39" t="s">
        <v>48</v>
      </c>
      <c r="E30" s="59">
        <v>7.1429999999999998</v>
      </c>
      <c r="F30" s="40">
        <v>6.9800000000000001E-2</v>
      </c>
      <c r="G30" s="40">
        <v>6.9800000000000001E-2</v>
      </c>
      <c r="H30" s="41">
        <v>95.73</v>
      </c>
    </row>
    <row r="31" spans="2:8" x14ac:dyDescent="0.25">
      <c r="C31" s="42" t="s">
        <v>75</v>
      </c>
      <c r="D31" s="43"/>
      <c r="E31" s="58">
        <f>SUM(E30:E30)</f>
        <v>7.1429999999999998</v>
      </c>
      <c r="F31" s="44"/>
      <c r="G31" s="44"/>
      <c r="H31" s="44"/>
    </row>
    <row r="32" spans="2:8" x14ac:dyDescent="0.25">
      <c r="C32" s="38">
        <v>43182</v>
      </c>
      <c r="D32" s="39" t="s">
        <v>79</v>
      </c>
      <c r="E32" s="59">
        <v>518.822</v>
      </c>
      <c r="F32" s="40">
        <v>6.5000000000000002E-2</v>
      </c>
      <c r="G32" s="40">
        <v>6.5000000000000002E-2</v>
      </c>
      <c r="H32" s="41">
        <v>96.88</v>
      </c>
    </row>
    <row r="33" spans="2:8" x14ac:dyDescent="0.25">
      <c r="C33" s="42" t="s">
        <v>78</v>
      </c>
      <c r="D33" s="43"/>
      <c r="E33" s="58">
        <f>SUM(E32:E32)</f>
        <v>518.822</v>
      </c>
      <c r="F33" s="44"/>
      <c r="G33" s="44"/>
      <c r="H33" s="44"/>
    </row>
    <row r="34" spans="2:8" x14ac:dyDescent="0.25">
      <c r="B34" s="13"/>
      <c r="C34" s="14" t="s">
        <v>89</v>
      </c>
      <c r="D34" s="56" t="s">
        <v>93</v>
      </c>
      <c r="E34" s="59">
        <v>20</v>
      </c>
      <c r="F34" s="45">
        <v>3.1E-2</v>
      </c>
      <c r="G34" s="45">
        <v>3.1E-2</v>
      </c>
      <c r="H34" s="16">
        <v>98.42</v>
      </c>
    </row>
    <row r="35" spans="2:8" x14ac:dyDescent="0.25">
      <c r="B35" s="13"/>
      <c r="C35" s="14"/>
      <c r="D35" s="56" t="s">
        <v>61</v>
      </c>
      <c r="E35" s="59">
        <v>10</v>
      </c>
      <c r="F35" s="45">
        <v>3.6999999999999998E-2</v>
      </c>
      <c r="G35" s="45">
        <v>3.6999999999999998E-2</v>
      </c>
      <c r="H35" s="16">
        <v>96.98</v>
      </c>
    </row>
    <row r="36" spans="2:8" x14ac:dyDescent="0.25">
      <c r="B36" s="13"/>
      <c r="C36" s="22" t="s">
        <v>90</v>
      </c>
      <c r="D36" s="23"/>
      <c r="E36" s="60">
        <f>SUM(E34:E35)</f>
        <v>30</v>
      </c>
      <c r="F36" s="25"/>
      <c r="G36" s="25"/>
      <c r="H36" s="26"/>
    </row>
    <row r="37" spans="2:8" x14ac:dyDescent="0.25">
      <c r="C37" s="38">
        <v>43217</v>
      </c>
      <c r="D37" s="39" t="s">
        <v>99</v>
      </c>
      <c r="E37" s="59">
        <v>330.66</v>
      </c>
      <c r="F37" s="40">
        <v>6.7500000000000004E-2</v>
      </c>
      <c r="G37" s="40">
        <v>6.7500000000000004E-2</v>
      </c>
      <c r="H37" s="41">
        <v>95.47</v>
      </c>
    </row>
    <row r="38" spans="2:8" x14ac:dyDescent="0.25">
      <c r="C38" s="42" t="s">
        <v>95</v>
      </c>
      <c r="D38" s="43"/>
      <c r="E38" s="58">
        <f>SUM(E37:E37)</f>
        <v>330.66</v>
      </c>
      <c r="F38" s="44"/>
      <c r="G38" s="44"/>
      <c r="H38" s="44"/>
    </row>
    <row r="39" spans="2:8" x14ac:dyDescent="0.25">
      <c r="C39" s="38">
        <v>43241</v>
      </c>
      <c r="D39" s="39" t="s">
        <v>99</v>
      </c>
      <c r="E39" s="57">
        <v>6.194</v>
      </c>
      <c r="F39" s="40">
        <v>6.4000000000000001E-2</v>
      </c>
      <c r="G39" s="40">
        <v>6.4000000000000001E-2</v>
      </c>
      <c r="H39" s="41">
        <v>96.77</v>
      </c>
    </row>
    <row r="40" spans="2:8" x14ac:dyDescent="0.25">
      <c r="C40" s="38"/>
      <c r="D40" s="39" t="s">
        <v>48</v>
      </c>
      <c r="E40" s="16" t="s">
        <v>8</v>
      </c>
      <c r="F40" s="16" t="s">
        <v>8</v>
      </c>
      <c r="G40" s="16" t="s">
        <v>8</v>
      </c>
      <c r="H40" s="16" t="s">
        <v>8</v>
      </c>
    </row>
    <row r="41" spans="2:8" x14ac:dyDescent="0.25">
      <c r="C41" s="42" t="s">
        <v>104</v>
      </c>
      <c r="D41" s="43"/>
      <c r="E41" s="58">
        <f>SUM(E39:E40)</f>
        <v>6.194</v>
      </c>
      <c r="F41" s="44"/>
      <c r="G41" s="44"/>
      <c r="H41" s="44"/>
    </row>
    <row r="42" spans="2:8" x14ac:dyDescent="0.25">
      <c r="C42" s="38">
        <v>43248</v>
      </c>
      <c r="D42" s="39" t="s">
        <v>110</v>
      </c>
      <c r="E42" s="57">
        <v>14.233000000000001</v>
      </c>
      <c r="F42" s="40">
        <v>4.1500000000000002E-2</v>
      </c>
      <c r="G42" s="40">
        <v>4.1500000000000002E-2</v>
      </c>
      <c r="H42" s="41">
        <v>99.98</v>
      </c>
    </row>
    <row r="43" spans="2:8" x14ac:dyDescent="0.25">
      <c r="C43" s="38"/>
      <c r="D43" s="39" t="s">
        <v>79</v>
      </c>
      <c r="E43" s="57">
        <v>2.1509999999999998</v>
      </c>
      <c r="F43" s="40">
        <v>6.0499999999999998E-2</v>
      </c>
      <c r="G43" s="40">
        <v>6.0499999999999998E-2</v>
      </c>
      <c r="H43" s="41">
        <v>98.37</v>
      </c>
    </row>
    <row r="44" spans="2:8" x14ac:dyDescent="0.25">
      <c r="C44" s="38"/>
      <c r="D44" s="39" t="s">
        <v>111</v>
      </c>
      <c r="E44" s="16" t="s">
        <v>173</v>
      </c>
      <c r="F44" s="16" t="s">
        <v>173</v>
      </c>
      <c r="G44" s="16" t="s">
        <v>173</v>
      </c>
      <c r="H44" s="16" t="s">
        <v>173</v>
      </c>
    </row>
    <row r="45" spans="2:8" x14ac:dyDescent="0.25">
      <c r="C45" s="42" t="s">
        <v>108</v>
      </c>
      <c r="D45" s="43"/>
      <c r="E45" s="58">
        <f>SUM(E42:E43)</f>
        <v>16.384</v>
      </c>
      <c r="F45" s="44"/>
      <c r="G45" s="44"/>
      <c r="H45" s="44"/>
    </row>
    <row r="46" spans="2:8" x14ac:dyDescent="0.25">
      <c r="B46" s="13"/>
      <c r="C46" s="14" t="s">
        <v>112</v>
      </c>
      <c r="D46" s="56" t="s">
        <v>44</v>
      </c>
      <c r="E46" s="16">
        <v>3</v>
      </c>
      <c r="F46" s="45">
        <v>5.1999999999999998E-2</v>
      </c>
      <c r="G46" s="45">
        <v>5.1999999999999998E-2</v>
      </c>
      <c r="H46" s="16">
        <v>99.31</v>
      </c>
    </row>
    <row r="47" spans="2:8" x14ac:dyDescent="0.25">
      <c r="B47" s="13"/>
      <c r="C47" s="22" t="s">
        <v>113</v>
      </c>
      <c r="D47" s="23"/>
      <c r="E47" s="24">
        <f>SUM(E46:E46)</f>
        <v>3</v>
      </c>
      <c r="F47" s="25"/>
      <c r="G47" s="25"/>
      <c r="H47" s="26"/>
    </row>
    <row r="48" spans="2:8" x14ac:dyDescent="0.25">
      <c r="C48" s="38">
        <v>43262</v>
      </c>
      <c r="D48" s="39" t="s">
        <v>79</v>
      </c>
      <c r="E48" s="59">
        <v>1.7629999999999999</v>
      </c>
      <c r="F48" s="40">
        <v>5.8000000000000003E-2</v>
      </c>
      <c r="G48" s="40">
        <v>5.8000000000000003E-2</v>
      </c>
      <c r="H48" s="41">
        <v>99.14</v>
      </c>
    </row>
    <row r="49" spans="2:8" x14ac:dyDescent="0.25">
      <c r="C49" s="42" t="s">
        <v>115</v>
      </c>
      <c r="D49" s="43"/>
      <c r="E49" s="58">
        <f>SUM(E48:E48)</f>
        <v>1.7629999999999999</v>
      </c>
      <c r="F49" s="44"/>
      <c r="G49" s="44"/>
      <c r="H49" s="44"/>
    </row>
    <row r="50" spans="2:8" x14ac:dyDescent="0.25">
      <c r="B50" s="13"/>
      <c r="C50" s="14" t="s">
        <v>117</v>
      </c>
      <c r="D50" s="39" t="s">
        <v>79</v>
      </c>
      <c r="E50" s="59">
        <f>1+0.02</f>
        <v>1.02</v>
      </c>
      <c r="F50" s="45">
        <v>5.8099999999999999E-2</v>
      </c>
      <c r="G50" s="45">
        <v>5.8099999999999999E-2</v>
      </c>
      <c r="H50" s="16">
        <v>99.11</v>
      </c>
    </row>
    <row r="51" spans="2:8" x14ac:dyDescent="0.25">
      <c r="B51" s="13"/>
      <c r="C51" s="22" t="s">
        <v>118</v>
      </c>
      <c r="D51" s="23"/>
      <c r="E51" s="60">
        <f>SUM(E50:E50)</f>
        <v>1.02</v>
      </c>
      <c r="F51" s="25"/>
      <c r="G51" s="25"/>
      <c r="H51" s="26"/>
    </row>
    <row r="52" spans="2:8" x14ac:dyDescent="0.25">
      <c r="C52" s="38">
        <v>43276</v>
      </c>
      <c r="D52" s="39" t="s">
        <v>121</v>
      </c>
      <c r="E52" s="59">
        <v>2.5000000000000001E-2</v>
      </c>
      <c r="F52" s="40">
        <v>6.3E-2</v>
      </c>
      <c r="G52" s="40">
        <v>6.3E-2</v>
      </c>
      <c r="H52" s="41">
        <v>98.44</v>
      </c>
    </row>
    <row r="53" spans="2:8" x14ac:dyDescent="0.25">
      <c r="C53" s="42" t="s">
        <v>120</v>
      </c>
      <c r="D53" s="43"/>
      <c r="E53" s="58">
        <f>SUM(E52:E52)</f>
        <v>2.5000000000000001E-2</v>
      </c>
      <c r="F53" s="44"/>
      <c r="G53" s="44"/>
      <c r="H53" s="44"/>
    </row>
    <row r="54" spans="2:8" x14ac:dyDescent="0.25">
      <c r="B54" s="13"/>
      <c r="C54" s="14" t="s">
        <v>122</v>
      </c>
      <c r="D54" s="56" t="s">
        <v>110</v>
      </c>
      <c r="E54" s="16">
        <v>2.73</v>
      </c>
      <c r="F54" s="61">
        <v>7.6999999999999999E-2</v>
      </c>
      <c r="G54" s="61">
        <v>7.6999999999999999E-2</v>
      </c>
      <c r="H54" s="16">
        <v>93.04</v>
      </c>
    </row>
    <row r="55" spans="2:8" x14ac:dyDescent="0.25">
      <c r="B55" s="13"/>
      <c r="C55" s="22" t="s">
        <v>123</v>
      </c>
      <c r="D55" s="23"/>
      <c r="E55" s="24">
        <f>SUM(E54:E54)</f>
        <v>2.73</v>
      </c>
      <c r="F55" s="25"/>
      <c r="G55" s="25"/>
      <c r="H55" s="26"/>
    </row>
    <row r="56" spans="2:8" x14ac:dyDescent="0.25">
      <c r="B56" s="13"/>
      <c r="C56" s="14" t="s">
        <v>124</v>
      </c>
      <c r="D56" s="56" t="s">
        <v>126</v>
      </c>
      <c r="E56" s="16">
        <v>7.125</v>
      </c>
      <c r="F56" s="61">
        <v>7.3499999999999996E-2</v>
      </c>
      <c r="G56" s="61">
        <v>7.3499999999999996E-2</v>
      </c>
      <c r="H56" s="16">
        <v>79.459999999999994</v>
      </c>
    </row>
    <row r="57" spans="2:8" x14ac:dyDescent="0.25">
      <c r="B57" s="13"/>
      <c r="C57" s="22" t="s">
        <v>125</v>
      </c>
      <c r="D57" s="23"/>
      <c r="E57" s="24">
        <f>SUM(E56:E56)</f>
        <v>7.125</v>
      </c>
      <c r="F57" s="25"/>
      <c r="G57" s="25"/>
      <c r="H57" s="26"/>
    </row>
    <row r="58" spans="2:8" x14ac:dyDescent="0.25">
      <c r="C58" s="38">
        <v>43283</v>
      </c>
      <c r="D58" s="39" t="s">
        <v>48</v>
      </c>
      <c r="E58" s="16" t="s">
        <v>8</v>
      </c>
      <c r="F58" s="16" t="s">
        <v>8</v>
      </c>
      <c r="G58" s="16" t="s">
        <v>8</v>
      </c>
      <c r="H58" s="16" t="s">
        <v>8</v>
      </c>
    </row>
    <row r="59" spans="2:8" x14ac:dyDescent="0.25">
      <c r="C59" s="42" t="s">
        <v>127</v>
      </c>
      <c r="D59" s="43"/>
      <c r="E59" s="58">
        <f>SUM(E58:E58)</f>
        <v>0</v>
      </c>
      <c r="F59" s="44"/>
      <c r="G59" s="44"/>
      <c r="H59" s="44"/>
    </row>
    <row r="60" spans="2:8" x14ac:dyDescent="0.25">
      <c r="C60" s="38">
        <v>43290</v>
      </c>
      <c r="D60" s="39" t="s">
        <v>126</v>
      </c>
      <c r="E60" s="16">
        <v>0.126</v>
      </c>
      <c r="F60" s="61">
        <v>7.3499999999999996E-2</v>
      </c>
      <c r="G60" s="61">
        <v>7.3499999999999996E-2</v>
      </c>
      <c r="H60" s="16">
        <v>79.48</v>
      </c>
    </row>
    <row r="61" spans="2:8" x14ac:dyDescent="0.25">
      <c r="C61" s="42" t="s">
        <v>128</v>
      </c>
      <c r="D61" s="43"/>
      <c r="E61" s="58">
        <f>SUM(E60:E60)</f>
        <v>0.126</v>
      </c>
      <c r="F61" s="44"/>
      <c r="G61" s="44"/>
      <c r="H61" s="44"/>
    </row>
    <row r="62" spans="2:8" x14ac:dyDescent="0.25">
      <c r="C62" s="38">
        <v>43297</v>
      </c>
      <c r="D62" s="39" t="s">
        <v>110</v>
      </c>
      <c r="E62" s="16" t="s">
        <v>173</v>
      </c>
      <c r="F62" s="16" t="s">
        <v>173</v>
      </c>
      <c r="G62" s="16" t="s">
        <v>173</v>
      </c>
      <c r="H62" s="16" t="s">
        <v>173</v>
      </c>
    </row>
    <row r="63" spans="2:8" x14ac:dyDescent="0.25">
      <c r="C63" s="38"/>
      <c r="D63" s="39" t="s">
        <v>135</v>
      </c>
      <c r="E63" s="16">
        <v>4</v>
      </c>
      <c r="F63" s="40">
        <v>7.4999999999999997E-2</v>
      </c>
      <c r="G63" s="40">
        <v>7.4999999999999997E-2</v>
      </c>
      <c r="H63" s="16">
        <v>91.68</v>
      </c>
    </row>
    <row r="64" spans="2:8" x14ac:dyDescent="0.25">
      <c r="C64" s="42" t="s">
        <v>134</v>
      </c>
      <c r="D64" s="43"/>
      <c r="E64" s="58">
        <f>SUM(E62:E63)</f>
        <v>4</v>
      </c>
      <c r="F64" s="44"/>
      <c r="G64" s="44"/>
      <c r="H64" s="44"/>
    </row>
    <row r="65" spans="2:8" x14ac:dyDescent="0.25">
      <c r="B65" s="13"/>
      <c r="C65" s="14" t="s">
        <v>129</v>
      </c>
      <c r="D65" s="39" t="s">
        <v>133</v>
      </c>
      <c r="E65" s="59">
        <f>57.15+14.37+22.48+20.48+29.09+30.81</f>
        <v>174.38</v>
      </c>
      <c r="F65" s="45">
        <v>6.9000000000000006E-2</v>
      </c>
      <c r="G65" s="45">
        <v>6.9000000000000006E-2</v>
      </c>
      <c r="H65" s="16">
        <v>94.13</v>
      </c>
    </row>
    <row r="66" spans="2:8" x14ac:dyDescent="0.25">
      <c r="B66" s="13"/>
      <c r="C66" s="22" t="s">
        <v>132</v>
      </c>
      <c r="D66" s="23"/>
      <c r="E66" s="60">
        <f>SUM(E65:E65)</f>
        <v>174.38</v>
      </c>
      <c r="F66" s="25"/>
      <c r="G66" s="25"/>
      <c r="H66" s="26"/>
    </row>
    <row r="67" spans="2:8" x14ac:dyDescent="0.25">
      <c r="C67" s="38">
        <v>43311</v>
      </c>
      <c r="D67" s="39" t="s">
        <v>135</v>
      </c>
      <c r="E67" s="16" t="s">
        <v>8</v>
      </c>
      <c r="F67" s="16" t="s">
        <v>8</v>
      </c>
      <c r="G67" s="16" t="s">
        <v>8</v>
      </c>
      <c r="H67" s="16" t="s">
        <v>8</v>
      </c>
    </row>
    <row r="68" spans="2:8" x14ac:dyDescent="0.25">
      <c r="C68" s="42" t="s">
        <v>141</v>
      </c>
      <c r="D68" s="43"/>
      <c r="E68" s="58">
        <f>SUM(E67:E67)</f>
        <v>0</v>
      </c>
      <c r="F68" s="44"/>
      <c r="G68" s="44"/>
      <c r="H68" s="44"/>
    </row>
    <row r="69" spans="2:8" x14ac:dyDescent="0.25">
      <c r="C69" s="38">
        <v>43318</v>
      </c>
      <c r="D69" s="39" t="s">
        <v>133</v>
      </c>
      <c r="E69" s="16">
        <v>2.0390000000000001</v>
      </c>
      <c r="F69" s="45">
        <v>6.9000000000000006E-2</v>
      </c>
      <c r="G69" s="45">
        <v>6.9000000000000006E-2</v>
      </c>
      <c r="H69" s="16">
        <v>94.2</v>
      </c>
    </row>
    <row r="70" spans="2:8" x14ac:dyDescent="0.25">
      <c r="C70" s="42" t="s">
        <v>145</v>
      </c>
      <c r="D70" s="43"/>
      <c r="E70" s="58">
        <f>SUM(E69:E69)</f>
        <v>2.0390000000000001</v>
      </c>
      <c r="F70" s="44"/>
      <c r="G70" s="44"/>
      <c r="H70" s="44"/>
    </row>
    <row r="71" spans="2:8" x14ac:dyDescent="0.25">
      <c r="C71" s="38">
        <v>43325</v>
      </c>
      <c r="D71" s="39" t="s">
        <v>133</v>
      </c>
      <c r="E71" s="16" t="s">
        <v>8</v>
      </c>
      <c r="F71" s="16" t="s">
        <v>8</v>
      </c>
      <c r="G71" s="16" t="s">
        <v>8</v>
      </c>
      <c r="H71" s="16" t="s">
        <v>8</v>
      </c>
    </row>
    <row r="72" spans="2:8" x14ac:dyDescent="0.25">
      <c r="C72" s="38"/>
      <c r="D72" s="39" t="s">
        <v>135</v>
      </c>
      <c r="E72" s="16">
        <v>0.03</v>
      </c>
      <c r="F72" s="40">
        <v>7.4999999999999997E-2</v>
      </c>
      <c r="G72" s="40">
        <v>7.4999999999999997E-2</v>
      </c>
      <c r="H72" s="16">
        <v>91.69</v>
      </c>
    </row>
    <row r="73" spans="2:8" x14ac:dyDescent="0.25">
      <c r="C73" s="42" t="s">
        <v>146</v>
      </c>
      <c r="D73" s="43"/>
      <c r="E73" s="58">
        <f>SUM(E71:E72)</f>
        <v>0.03</v>
      </c>
      <c r="F73" s="44"/>
      <c r="G73" s="44"/>
      <c r="H73" s="44"/>
    </row>
    <row r="74" spans="2:8" x14ac:dyDescent="0.25">
      <c r="B74" s="13"/>
      <c r="C74" s="14" t="s">
        <v>147</v>
      </c>
      <c r="D74" s="39" t="s">
        <v>79</v>
      </c>
      <c r="E74" s="16" t="s">
        <v>8</v>
      </c>
      <c r="F74" s="16" t="s">
        <v>8</v>
      </c>
      <c r="G74" s="16" t="s">
        <v>8</v>
      </c>
      <c r="H74" s="16" t="s">
        <v>8</v>
      </c>
    </row>
    <row r="75" spans="2:8" x14ac:dyDescent="0.25">
      <c r="B75" s="13"/>
      <c r="C75" s="22" t="s">
        <v>148</v>
      </c>
      <c r="D75" s="23"/>
      <c r="E75" s="60">
        <f>SUM(E74:E74)</f>
        <v>0</v>
      </c>
      <c r="F75" s="25"/>
      <c r="G75" s="25"/>
      <c r="H75" s="26"/>
    </row>
    <row r="76" spans="2:8" x14ac:dyDescent="0.25">
      <c r="C76" s="38">
        <v>43332</v>
      </c>
      <c r="D76" s="39" t="s">
        <v>133</v>
      </c>
      <c r="E76" s="16" t="s">
        <v>173</v>
      </c>
      <c r="F76" s="16" t="s">
        <v>173</v>
      </c>
      <c r="G76" s="16" t="s">
        <v>173</v>
      </c>
      <c r="H76" s="16" t="s">
        <v>173</v>
      </c>
    </row>
    <row r="77" spans="2:8" x14ac:dyDescent="0.25">
      <c r="C77" s="42" t="s">
        <v>151</v>
      </c>
      <c r="D77" s="43"/>
      <c r="E77" s="58">
        <f>SUM(E76:E76)</f>
        <v>0</v>
      </c>
      <c r="F77" s="44"/>
      <c r="G77" s="44"/>
      <c r="H77" s="44"/>
    </row>
    <row r="78" spans="2:8" x14ac:dyDescent="0.25">
      <c r="C78" s="38">
        <v>43339</v>
      </c>
      <c r="D78" s="39" t="s">
        <v>99</v>
      </c>
      <c r="E78" s="16">
        <v>6.04</v>
      </c>
      <c r="F78" s="45">
        <v>6.7900000000000002E-2</v>
      </c>
      <c r="G78" s="45">
        <v>6.7900000000000002E-2</v>
      </c>
      <c r="H78" s="16">
        <v>95.65</v>
      </c>
    </row>
    <row r="79" spans="2:8" x14ac:dyDescent="0.25">
      <c r="C79" s="42" t="s">
        <v>152</v>
      </c>
      <c r="D79" s="43"/>
      <c r="E79" s="58">
        <f>SUM(E78:E78)</f>
        <v>6.04</v>
      </c>
      <c r="F79" s="44"/>
      <c r="G79" s="44"/>
      <c r="H79" s="44"/>
    </row>
    <row r="80" spans="2:8" x14ac:dyDescent="0.25">
      <c r="C80" s="38">
        <v>43346</v>
      </c>
      <c r="D80" s="39" t="s">
        <v>99</v>
      </c>
      <c r="E80" s="16" t="s">
        <v>8</v>
      </c>
      <c r="F80" s="16" t="s">
        <v>8</v>
      </c>
      <c r="G80" s="16" t="s">
        <v>8</v>
      </c>
      <c r="H80" s="16" t="s">
        <v>8</v>
      </c>
    </row>
    <row r="81" spans="2:8" x14ac:dyDescent="0.25">
      <c r="C81" s="42" t="s">
        <v>157</v>
      </c>
      <c r="D81" s="43"/>
      <c r="E81" s="58">
        <f>SUM(E80:E80)</f>
        <v>0</v>
      </c>
      <c r="F81" s="44"/>
      <c r="G81" s="44"/>
      <c r="H81" s="44"/>
    </row>
    <row r="82" spans="2:8" x14ac:dyDescent="0.25">
      <c r="C82" s="38">
        <v>43353</v>
      </c>
      <c r="D82" s="39" t="s">
        <v>99</v>
      </c>
      <c r="E82" s="16" t="s">
        <v>173</v>
      </c>
      <c r="F82" s="16" t="s">
        <v>173</v>
      </c>
      <c r="G82" s="16" t="s">
        <v>173</v>
      </c>
      <c r="H82" s="16" t="s">
        <v>173</v>
      </c>
    </row>
    <row r="83" spans="2:8" x14ac:dyDescent="0.25">
      <c r="C83" s="42" t="s">
        <v>158</v>
      </c>
      <c r="D83" s="43"/>
      <c r="E83" s="58">
        <f>SUM(E82:E82)</f>
        <v>0</v>
      </c>
      <c r="F83" s="44"/>
      <c r="G83" s="44"/>
      <c r="H83" s="44"/>
    </row>
    <row r="84" spans="2:8" x14ac:dyDescent="0.25">
      <c r="C84" s="38">
        <v>43360</v>
      </c>
      <c r="D84" s="39" t="s">
        <v>79</v>
      </c>
      <c r="E84" s="16" t="s">
        <v>173</v>
      </c>
      <c r="F84" s="16" t="s">
        <v>173</v>
      </c>
      <c r="G84" s="16" t="s">
        <v>173</v>
      </c>
      <c r="H84" s="16" t="s">
        <v>173</v>
      </c>
    </row>
    <row r="85" spans="2:8" x14ac:dyDescent="0.25">
      <c r="C85" s="38"/>
      <c r="D85" s="39" t="s">
        <v>121</v>
      </c>
      <c r="E85" s="16" t="s">
        <v>8</v>
      </c>
      <c r="F85" s="16" t="s">
        <v>8</v>
      </c>
      <c r="G85" s="16" t="s">
        <v>8</v>
      </c>
      <c r="H85" s="16" t="s">
        <v>8</v>
      </c>
    </row>
    <row r="86" spans="2:8" x14ac:dyDescent="0.25">
      <c r="C86" s="42" t="s">
        <v>165</v>
      </c>
      <c r="D86" s="43"/>
      <c r="E86" s="58">
        <f>SUM(E84:E85)</f>
        <v>0</v>
      </c>
      <c r="F86" s="44"/>
      <c r="G86" s="44"/>
      <c r="H86" s="44"/>
    </row>
    <row r="87" spans="2:8" x14ac:dyDescent="0.25">
      <c r="C87" s="38">
        <v>43367</v>
      </c>
      <c r="D87" s="39" t="s">
        <v>79</v>
      </c>
      <c r="E87" s="16" t="s">
        <v>173</v>
      </c>
      <c r="F87" s="16" t="s">
        <v>173</v>
      </c>
      <c r="G87" s="16" t="s">
        <v>173</v>
      </c>
      <c r="H87" s="16" t="s">
        <v>173</v>
      </c>
    </row>
    <row r="88" spans="2:8" x14ac:dyDescent="0.25">
      <c r="C88" s="38"/>
      <c r="D88" s="39" t="s">
        <v>133</v>
      </c>
      <c r="E88" s="16" t="s">
        <v>173</v>
      </c>
      <c r="F88" s="16" t="s">
        <v>173</v>
      </c>
      <c r="G88" s="16" t="s">
        <v>173</v>
      </c>
      <c r="H88" s="16" t="s">
        <v>173</v>
      </c>
    </row>
    <row r="89" spans="2:8" x14ac:dyDescent="0.25">
      <c r="C89" s="42" t="s">
        <v>166</v>
      </c>
      <c r="D89" s="43"/>
      <c r="E89" s="58">
        <f>SUM(E87:E88)</f>
        <v>0</v>
      </c>
      <c r="F89" s="44"/>
      <c r="G89" s="44"/>
      <c r="H89" s="44"/>
    </row>
    <row r="90" spans="2:8" x14ac:dyDescent="0.25">
      <c r="B90" s="13"/>
      <c r="C90" s="14" t="s">
        <v>171</v>
      </c>
      <c r="D90" s="39" t="s">
        <v>172</v>
      </c>
      <c r="E90" s="16">
        <v>3.52</v>
      </c>
      <c r="F90" s="45">
        <v>4.8000000000000001E-2</v>
      </c>
      <c r="G90" s="45">
        <v>4.8000000000000001E-2</v>
      </c>
      <c r="H90" s="16">
        <v>99.77</v>
      </c>
    </row>
    <row r="91" spans="2:8" x14ac:dyDescent="0.25">
      <c r="B91" s="13"/>
      <c r="C91" s="22" t="s">
        <v>169</v>
      </c>
      <c r="D91" s="23"/>
      <c r="E91" s="60">
        <f>SUM(E90:E90)</f>
        <v>3.52</v>
      </c>
      <c r="F91" s="25"/>
      <c r="G91" s="25"/>
      <c r="H91" s="26"/>
    </row>
    <row r="92" spans="2:8" x14ac:dyDescent="0.25">
      <c r="C92" s="38">
        <v>43381</v>
      </c>
      <c r="D92" s="39" t="s">
        <v>111</v>
      </c>
      <c r="E92" s="16" t="s">
        <v>173</v>
      </c>
      <c r="F92" s="16" t="s">
        <v>173</v>
      </c>
      <c r="G92" s="16" t="s">
        <v>173</v>
      </c>
      <c r="H92" s="16" t="s">
        <v>173</v>
      </c>
    </row>
    <row r="93" spans="2:8" x14ac:dyDescent="0.25">
      <c r="C93" s="42" t="s">
        <v>177</v>
      </c>
      <c r="D93" s="43"/>
      <c r="E93" s="58">
        <f>SUM(E92:E92)</f>
        <v>0</v>
      </c>
      <c r="F93" s="44"/>
      <c r="G93" s="44"/>
      <c r="H93" s="44"/>
    </row>
    <row r="94" spans="2:8" x14ac:dyDescent="0.25">
      <c r="C94" s="38">
        <v>43395</v>
      </c>
      <c r="D94" s="39" t="s">
        <v>172</v>
      </c>
      <c r="E94" s="16" t="s">
        <v>8</v>
      </c>
      <c r="F94" s="16" t="s">
        <v>8</v>
      </c>
      <c r="G94" s="16" t="s">
        <v>8</v>
      </c>
      <c r="H94" s="16" t="s">
        <v>8</v>
      </c>
    </row>
    <row r="95" spans="2:8" x14ac:dyDescent="0.25">
      <c r="C95" s="38"/>
      <c r="D95" s="39" t="s">
        <v>133</v>
      </c>
      <c r="E95" s="16" t="s">
        <v>8</v>
      </c>
      <c r="F95" s="16" t="s">
        <v>8</v>
      </c>
      <c r="G95" s="16" t="s">
        <v>8</v>
      </c>
      <c r="H95" s="16" t="s">
        <v>8</v>
      </c>
    </row>
    <row r="96" spans="2:8" x14ac:dyDescent="0.25">
      <c r="C96" s="38"/>
      <c r="D96" s="39" t="s">
        <v>111</v>
      </c>
      <c r="E96" s="16" t="s">
        <v>8</v>
      </c>
      <c r="F96" s="16" t="s">
        <v>8</v>
      </c>
      <c r="G96" s="16" t="s">
        <v>8</v>
      </c>
      <c r="H96" s="16" t="s">
        <v>8</v>
      </c>
    </row>
    <row r="97" spans="2:8" x14ac:dyDescent="0.25">
      <c r="C97" s="42" t="s">
        <v>183</v>
      </c>
      <c r="D97" s="43"/>
      <c r="E97" s="58">
        <f>SUM(E94:E96)</f>
        <v>0</v>
      </c>
      <c r="F97" s="44"/>
      <c r="G97" s="44"/>
      <c r="H97" s="44"/>
    </row>
    <row r="98" spans="2:8" x14ac:dyDescent="0.25">
      <c r="C98" s="38">
        <v>43409</v>
      </c>
      <c r="D98" s="39" t="s">
        <v>79</v>
      </c>
      <c r="E98" s="16">
        <v>18.675999999999998</v>
      </c>
      <c r="F98" s="45">
        <v>8.1799999999999998E-2</v>
      </c>
      <c r="G98" s="45">
        <v>8.1799999999999998E-2</v>
      </c>
      <c r="H98" s="16">
        <v>93.02</v>
      </c>
    </row>
    <row r="99" spans="2:8" x14ac:dyDescent="0.25">
      <c r="C99" s="38"/>
      <c r="D99" s="39" t="s">
        <v>111</v>
      </c>
      <c r="E99" s="16" t="s">
        <v>173</v>
      </c>
      <c r="F99" s="16" t="s">
        <v>173</v>
      </c>
      <c r="G99" s="16" t="s">
        <v>173</v>
      </c>
      <c r="H99" s="16" t="s">
        <v>173</v>
      </c>
    </row>
    <row r="100" spans="2:8" x14ac:dyDescent="0.25">
      <c r="C100" s="42" t="s">
        <v>186</v>
      </c>
      <c r="D100" s="43"/>
      <c r="E100" s="58">
        <f>SUM(E98:E99)</f>
        <v>18.675999999999998</v>
      </c>
      <c r="F100" s="44"/>
      <c r="G100" s="44"/>
      <c r="H100" s="44"/>
    </row>
    <row r="101" spans="2:8" x14ac:dyDescent="0.25">
      <c r="C101" s="38">
        <v>43416</v>
      </c>
      <c r="D101" s="39" t="s">
        <v>79</v>
      </c>
      <c r="E101" s="16" t="s">
        <v>173</v>
      </c>
      <c r="F101" s="16" t="s">
        <v>173</v>
      </c>
      <c r="G101" s="16" t="s">
        <v>173</v>
      </c>
      <c r="H101" s="16" t="s">
        <v>173</v>
      </c>
    </row>
    <row r="102" spans="2:8" x14ac:dyDescent="0.25">
      <c r="C102" s="42" t="s">
        <v>190</v>
      </c>
      <c r="D102" s="43"/>
      <c r="E102" s="58">
        <f>SUM(E101)</f>
        <v>0</v>
      </c>
      <c r="F102" s="44"/>
      <c r="G102" s="44"/>
      <c r="H102" s="44"/>
    </row>
    <row r="103" spans="2:8" x14ac:dyDescent="0.25">
      <c r="C103" s="38">
        <v>43423</v>
      </c>
      <c r="D103" s="39" t="s">
        <v>110</v>
      </c>
      <c r="E103" s="16">
        <v>8</v>
      </c>
      <c r="F103" s="45">
        <v>5.7700000000000001E-2</v>
      </c>
      <c r="G103" s="45">
        <v>5.7700000000000001E-2</v>
      </c>
      <c r="H103" s="16">
        <v>98.81</v>
      </c>
    </row>
    <row r="104" spans="2:8" x14ac:dyDescent="0.25">
      <c r="C104" s="38"/>
      <c r="D104" s="39" t="s">
        <v>79</v>
      </c>
      <c r="E104" s="16" t="s">
        <v>173</v>
      </c>
      <c r="F104" s="16" t="s">
        <v>173</v>
      </c>
      <c r="G104" s="16" t="s">
        <v>173</v>
      </c>
      <c r="H104" s="16" t="s">
        <v>173</v>
      </c>
    </row>
    <row r="105" spans="2:8" x14ac:dyDescent="0.25">
      <c r="C105" s="38"/>
      <c r="D105" s="39" t="s">
        <v>133</v>
      </c>
      <c r="E105" s="16" t="s">
        <v>8</v>
      </c>
      <c r="F105" s="16" t="s">
        <v>8</v>
      </c>
      <c r="G105" s="16" t="s">
        <v>8</v>
      </c>
      <c r="H105" s="16" t="s">
        <v>8</v>
      </c>
    </row>
    <row r="106" spans="2:8" x14ac:dyDescent="0.25">
      <c r="C106" s="42" t="s">
        <v>194</v>
      </c>
      <c r="D106" s="43"/>
      <c r="E106" s="58">
        <f>SUM(E103:E105)</f>
        <v>8</v>
      </c>
      <c r="F106" s="44"/>
      <c r="G106" s="44"/>
      <c r="H106" s="44"/>
    </row>
    <row r="107" spans="2:8" x14ac:dyDescent="0.25">
      <c r="B107" s="13"/>
      <c r="C107" s="14" t="s">
        <v>198</v>
      </c>
      <c r="D107" s="39" t="s">
        <v>110</v>
      </c>
      <c r="E107" s="16">
        <v>1.05</v>
      </c>
      <c r="F107" s="45">
        <v>5.79E-2</v>
      </c>
      <c r="G107" s="45">
        <v>5.79E-2</v>
      </c>
      <c r="H107" s="16">
        <v>98.81</v>
      </c>
    </row>
    <row r="108" spans="2:8" x14ac:dyDescent="0.25">
      <c r="B108" s="13"/>
      <c r="C108" s="22" t="s">
        <v>196</v>
      </c>
      <c r="D108" s="23"/>
      <c r="E108" s="60">
        <f>SUM(E107:E107)</f>
        <v>1.05</v>
      </c>
      <c r="F108" s="25"/>
      <c r="G108" s="25"/>
      <c r="H108" s="26"/>
    </row>
    <row r="109" spans="2:8" x14ac:dyDescent="0.25">
      <c r="C109" s="38">
        <v>43430</v>
      </c>
      <c r="D109" s="39" t="s">
        <v>133</v>
      </c>
      <c r="E109" s="16">
        <v>4.6500000000000004</v>
      </c>
      <c r="F109" s="45">
        <v>8.4500000000000006E-2</v>
      </c>
      <c r="G109" s="45">
        <v>8.4500000000000006E-2</v>
      </c>
      <c r="H109" s="16">
        <v>88.75</v>
      </c>
    </row>
    <row r="110" spans="2:8" x14ac:dyDescent="0.25">
      <c r="C110" s="38"/>
      <c r="D110" s="39" t="s">
        <v>111</v>
      </c>
      <c r="E110" s="16" t="s">
        <v>8</v>
      </c>
      <c r="F110" s="16" t="s">
        <v>8</v>
      </c>
      <c r="G110" s="16" t="s">
        <v>8</v>
      </c>
      <c r="H110" s="16" t="s">
        <v>8</v>
      </c>
    </row>
    <row r="111" spans="2:8" x14ac:dyDescent="0.25">
      <c r="C111" s="42" t="s">
        <v>197</v>
      </c>
      <c r="D111" s="43"/>
      <c r="E111" s="58">
        <f>SUM(E109:E110)</f>
        <v>4.6500000000000004</v>
      </c>
      <c r="F111" s="44"/>
      <c r="G111" s="44"/>
      <c r="H111" s="44"/>
    </row>
    <row r="112" spans="2:8" x14ac:dyDescent="0.25">
      <c r="B112" s="13"/>
      <c r="C112" s="14" t="s">
        <v>201</v>
      </c>
      <c r="D112" s="39" t="s">
        <v>110</v>
      </c>
      <c r="E112" s="16">
        <v>4.75</v>
      </c>
      <c r="F112" s="45">
        <v>5.79E-2</v>
      </c>
      <c r="G112" s="45">
        <v>5.79E-2</v>
      </c>
      <c r="H112" s="16">
        <v>98.83</v>
      </c>
    </row>
    <row r="113" spans="2:8" x14ac:dyDescent="0.25">
      <c r="B113" s="13"/>
      <c r="C113" s="22" t="s">
        <v>200</v>
      </c>
      <c r="D113" s="23"/>
      <c r="E113" s="60">
        <f>SUM(E112:E112)</f>
        <v>4.75</v>
      </c>
      <c r="F113" s="25"/>
      <c r="G113" s="25"/>
      <c r="H113" s="26"/>
    </row>
    <row r="114" spans="2:8" x14ac:dyDescent="0.25">
      <c r="C114" s="38">
        <v>43444</v>
      </c>
      <c r="D114" s="39" t="s">
        <v>99</v>
      </c>
      <c r="E114" s="16">
        <v>9.0139999999999993</v>
      </c>
      <c r="F114" s="45">
        <v>9.1999999999999998E-2</v>
      </c>
      <c r="G114" s="45">
        <v>9.1999999999999998E-2</v>
      </c>
      <c r="H114" s="16">
        <v>88.7</v>
      </c>
    </row>
    <row r="115" spans="2:8" x14ac:dyDescent="0.25">
      <c r="C115" s="38"/>
      <c r="D115" s="39" t="s">
        <v>204</v>
      </c>
      <c r="E115" s="16">
        <v>9.0920000000000005</v>
      </c>
      <c r="F115" s="45">
        <v>9.7500000000000003E-2</v>
      </c>
      <c r="G115" s="45">
        <v>9.7500000000000003E-2</v>
      </c>
      <c r="H115" s="16">
        <v>97.05</v>
      </c>
    </row>
    <row r="116" spans="2:8" x14ac:dyDescent="0.25">
      <c r="C116" s="42" t="s">
        <v>203</v>
      </c>
      <c r="D116" s="43"/>
      <c r="E116" s="58">
        <f>SUM(E114:E115)</f>
        <v>18.106000000000002</v>
      </c>
      <c r="F116" s="44"/>
      <c r="G116" s="44"/>
      <c r="H116" s="44"/>
    </row>
    <row r="117" spans="2:8" x14ac:dyDescent="0.25">
      <c r="C117" s="38">
        <v>43451</v>
      </c>
      <c r="D117" s="39" t="s">
        <v>210</v>
      </c>
      <c r="E117" s="16">
        <v>131.99100000000001</v>
      </c>
      <c r="F117" s="45">
        <v>9.1899999999999996E-2</v>
      </c>
      <c r="G117" s="45">
        <v>9.1899999999999996E-2</v>
      </c>
      <c r="H117" s="16">
        <v>100</v>
      </c>
    </row>
    <row r="118" spans="2:8" x14ac:dyDescent="0.25">
      <c r="C118" s="38"/>
      <c r="D118" s="39" t="s">
        <v>204</v>
      </c>
      <c r="E118" s="16">
        <v>12.413</v>
      </c>
      <c r="F118" s="45">
        <v>9.7500000000000003E-2</v>
      </c>
      <c r="G118" s="45">
        <v>9.7500000000000003E-2</v>
      </c>
      <c r="H118" s="16">
        <v>97.05</v>
      </c>
    </row>
    <row r="119" spans="2:8" x14ac:dyDescent="0.25">
      <c r="C119" s="42" t="s">
        <v>209</v>
      </c>
      <c r="D119" s="43"/>
      <c r="E119" s="58">
        <f>SUM(E117:E118)</f>
        <v>144.40400000000002</v>
      </c>
      <c r="F119" s="44"/>
      <c r="G119" s="44"/>
      <c r="H119" s="44"/>
    </row>
    <row r="120" spans="2:8" x14ac:dyDescent="0.25">
      <c r="C120" s="38" t="s">
        <v>213</v>
      </c>
      <c r="D120" s="39" t="s">
        <v>210</v>
      </c>
      <c r="E120" s="16">
        <v>71.507999999999996</v>
      </c>
      <c r="F120" s="45">
        <v>9.1899999999999996E-2</v>
      </c>
      <c r="G120" s="45">
        <v>9.1899999999999996E-2</v>
      </c>
      <c r="H120" s="16">
        <v>100</v>
      </c>
    </row>
    <row r="121" spans="2:8" x14ac:dyDescent="0.25">
      <c r="C121" s="38"/>
      <c r="D121" s="39" t="s">
        <v>99</v>
      </c>
      <c r="E121" s="16">
        <v>96.7</v>
      </c>
      <c r="F121" s="45">
        <v>9.4E-2</v>
      </c>
      <c r="G121" s="45">
        <v>9.4E-2</v>
      </c>
      <c r="H121" s="16">
        <v>88.21</v>
      </c>
    </row>
    <row r="122" spans="2:8" x14ac:dyDescent="0.25">
      <c r="C122" s="38"/>
      <c r="D122" s="39" t="s">
        <v>204</v>
      </c>
      <c r="E122" s="16">
        <v>2.88</v>
      </c>
      <c r="F122" s="45">
        <v>9.7500000000000003E-2</v>
      </c>
      <c r="G122" s="45">
        <v>9.7500000000000003E-2</v>
      </c>
      <c r="H122" s="16">
        <v>97.05</v>
      </c>
    </row>
    <row r="123" spans="2:8" x14ac:dyDescent="0.25">
      <c r="C123" s="42" t="s">
        <v>212</v>
      </c>
      <c r="D123" s="43"/>
      <c r="E123" s="58">
        <f>SUM(E120:E122)</f>
        <v>171.08799999999999</v>
      </c>
      <c r="F123" s="44"/>
      <c r="G123" s="44"/>
      <c r="H123" s="44"/>
    </row>
    <row r="124" spans="2:8" x14ac:dyDescent="0.25">
      <c r="B124" s="13"/>
      <c r="C124" s="14" t="s">
        <v>216</v>
      </c>
      <c r="D124" s="39" t="s">
        <v>204</v>
      </c>
      <c r="E124" s="16">
        <v>0.73</v>
      </c>
      <c r="F124" s="45">
        <v>0.1273</v>
      </c>
      <c r="G124" s="45">
        <v>0.1273</v>
      </c>
      <c r="H124" s="16">
        <v>87.54</v>
      </c>
    </row>
    <row r="125" spans="2:8" x14ac:dyDescent="0.25">
      <c r="B125" s="13"/>
      <c r="C125" s="22" t="s">
        <v>215</v>
      </c>
      <c r="D125" s="23"/>
      <c r="E125" s="60">
        <f>SUM(E124:E124)</f>
        <v>0.73</v>
      </c>
      <c r="F125" s="25"/>
      <c r="G125" s="25"/>
      <c r="H125" s="26"/>
    </row>
    <row r="126" spans="2:8" x14ac:dyDescent="0.25">
      <c r="C126" s="28"/>
      <c r="H126" s="38"/>
    </row>
    <row r="127" spans="2:8" x14ac:dyDescent="0.25">
      <c r="C127" s="28"/>
      <c r="H127" s="38"/>
    </row>
    <row r="128" spans="2:8" x14ac:dyDescent="0.25">
      <c r="C128" s="30" t="s">
        <v>10</v>
      </c>
      <c r="E128" s="27"/>
    </row>
    <row r="129" spans="3:5" x14ac:dyDescent="0.25">
      <c r="C129" s="30" t="s">
        <v>11</v>
      </c>
      <c r="E129" s="27"/>
    </row>
    <row r="130" spans="3:5" x14ac:dyDescent="0.25">
      <c r="C130" s="29" t="s">
        <v>12</v>
      </c>
    </row>
  </sheetData>
  <sheetProtection algorithmName="SHA-512" hashValue="zDkd2gS8h23YwVeg33AeNLwWoq6Azp3VfX7FkFVn+Ik7nSSO+ENlj7x76C8FyGOFLSKYWRA2NgwBuJ6V+OybHQ==" saltValue="p8luou1LYnktx24ALjdkwg==" spinCount="100000" sheet="1" objects="1" scenarios="1"/>
  <mergeCells count="3">
    <mergeCell ref="C3:H3"/>
    <mergeCell ref="C4:H4"/>
    <mergeCell ref="C2:H2"/>
  </mergeCells>
  <pageMargins left="0.70866141732283472" right="0.70866141732283472" top="0.74803149606299213" bottom="0.74803149606299213" header="0.31496062992125984" footer="0.31496062992125984"/>
  <pageSetup scale="97" orientation="landscape" r:id="rId1"/>
  <ignoredErrors>
    <ignoredError sqref="E22 E5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B3E15350A89AC4FB850DE393F32EF66" ma:contentTypeVersion="0" ma:contentTypeDescription="Crear nuevo documento." ma:contentTypeScope="" ma:versionID="0f9638ce00da7b1be107d76ba037b5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DFC66E-A2BD-416E-AAB9-70A802FFB3CE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5CD4B7-B04A-4AC3-AEBF-7FC52F6A1B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B04916-EBA2-4900-BEBB-D6BB5F11E0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Colones</vt:lpstr>
      <vt:lpstr>Dolares</vt:lpstr>
      <vt:lpstr>Hoja3</vt:lpstr>
      <vt:lpstr>Colones!Área_de_impresión</vt:lpstr>
      <vt:lpstr>Dolares!Área_de_impresión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Solano Ocampo</dc:creator>
  <cp:lastModifiedBy>Criss Fernandez Rivera</cp:lastModifiedBy>
  <cp:lastPrinted>2018-11-21T17:40:25Z</cp:lastPrinted>
  <dcterms:created xsi:type="dcterms:W3CDTF">2015-06-23T20:46:20Z</dcterms:created>
  <dcterms:modified xsi:type="dcterms:W3CDTF">2019-01-08T15:00:39Z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0x010100DB3E15350A89AC4FB850DE393F32EF66</vt:lpwstr>
  </property>
</Properties>
</file>