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5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9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charts/chart47.xml" ContentType="application/vnd.openxmlformats-officedocument.drawingml.chart+xml"/>
  <Override PartName="/xl/drawings/drawing13.xml" ContentType="application/vnd.openxmlformats-officedocument.drawing+xml"/>
  <Override PartName="/xl/charts/chart48.xml" ContentType="application/vnd.openxmlformats-officedocument.drawingml.chart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charts/chart61.xml" ContentType="application/vnd.openxmlformats-officedocument.drawingml.chart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codeName="ThisWorkbook"/>
  <mc:AlternateContent xmlns:mc="http://schemas.openxmlformats.org/markup-compatibility/2006">
    <mc:Choice Requires="x15">
      <x15ac:absPath xmlns:x15ac="http://schemas.microsoft.com/office/spreadsheetml/2010/11/ac" url="https://mhaciendacr-my.sharepoint.com/personal/corralesra_hacienda_go_cr/Documents/DCP/PERFIL/Gobierno Central/2025/Mayo Gaby/"/>
    </mc:Choice>
  </mc:AlternateContent>
  <xr:revisionPtr revIDLastSave="731" documentId="8_{B2BC1D67-D935-472F-A2DF-A503587E85EA}" xr6:coauthVersionLast="47" xr6:coauthVersionMax="47" xr10:uidLastSave="{935A5262-9182-4C22-9CD4-7FD95AE42872}"/>
  <bookViews>
    <workbookView xWindow="-108" yWindow="-108" windowWidth="23256" windowHeight="12456" tabRatio="711" firstSheet="9" activeTab="12" xr2:uid="{00000000-000D-0000-FFFF-FFFF00000000}"/>
  </bookViews>
  <sheets>
    <sheet name="CONTENTS" sheetId="17064" r:id="rId1"/>
    <sheet name="DOMESTIC DEBT COLONES" sheetId="788" r:id="rId2"/>
    <sheet name="DOMESTIC DEBT USD" sheetId="17060" r:id="rId3"/>
    <sheet name="GRAPHICS DOMESTIC DEBT" sheetId="1" r:id="rId4"/>
    <sheet name="Maturity Profile Domestic Debt" sheetId="17071" r:id="rId5"/>
    <sheet name="EXTERNAL DEBT USD" sheetId="2316" r:id="rId6"/>
    <sheet name="EXTERNAL DEBT COLONES" sheetId="2819" r:id="rId7"/>
    <sheet name="GRAPHICS EXTERNAL DEBT" sheetId="32" r:id="rId8"/>
    <sheet name="Maturity Profile External Debt" sheetId="17072" r:id="rId9"/>
    <sheet name="PUBLIC DEBT COLONES" sheetId="259" r:id="rId10"/>
    <sheet name="PUBLIC DEBT USD" sheetId="8364" r:id="rId11"/>
    <sheet name="GRAPHICS PUBLIC DEBT" sheetId="1032" r:id="rId12"/>
    <sheet name="Maturity Profile Public Debt" sheetId="17074" r:id="rId13"/>
  </sheets>
  <definedNames>
    <definedName name="ANUAL_COLONES">#REF!</definedName>
    <definedName name="ANUAL_DOLARES">#REF!</definedName>
    <definedName name="_xlnm.Print_Area" localSheetId="0">CONTENTS!$C$1:$N$50</definedName>
    <definedName name="_xlnm.Print_Area" localSheetId="1">'DOMESTIC DEBT COLONES'!$A$1:$A$88</definedName>
    <definedName name="_xlnm.Print_Area" localSheetId="2">'DOMESTIC DEBT USD'!$A$1:$A$88</definedName>
    <definedName name="_xlnm.Print_Area" localSheetId="6">'EXTERNAL DEBT COLONES'!$A$1:$A$98</definedName>
    <definedName name="_xlnm.Print_Area" localSheetId="5">'EXTERNAL DEBT USD'!$A$1:$A$97</definedName>
    <definedName name="_xlnm.Print_Area" localSheetId="3">'GRAPHICS DOMESTIC DEBT'!$B$1:$M$74</definedName>
    <definedName name="_xlnm.Print_Area" localSheetId="7">'GRAPHICS EXTERNAL DEBT'!$A$1:$M$74</definedName>
    <definedName name="_xlnm.Print_Area" localSheetId="11">'GRAPHICS PUBLIC DEBT'!$A$1:$O$179</definedName>
    <definedName name="_xlnm.Print_Area" localSheetId="4">'Maturity Profile Domestic Debt'!$A$1:$S$162</definedName>
    <definedName name="_xlnm.Print_Area" localSheetId="8">'Maturity Profile External Debt'!$A$1:$S$153</definedName>
    <definedName name="_xlnm.Print_Area" localSheetId="12">'Maturity Profile Public Debt'!$A$1:$S$171</definedName>
    <definedName name="_xlnm.Print_Area" localSheetId="9">'PUBLIC DEBT COLONES'!$A$1:$A$88</definedName>
    <definedName name="_xlnm.Print_Area" localSheetId="10">'PUBLIC DEBT USD'!$A$1:$A$80</definedName>
    <definedName name="TIPO_CAMBIO">#REF!</definedName>
    <definedName name="TIPOS_CAMBIO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G145" i="17074" l="1"/>
  <c r="AG121" i="17074"/>
  <c r="E278" i="1032"/>
  <c r="D278" i="1032"/>
  <c r="C278" i="1032"/>
  <c r="E239" i="1032"/>
  <c r="D239" i="1032"/>
  <c r="C239" i="1032"/>
  <c r="B238" i="1032"/>
  <c r="AG103" i="17072"/>
  <c r="DD73" i="2819"/>
  <c r="DD74" i="2819"/>
  <c r="DD75" i="2819"/>
  <c r="DD76" i="2819"/>
  <c r="DD77" i="2819"/>
  <c r="DD72" i="2819"/>
  <c r="DD48" i="2819" s="1"/>
  <c r="DB76" i="2819"/>
  <c r="DB77" i="2819"/>
  <c r="DB75" i="2819"/>
  <c r="CX76" i="2819"/>
  <c r="CX77" i="2819"/>
  <c r="CX75" i="2819"/>
  <c r="DD42" i="2819"/>
  <c r="DD43" i="2819"/>
  <c r="DD44" i="2819"/>
  <c r="DD41" i="2819"/>
  <c r="DD47" i="2316"/>
  <c r="DD7" i="2316"/>
  <c r="AD137" i="17071"/>
  <c r="AD115" i="17071"/>
  <c r="F87" i="1"/>
  <c r="C87" i="1"/>
  <c r="C86" i="1"/>
  <c r="C88" i="1"/>
  <c r="CB82" i="2819"/>
  <c r="CC82" i="2819"/>
  <c r="CD82" i="2819"/>
  <c r="CE82" i="2819"/>
  <c r="CF82" i="2819"/>
  <c r="CG82" i="2819"/>
  <c r="CH82" i="2819"/>
  <c r="CI82" i="2819"/>
  <c r="CJ82" i="2819"/>
  <c r="CK82" i="2819"/>
  <c r="CL82" i="2819"/>
  <c r="CM82" i="2819"/>
  <c r="CN82" i="2819"/>
  <c r="CO82" i="2819"/>
  <c r="CP82" i="2819"/>
  <c r="CQ82" i="2819"/>
  <c r="CR82" i="2819"/>
  <c r="CS82" i="2819"/>
  <c r="CT82" i="2819"/>
  <c r="CU82" i="2819"/>
  <c r="CV82" i="2819"/>
  <c r="CW82" i="2819"/>
  <c r="CX82" i="2819"/>
  <c r="CY82" i="2819"/>
  <c r="CZ82" i="2819"/>
  <c r="DA82" i="2819"/>
  <c r="DB82" i="2819"/>
  <c r="DC82" i="2819"/>
  <c r="DD82" i="2819"/>
  <c r="DE82" i="2819"/>
  <c r="CC83" i="2819"/>
  <c r="CD83" i="2819"/>
  <c r="CE83" i="2819"/>
  <c r="CF83" i="2819"/>
  <c r="CG83" i="2819"/>
  <c r="CH83" i="2819"/>
  <c r="CI83" i="2819"/>
  <c r="CJ83" i="2819"/>
  <c r="CK83" i="2819"/>
  <c r="CL83" i="2819"/>
  <c r="CM83" i="2819"/>
  <c r="CN83" i="2819"/>
  <c r="CO83" i="2819"/>
  <c r="CP83" i="2819"/>
  <c r="CQ83" i="2819"/>
  <c r="CR83" i="2819"/>
  <c r="CS83" i="2819"/>
  <c r="CT83" i="2819"/>
  <c r="CU83" i="2819"/>
  <c r="CV83" i="2819"/>
  <c r="CW83" i="2819"/>
  <c r="CX83" i="2819"/>
  <c r="CY83" i="2819"/>
  <c r="CZ83" i="2819"/>
  <c r="DA83" i="2819"/>
  <c r="DB83" i="2819"/>
  <c r="DC83" i="2819"/>
  <c r="DD83" i="2819"/>
  <c r="DE83" i="2819"/>
  <c r="CC84" i="2819"/>
  <c r="CD84" i="2819"/>
  <c r="CE84" i="2819"/>
  <c r="CF84" i="2819"/>
  <c r="CG84" i="2819"/>
  <c r="CH84" i="2819"/>
  <c r="CI84" i="2819"/>
  <c r="CJ84" i="2819"/>
  <c r="CK84" i="2819"/>
  <c r="CL84" i="2819"/>
  <c r="CM84" i="2819"/>
  <c r="CN84" i="2819"/>
  <c r="CO84" i="2819"/>
  <c r="CP84" i="2819"/>
  <c r="CQ84" i="2819"/>
  <c r="CR84" i="2819"/>
  <c r="CS84" i="2819"/>
  <c r="CT84" i="2819"/>
  <c r="CU84" i="2819"/>
  <c r="CV84" i="2819"/>
  <c r="CW84" i="2819"/>
  <c r="CX84" i="2819"/>
  <c r="CY84" i="2819"/>
  <c r="CZ84" i="2819"/>
  <c r="DA84" i="2819"/>
  <c r="DB84" i="2819"/>
  <c r="DC84" i="2819"/>
  <c r="DD84" i="2819"/>
  <c r="DE84" i="2819"/>
  <c r="CC85" i="2819"/>
  <c r="CD85" i="2819"/>
  <c r="CE85" i="2819"/>
  <c r="CF85" i="2819"/>
  <c r="CG85" i="2819"/>
  <c r="CH85" i="2819"/>
  <c r="CI85" i="2819"/>
  <c r="CJ85" i="2819"/>
  <c r="CK85" i="2819"/>
  <c r="CL85" i="2819"/>
  <c r="CM85" i="2819"/>
  <c r="CN85" i="2819"/>
  <c r="CO85" i="2819"/>
  <c r="CP85" i="2819"/>
  <c r="CQ85" i="2819"/>
  <c r="CR85" i="2819"/>
  <c r="CS85" i="2819"/>
  <c r="CT85" i="2819"/>
  <c r="CU85" i="2819"/>
  <c r="CV85" i="2819"/>
  <c r="CW85" i="2819"/>
  <c r="CX85" i="2819"/>
  <c r="CY85" i="2819"/>
  <c r="CZ85" i="2819"/>
  <c r="DA85" i="2819"/>
  <c r="DB85" i="2819"/>
  <c r="DC85" i="2819"/>
  <c r="DD85" i="2819"/>
  <c r="DE85" i="2819"/>
  <c r="CB83" i="2819"/>
  <c r="CB84" i="2819"/>
  <c r="CB85" i="2819"/>
  <c r="BZ84" i="2819"/>
  <c r="BZ85" i="2819"/>
  <c r="DD82" i="17060"/>
  <c r="DB82" i="17060"/>
  <c r="CZ82" i="17060"/>
  <c r="DD67" i="8364"/>
  <c r="DD66" i="8364"/>
  <c r="DD65" i="8364"/>
  <c r="DD84" i="259"/>
  <c r="DD76" i="8364" s="1"/>
  <c r="DD70" i="259"/>
  <c r="DD69" i="259"/>
  <c r="DD68" i="259"/>
  <c r="DD67" i="259"/>
  <c r="DD66" i="259"/>
  <c r="DD65" i="259"/>
  <c r="DD40" i="259"/>
  <c r="DD43" i="259" s="1"/>
  <c r="DD91" i="2819"/>
  <c r="DD20" i="2819" s="1"/>
  <c r="DD50" i="2819"/>
  <c r="DD49" i="2819"/>
  <c r="DD18" i="2819"/>
  <c r="DD14" i="2819"/>
  <c r="DD12" i="2819"/>
  <c r="DD11" i="259" s="1"/>
  <c r="DD12" i="259" s="1"/>
  <c r="DD10" i="2819"/>
  <c r="DD7" i="2819"/>
  <c r="DD91" i="2316"/>
  <c r="DE85" i="2316"/>
  <c r="DD85" i="2316"/>
  <c r="DE84" i="2316"/>
  <c r="DD84" i="2316"/>
  <c r="DE83" i="2316"/>
  <c r="DD83" i="2316"/>
  <c r="DD74" i="2316"/>
  <c r="DD73" i="2316"/>
  <c r="DD72" i="2316"/>
  <c r="DD65" i="2316"/>
  <c r="DD66" i="2316" s="1"/>
  <c r="DE38" i="2316"/>
  <c r="DE18" i="2316"/>
  <c r="DE36" i="2316"/>
  <c r="DE76" i="17060"/>
  <c r="DD76" i="17060"/>
  <c r="DE75" i="17060"/>
  <c r="DD75" i="17060"/>
  <c r="DE74" i="17060"/>
  <c r="DD74" i="17060"/>
  <c r="DE73" i="17060"/>
  <c r="DD73" i="17060"/>
  <c r="DD68" i="17060"/>
  <c r="DD67" i="17060"/>
  <c r="DD66" i="17060"/>
  <c r="DD68" i="8364" s="1"/>
  <c r="DD64" i="17060"/>
  <c r="DD38" i="17060"/>
  <c r="DD39" i="17060" s="1"/>
  <c r="DD35" i="17060"/>
  <c r="DD34" i="17060"/>
  <c r="DD33" i="17060"/>
  <c r="DD32" i="17060"/>
  <c r="DD29" i="17060"/>
  <c r="DD30" i="17060" s="1"/>
  <c r="DD27" i="17060"/>
  <c r="DD28" i="17060" s="1"/>
  <c r="DD25" i="17060"/>
  <c r="DD26" i="17060" s="1"/>
  <c r="DD19" i="17060"/>
  <c r="DD20" i="17060" s="1"/>
  <c r="DD17" i="17060"/>
  <c r="DD18" i="17060" s="1"/>
  <c r="DD15" i="17060"/>
  <c r="DD16" i="17060" s="1"/>
  <c r="DD11" i="17060"/>
  <c r="DD12" i="17060" s="1"/>
  <c r="DD9" i="17060"/>
  <c r="DE44" i="788"/>
  <c r="DD42" i="788"/>
  <c r="DD41" i="788"/>
  <c r="DD7" i="788"/>
  <c r="DD51" i="788" s="1"/>
  <c r="DD22" i="2819" l="1"/>
  <c r="DD26" i="2819"/>
  <c r="DD34" i="2819"/>
  <c r="DD36" i="2819"/>
  <c r="DD37" i="2819" s="1"/>
  <c r="DD42" i="259"/>
  <c r="DD27" i="2819"/>
  <c r="DD15" i="2819"/>
  <c r="DD11" i="2819"/>
  <c r="DD19" i="2819"/>
  <c r="DD67" i="2316"/>
  <c r="DE22" i="2819"/>
  <c r="DD56" i="17060"/>
  <c r="DD59" i="17060" s="1"/>
  <c r="DE14" i="2316"/>
  <c r="DE34" i="2819"/>
  <c r="DE20" i="2316"/>
  <c r="DE36" i="2819"/>
  <c r="DE22" i="2316"/>
  <c r="DE12" i="2819"/>
  <c r="DD65" i="2819"/>
  <c r="DD57" i="788" s="1"/>
  <c r="DD62" i="788" s="1"/>
  <c r="DD9" i="259"/>
  <c r="DD10" i="259" s="1"/>
  <c r="DD41" i="259"/>
  <c r="DE10" i="788"/>
  <c r="DD6" i="17060"/>
  <c r="DE9" i="17060" s="1"/>
  <c r="DE18" i="788"/>
  <c r="DD59" i="2819"/>
  <c r="DE12" i="788"/>
  <c r="DE16" i="788"/>
  <c r="DD41" i="17060"/>
  <c r="DD40" i="17060"/>
  <c r="DD11" i="8364"/>
  <c r="DD40" i="8364"/>
  <c r="DD21" i="2819"/>
  <c r="DE20" i="2819"/>
  <c r="DD75" i="2316"/>
  <c r="DD49" i="2316" s="1"/>
  <c r="DE19" i="17060"/>
  <c r="DD76" i="2316"/>
  <c r="DD58" i="259"/>
  <c r="DD59" i="259" s="1"/>
  <c r="DE17" i="17060"/>
  <c r="DD59" i="2316"/>
  <c r="DD77" i="2316"/>
  <c r="DD50" i="2316" s="1"/>
  <c r="DD28" i="2819"/>
  <c r="DD19" i="259" s="1"/>
  <c r="DD17" i="259"/>
  <c r="DD69" i="8364"/>
  <c r="DD10" i="17060"/>
  <c r="DD26" i="259"/>
  <c r="DD70" i="8364"/>
  <c r="DD13" i="2819"/>
  <c r="DD70" i="2819"/>
  <c r="DD6" i="259"/>
  <c r="DE11" i="259" s="1"/>
  <c r="DD28" i="259"/>
  <c r="DD38" i="2819"/>
  <c r="DD30" i="259" s="1"/>
  <c r="DD31" i="259" s="1"/>
  <c r="DE14" i="2819"/>
  <c r="DE7" i="2819" s="1"/>
  <c r="DD23" i="2819"/>
  <c r="DD66" i="2819"/>
  <c r="DD67" i="2819"/>
  <c r="DE10" i="2819"/>
  <c r="DE18" i="2819"/>
  <c r="DD35" i="2819"/>
  <c r="DE26" i="2819"/>
  <c r="DD68" i="2819"/>
  <c r="DD48" i="2316"/>
  <c r="DE26" i="2316"/>
  <c r="DD69" i="2316"/>
  <c r="DE28" i="2316"/>
  <c r="DD70" i="2316"/>
  <c r="DE10" i="2316"/>
  <c r="DE34" i="2316"/>
  <c r="DD62" i="2316"/>
  <c r="DD58" i="17060"/>
  <c r="DE12" i="2316"/>
  <c r="DE15" i="17060"/>
  <c r="DD50" i="17060"/>
  <c r="DE25" i="17060" s="1"/>
  <c r="DE11" i="17060"/>
  <c r="DE30" i="788"/>
  <c r="DD54" i="788"/>
  <c r="DE28" i="788"/>
  <c r="DE26" i="788"/>
  <c r="DD55" i="788"/>
  <c r="DD53" i="788"/>
  <c r="DD44" i="788"/>
  <c r="DE51" i="788" s="1"/>
  <c r="DE57" i="788"/>
  <c r="DE20" i="788"/>
  <c r="DD52" i="2819" l="1"/>
  <c r="DD45" i="259" s="1"/>
  <c r="DD50" i="259" s="1"/>
  <c r="DD60" i="788"/>
  <c r="DD61" i="788"/>
  <c r="DE28" i="2819"/>
  <c r="DD29" i="2819"/>
  <c r="DD9" i="8364"/>
  <c r="DD69" i="2819"/>
  <c r="DD60" i="17060"/>
  <c r="DD61" i="17060"/>
  <c r="DD57" i="17060"/>
  <c r="DD63" i="2316"/>
  <c r="DD61" i="2316"/>
  <c r="DD52" i="2316"/>
  <c r="DD57" i="2316" s="1"/>
  <c r="DE6" i="17060"/>
  <c r="DD61" i="2819"/>
  <c r="DD62" i="2819"/>
  <c r="DD52" i="259"/>
  <c r="DD60" i="2819"/>
  <c r="DD60" i="2316"/>
  <c r="DD63" i="2819"/>
  <c r="DE28" i="259"/>
  <c r="DD49" i="259"/>
  <c r="DD20" i="259"/>
  <c r="DD19" i="8364"/>
  <c r="DD48" i="259"/>
  <c r="DD13" i="259"/>
  <c r="DD6" i="8364"/>
  <c r="DE11" i="8364" s="1"/>
  <c r="DE26" i="259"/>
  <c r="DD21" i="259"/>
  <c r="DD17" i="8364"/>
  <c r="DE27" i="17060"/>
  <c r="DD68" i="2316"/>
  <c r="DE59" i="2819"/>
  <c r="DE65" i="2819"/>
  <c r="DE58" i="259"/>
  <c r="DE17" i="259"/>
  <c r="DD27" i="259"/>
  <c r="DD26" i="8364"/>
  <c r="DD60" i="259"/>
  <c r="DD58" i="8364"/>
  <c r="DD63" i="259"/>
  <c r="DD62" i="259"/>
  <c r="DD61" i="259"/>
  <c r="DD43" i="8364"/>
  <c r="DD42" i="8364"/>
  <c r="DD29" i="259"/>
  <c r="DD28" i="8364"/>
  <c r="DD18" i="259"/>
  <c r="DE52" i="259"/>
  <c r="DD47" i="259"/>
  <c r="DD46" i="259"/>
  <c r="DE9" i="259"/>
  <c r="DE30" i="259"/>
  <c r="DD30" i="8364"/>
  <c r="DE19" i="259"/>
  <c r="DD39" i="2819"/>
  <c r="DE38" i="2819"/>
  <c r="DD57" i="2819"/>
  <c r="DD56" i="2819"/>
  <c r="DD55" i="2819"/>
  <c r="DD56" i="2316"/>
  <c r="DD55" i="2316"/>
  <c r="DD54" i="2316"/>
  <c r="DD53" i="2316"/>
  <c r="DE7" i="2316"/>
  <c r="DD53" i="17060"/>
  <c r="DD52" i="17060"/>
  <c r="DD54" i="17060"/>
  <c r="DD51" i="17060"/>
  <c r="DD43" i="17060"/>
  <c r="DE50" i="17060" s="1"/>
  <c r="DE29" i="17060"/>
  <c r="DD49" i="788"/>
  <c r="DD48" i="788"/>
  <c r="DD47" i="788"/>
  <c r="DE19" i="8364" l="1"/>
  <c r="DE30" i="8364"/>
  <c r="DE52" i="2819"/>
  <c r="DD56" i="259"/>
  <c r="DD54" i="259"/>
  <c r="DD53" i="259"/>
  <c r="DD55" i="259"/>
  <c r="DD52" i="8364"/>
  <c r="DD21" i="8364"/>
  <c r="DE21" i="8364" s="1"/>
  <c r="DD22" i="259"/>
  <c r="DE21" i="259"/>
  <c r="DE45" i="259"/>
  <c r="DE28" i="8364"/>
  <c r="DE9" i="8364"/>
  <c r="DD13" i="8364"/>
  <c r="DE13" i="8364" s="1"/>
  <c r="DE13" i="259"/>
  <c r="DE6" i="259" s="1"/>
  <c r="DD14" i="259"/>
  <c r="DD62" i="8364"/>
  <c r="DD63" i="8364"/>
  <c r="DD61" i="8364"/>
  <c r="DE26" i="8364"/>
  <c r="DE17" i="8364"/>
  <c r="DD48" i="17060"/>
  <c r="DD47" i="17060"/>
  <c r="DD45" i="17060"/>
  <c r="DD46" i="17060"/>
  <c r="DD44" i="17060"/>
  <c r="DE56" i="17060"/>
  <c r="DE43" i="17060" s="1"/>
  <c r="DD55" i="8364" l="1"/>
  <c r="DD54" i="8364"/>
  <c r="DD56" i="8364"/>
  <c r="DD45" i="8364"/>
  <c r="DE58" i="8364" s="1"/>
  <c r="DE6" i="8364"/>
  <c r="DD48" i="8364"/>
  <c r="DE52" i="8364"/>
  <c r="DE45" i="8364" s="1"/>
  <c r="DD50" i="8364"/>
  <c r="DD49" i="8364" l="1"/>
  <c r="CZ76" i="2819"/>
  <c r="CZ77" i="2819"/>
  <c r="CZ75" i="2819"/>
  <c r="DB67" i="8364"/>
  <c r="DB65" i="8364"/>
  <c r="DB84" i="259"/>
  <c r="DB76" i="8364" s="1"/>
  <c r="DB70" i="259"/>
  <c r="DB69" i="259"/>
  <c r="DB68" i="259"/>
  <c r="DB67" i="259"/>
  <c r="DB65" i="259"/>
  <c r="DB40" i="259"/>
  <c r="DB91" i="2819"/>
  <c r="DB36" i="2819" s="1"/>
  <c r="DB28" i="259" s="1"/>
  <c r="DB50" i="2819"/>
  <c r="DB49" i="2819"/>
  <c r="DB74" i="2819"/>
  <c r="DB73" i="2819"/>
  <c r="DB72" i="2819"/>
  <c r="DB48" i="2819"/>
  <c r="DB14" i="2819"/>
  <c r="DB15" i="2819" s="1"/>
  <c r="DB12" i="2819"/>
  <c r="DB13" i="2819" s="1"/>
  <c r="DB10" i="2819"/>
  <c r="DB9" i="259" s="1"/>
  <c r="DB91" i="2316"/>
  <c r="DB47" i="2316" s="1"/>
  <c r="DC85" i="2316"/>
  <c r="DB85" i="2316"/>
  <c r="DC84" i="2316"/>
  <c r="DB84" i="2316"/>
  <c r="DC83" i="2316"/>
  <c r="DB83" i="2316"/>
  <c r="DB74" i="2316"/>
  <c r="DB72" i="2316"/>
  <c r="DB7" i="2316"/>
  <c r="DC18" i="2316" s="1"/>
  <c r="DC76" i="17060"/>
  <c r="DB76" i="17060"/>
  <c r="DC75" i="17060"/>
  <c r="DB75" i="17060"/>
  <c r="DC74" i="17060"/>
  <c r="DB74" i="17060"/>
  <c r="DC73" i="17060"/>
  <c r="DB73" i="17060"/>
  <c r="DB68" i="17060"/>
  <c r="DB77" i="2316" s="1"/>
  <c r="DB67" i="17060"/>
  <c r="DB76" i="2316" s="1"/>
  <c r="DB66" i="17060"/>
  <c r="DB75" i="2316" s="1"/>
  <c r="DB64" i="17060"/>
  <c r="DB73" i="2316" s="1"/>
  <c r="DB66" i="259" s="1"/>
  <c r="DB38" i="17060"/>
  <c r="DB35" i="17060"/>
  <c r="DB34" i="17060"/>
  <c r="DB33" i="17060"/>
  <c r="DB32" i="17060"/>
  <c r="DB29" i="17060"/>
  <c r="DB30" i="17060" s="1"/>
  <c r="DB27" i="17060"/>
  <c r="DB28" i="17060" s="1"/>
  <c r="DB25" i="17060"/>
  <c r="DB26" i="17060" s="1"/>
  <c r="DB19" i="17060"/>
  <c r="DB20" i="17060" s="1"/>
  <c r="DB17" i="17060"/>
  <c r="DB18" i="17060" s="1"/>
  <c r="DB15" i="17060"/>
  <c r="DB16" i="17060" s="1"/>
  <c r="DB11" i="17060"/>
  <c r="DB9" i="17060"/>
  <c r="DB10" i="17060" s="1"/>
  <c r="DC44" i="788"/>
  <c r="DB42" i="788"/>
  <c r="DB41" i="788"/>
  <c r="DB7" i="788"/>
  <c r="DC10" i="788" s="1"/>
  <c r="DC20" i="2316" l="1"/>
  <c r="DC22" i="2316"/>
  <c r="DB7" i="2819"/>
  <c r="DC10" i="2819" s="1"/>
  <c r="DB66" i="8364"/>
  <c r="DB11" i="2819"/>
  <c r="DB68" i="8364"/>
  <c r="DB28" i="8364"/>
  <c r="DB11" i="259"/>
  <c r="DB11" i="8364" s="1"/>
  <c r="DB41" i="259"/>
  <c r="DC28" i="2316"/>
  <c r="DC34" i="2316"/>
  <c r="DC38" i="2316"/>
  <c r="DB65" i="2316"/>
  <c r="DB70" i="2316" s="1"/>
  <c r="DC10" i="2316"/>
  <c r="DC14" i="2316"/>
  <c r="DB69" i="8364"/>
  <c r="DB40" i="17060"/>
  <c r="DB70" i="8364"/>
  <c r="DB29" i="259"/>
  <c r="DB41" i="17060"/>
  <c r="DB40" i="8364"/>
  <c r="DB39" i="17060"/>
  <c r="DC12" i="788"/>
  <c r="DB6" i="17060"/>
  <c r="DB59" i="2819"/>
  <c r="DB63" i="2819" s="1"/>
  <c r="DC16" i="788"/>
  <c r="DC11" i="17060"/>
  <c r="DC20" i="788"/>
  <c r="DB12" i="17060"/>
  <c r="DB10" i="259"/>
  <c r="DC18" i="788"/>
  <c r="DB62" i="2819"/>
  <c r="DB9" i="8364"/>
  <c r="DB12" i="259"/>
  <c r="DB42" i="259"/>
  <c r="DB43" i="259"/>
  <c r="DB37" i="2819"/>
  <c r="DC36" i="2819"/>
  <c r="DC14" i="2819"/>
  <c r="DB22" i="2819"/>
  <c r="DB65" i="2819"/>
  <c r="DB34" i="2819"/>
  <c r="DB26" i="259" s="1"/>
  <c r="DB26" i="8364" s="1"/>
  <c r="DB20" i="2819"/>
  <c r="DB18" i="2819"/>
  <c r="DB26" i="2819"/>
  <c r="DB17" i="259" s="1"/>
  <c r="DB17" i="8364" s="1"/>
  <c r="DB48" i="2316"/>
  <c r="DB50" i="2316"/>
  <c r="DB49" i="2316"/>
  <c r="DB68" i="2316"/>
  <c r="DC26" i="2316"/>
  <c r="DB69" i="2316"/>
  <c r="DC12" i="2316"/>
  <c r="DC36" i="2316"/>
  <c r="DC9" i="17060"/>
  <c r="DC17" i="17060"/>
  <c r="DB51" i="788"/>
  <c r="DC7" i="2316" l="1"/>
  <c r="DC12" i="2819"/>
  <c r="DB6" i="259"/>
  <c r="DC7" i="2819"/>
  <c r="DB27" i="259"/>
  <c r="DC26" i="259"/>
  <c r="DB66" i="2316"/>
  <c r="DB67" i="2316"/>
  <c r="DB56" i="17060"/>
  <c r="DB58" i="259"/>
  <c r="DB57" i="788"/>
  <c r="DB44" i="788" s="1"/>
  <c r="DC51" i="788" s="1"/>
  <c r="DB18" i="259"/>
  <c r="DB43" i="8364"/>
  <c r="DB42" i="8364"/>
  <c r="DC6" i="17060"/>
  <c r="DB60" i="2819"/>
  <c r="DB52" i="259"/>
  <c r="DB61" i="2819"/>
  <c r="DB50" i="17060"/>
  <c r="DC15" i="17060"/>
  <c r="DB59" i="2316"/>
  <c r="DC19" i="17060"/>
  <c r="DB6" i="8364"/>
  <c r="DB68" i="2819"/>
  <c r="DB67" i="2819"/>
  <c r="DB66" i="2819"/>
  <c r="DB69" i="2819"/>
  <c r="DB52" i="2819"/>
  <c r="DB70" i="2819"/>
  <c r="DB23" i="2819"/>
  <c r="DC22" i="2819"/>
  <c r="DB35" i="2819"/>
  <c r="DC34" i="2819"/>
  <c r="DC26" i="2819"/>
  <c r="DB28" i="2819"/>
  <c r="DB19" i="259" s="1"/>
  <c r="DB27" i="2819"/>
  <c r="DB38" i="2819"/>
  <c r="DB30" i="259" s="1"/>
  <c r="DB19" i="2819"/>
  <c r="DC18" i="2819"/>
  <c r="DB21" i="2819"/>
  <c r="DC20" i="2819"/>
  <c r="DC30" i="788"/>
  <c r="DC26" i="788"/>
  <c r="DC28" i="788"/>
  <c r="DB55" i="788"/>
  <c r="DB54" i="788"/>
  <c r="DB53" i="788"/>
  <c r="CZ67" i="8364"/>
  <c r="CZ65" i="8364"/>
  <c r="CZ84" i="259"/>
  <c r="CZ76" i="8364" s="1"/>
  <c r="CZ70" i="259"/>
  <c r="CZ69" i="259"/>
  <c r="CZ68" i="259"/>
  <c r="CZ67" i="259"/>
  <c r="CZ65" i="259"/>
  <c r="CZ40" i="259"/>
  <c r="CZ91" i="2819"/>
  <c r="CZ22" i="2819" s="1"/>
  <c r="CZ50" i="2819"/>
  <c r="CZ49" i="2819"/>
  <c r="CZ74" i="2819"/>
  <c r="CZ73" i="2819"/>
  <c r="CZ72" i="2819"/>
  <c r="CZ48" i="2819" s="1"/>
  <c r="CZ91" i="2316"/>
  <c r="CZ47" i="2316" s="1"/>
  <c r="DA85" i="2316"/>
  <c r="CZ85" i="2316"/>
  <c r="DA84" i="2316"/>
  <c r="CZ84" i="2316"/>
  <c r="DA83" i="2316"/>
  <c r="CZ83" i="2316"/>
  <c r="CZ74" i="2316"/>
  <c r="CZ72" i="2316"/>
  <c r="CZ7" i="2316"/>
  <c r="DA36" i="2316" s="1"/>
  <c r="CZ38" i="17060"/>
  <c r="DA76" i="17060"/>
  <c r="CZ76" i="17060"/>
  <c r="DA75" i="17060"/>
  <c r="CZ75" i="17060"/>
  <c r="DA74" i="17060"/>
  <c r="CZ74" i="17060"/>
  <c r="DA73" i="17060"/>
  <c r="CZ73" i="17060"/>
  <c r="CZ68" i="17060"/>
  <c r="CZ77" i="2316" s="1"/>
  <c r="CZ67" i="17060"/>
  <c r="CZ76" i="2316" s="1"/>
  <c r="CZ66" i="17060"/>
  <c r="CZ75" i="2316" s="1"/>
  <c r="CZ64" i="17060"/>
  <c r="CZ66" i="8364" s="1"/>
  <c r="CZ35" i="17060"/>
  <c r="CZ34" i="17060"/>
  <c r="CZ33" i="17060"/>
  <c r="CZ32" i="17060"/>
  <c r="CZ29" i="17060"/>
  <c r="CZ30" i="17060" s="1"/>
  <c r="CZ27" i="17060"/>
  <c r="CZ28" i="17060" s="1"/>
  <c r="CZ25" i="17060"/>
  <c r="CZ26" i="17060" s="1"/>
  <c r="CZ19" i="17060"/>
  <c r="CZ20" i="17060" s="1"/>
  <c r="CZ17" i="17060"/>
  <c r="CZ18" i="17060" s="1"/>
  <c r="CZ15" i="17060"/>
  <c r="CZ11" i="17060"/>
  <c r="CZ12" i="17060" s="1"/>
  <c r="CZ9" i="17060"/>
  <c r="DA44" i="788"/>
  <c r="CZ42" i="788"/>
  <c r="CZ41" i="788"/>
  <c r="DA16" i="788"/>
  <c r="CZ7" i="788"/>
  <c r="DC9" i="259" l="1"/>
  <c r="DC11" i="259"/>
  <c r="DC17" i="259"/>
  <c r="DB21" i="259"/>
  <c r="DB22" i="259" s="1"/>
  <c r="DB13" i="259"/>
  <c r="DB13" i="8364" s="1"/>
  <c r="DC13" i="8364" s="1"/>
  <c r="DC28" i="259"/>
  <c r="DB58" i="17060"/>
  <c r="DB60" i="17060"/>
  <c r="DB57" i="17060"/>
  <c r="DB59" i="17060"/>
  <c r="DB61" i="17060"/>
  <c r="DB20" i="259"/>
  <c r="DB19" i="8364"/>
  <c r="DC19" i="8364" s="1"/>
  <c r="DC19" i="259"/>
  <c r="DB31" i="259"/>
  <c r="DB30" i="8364"/>
  <c r="DC30" i="8364" s="1"/>
  <c r="DB62" i="788"/>
  <c r="DB60" i="788"/>
  <c r="DB61" i="788"/>
  <c r="DC30" i="259"/>
  <c r="DB62" i="259"/>
  <c r="DB63" i="259"/>
  <c r="DB58" i="8364"/>
  <c r="DB59" i="259"/>
  <c r="DB60" i="259"/>
  <c r="DB61" i="259"/>
  <c r="DB54" i="17060"/>
  <c r="DB43" i="17060"/>
  <c r="DC50" i="17060" s="1"/>
  <c r="DC29" i="17060"/>
  <c r="DB52" i="17060"/>
  <c r="DB51" i="17060"/>
  <c r="DC25" i="17060"/>
  <c r="DC27" i="17060"/>
  <c r="DB53" i="17060"/>
  <c r="DB54" i="259"/>
  <c r="DB52" i="8364"/>
  <c r="DB56" i="259"/>
  <c r="DB55" i="259"/>
  <c r="DB53" i="259"/>
  <c r="DC28" i="8364"/>
  <c r="DC17" i="8364"/>
  <c r="DC11" i="8364"/>
  <c r="DC26" i="8364"/>
  <c r="DC65" i="2819"/>
  <c r="DB45" i="259"/>
  <c r="DC52" i="259" s="1"/>
  <c r="DC9" i="8364"/>
  <c r="DB63" i="2316"/>
  <c r="DB61" i="2316"/>
  <c r="DB52" i="2316"/>
  <c r="DB60" i="2316"/>
  <c r="DB62" i="2316"/>
  <c r="DB39" i="2819"/>
  <c r="DC38" i="2819"/>
  <c r="CZ23" i="2819"/>
  <c r="DB29" i="2819"/>
  <c r="DC28" i="2819"/>
  <c r="DC59" i="2819"/>
  <c r="DB57" i="2819"/>
  <c r="DB56" i="2819"/>
  <c r="DB55" i="2819"/>
  <c r="DA34" i="2316"/>
  <c r="DA18" i="2316"/>
  <c r="CZ10" i="2819"/>
  <c r="CZ11" i="2819" s="1"/>
  <c r="CZ12" i="2819"/>
  <c r="CZ11" i="259" s="1"/>
  <c r="CZ12" i="259" s="1"/>
  <c r="CZ48" i="2316"/>
  <c r="CZ69" i="8364"/>
  <c r="CZ26" i="2819"/>
  <c r="CZ27" i="2819" s="1"/>
  <c r="CZ73" i="2316"/>
  <c r="CZ66" i="259" s="1"/>
  <c r="CZ34" i="2819"/>
  <c r="CZ51" i="788"/>
  <c r="CZ14" i="2819"/>
  <c r="CZ15" i="2819" s="1"/>
  <c r="DB48" i="788"/>
  <c r="DB49" i="788"/>
  <c r="DB47" i="788"/>
  <c r="DC57" i="788"/>
  <c r="CZ18" i="2819"/>
  <c r="CZ19" i="2819" s="1"/>
  <c r="CZ43" i="259"/>
  <c r="DA18" i="788"/>
  <c r="CZ20" i="2819"/>
  <c r="CZ21" i="2819" s="1"/>
  <c r="CZ36" i="2819"/>
  <c r="CZ28" i="259" s="1"/>
  <c r="CZ29" i="259" s="1"/>
  <c r="DA20" i="788"/>
  <c r="CZ42" i="259"/>
  <c r="DA10" i="2316"/>
  <c r="DA38" i="2316"/>
  <c r="DA14" i="2316"/>
  <c r="CZ65" i="2316"/>
  <c r="DA22" i="2316"/>
  <c r="CZ7" i="2819"/>
  <c r="DA22" i="2819" s="1"/>
  <c r="DA20" i="2316"/>
  <c r="DA28" i="2316"/>
  <c r="CZ68" i="8364"/>
  <c r="CZ70" i="8364"/>
  <c r="DA10" i="788"/>
  <c r="DA12" i="788"/>
  <c r="CZ6" i="17060"/>
  <c r="CZ59" i="2819"/>
  <c r="CZ60" i="2819" s="1"/>
  <c r="CZ40" i="8364"/>
  <c r="CZ41" i="259"/>
  <c r="CZ49" i="2316"/>
  <c r="DA26" i="2316"/>
  <c r="CZ50" i="2316"/>
  <c r="CZ69" i="2316"/>
  <c r="DA12" i="2316"/>
  <c r="CZ41" i="17060"/>
  <c r="CZ40" i="17060"/>
  <c r="CZ39" i="17060"/>
  <c r="CZ10" i="17060"/>
  <c r="CZ16" i="17060"/>
  <c r="CZ55" i="788"/>
  <c r="CZ54" i="788"/>
  <c r="DA30" i="788"/>
  <c r="DA26" i="788"/>
  <c r="DA28" i="788"/>
  <c r="CZ53" i="788"/>
  <c r="CX40" i="259"/>
  <c r="CV40" i="259"/>
  <c r="CV77" i="2819"/>
  <c r="CV76" i="2819"/>
  <c r="CV75" i="2819"/>
  <c r="CX11" i="17060"/>
  <c r="DB21" i="8364" l="1"/>
  <c r="DC21" i="8364" s="1"/>
  <c r="DC21" i="259"/>
  <c r="CZ11" i="8364"/>
  <c r="DB14" i="259"/>
  <c r="DC13" i="259"/>
  <c r="DC6" i="259" s="1"/>
  <c r="CZ9" i="259"/>
  <c r="CZ10" i="259" s="1"/>
  <c r="DC52" i="2819"/>
  <c r="DA18" i="2819"/>
  <c r="DC6" i="8364"/>
  <c r="DB62" i="8364"/>
  <c r="DB61" i="8364"/>
  <c r="DB63" i="8364"/>
  <c r="DB56" i="2316"/>
  <c r="DB57" i="2316"/>
  <c r="DB54" i="2316"/>
  <c r="DB55" i="2316"/>
  <c r="DB53" i="2316"/>
  <c r="DB46" i="259"/>
  <c r="DB47" i="259"/>
  <c r="DB48" i="259"/>
  <c r="DB49" i="259"/>
  <c r="DB50" i="259"/>
  <c r="DC58" i="259"/>
  <c r="DC45" i="259" s="1"/>
  <c r="DB56" i="8364"/>
  <c r="DB54" i="8364"/>
  <c r="DB45" i="8364"/>
  <c r="DC52" i="8364" s="1"/>
  <c r="DB55" i="8364"/>
  <c r="DB47" i="17060"/>
  <c r="DB46" i="17060"/>
  <c r="DB45" i="17060"/>
  <c r="DB44" i="17060"/>
  <c r="DB48" i="17060"/>
  <c r="DC56" i="17060"/>
  <c r="DC43" i="17060" s="1"/>
  <c r="DA34" i="2819"/>
  <c r="DA7" i="2316"/>
  <c r="CZ13" i="2819"/>
  <c r="DA10" i="2819"/>
  <c r="CZ28" i="8364"/>
  <c r="CZ38" i="2819"/>
  <c r="CZ30" i="259" s="1"/>
  <c r="CZ31" i="259" s="1"/>
  <c r="CZ17" i="259"/>
  <c r="CZ18" i="259" s="1"/>
  <c r="DA36" i="2819"/>
  <c r="CZ37" i="2819"/>
  <c r="DA11" i="17060"/>
  <c r="CZ35" i="2819"/>
  <c r="CZ26" i="259"/>
  <c r="DA26" i="2819"/>
  <c r="DA20" i="2819"/>
  <c r="CZ28" i="2819"/>
  <c r="CZ6" i="259"/>
  <c r="CZ67" i="2316"/>
  <c r="CZ65" i="2819"/>
  <c r="CZ56" i="17060"/>
  <c r="CZ70" i="2316"/>
  <c r="CZ68" i="2316"/>
  <c r="DA12" i="2819"/>
  <c r="CZ66" i="2316"/>
  <c r="DA14" i="2819"/>
  <c r="DA9" i="17060"/>
  <c r="DA17" i="17060"/>
  <c r="CZ50" i="17060"/>
  <c r="CZ59" i="2316"/>
  <c r="DA19" i="17060"/>
  <c r="CZ61" i="2819"/>
  <c r="CZ62" i="2819"/>
  <c r="CZ52" i="259"/>
  <c r="CZ63" i="2819"/>
  <c r="DA15" i="17060"/>
  <c r="CZ42" i="8364"/>
  <c r="CZ43" i="8364"/>
  <c r="CX67" i="8364"/>
  <c r="CX65" i="8364"/>
  <c r="CX84" i="259"/>
  <c r="CX76" i="8364" s="1"/>
  <c r="CX70" i="259"/>
  <c r="CX69" i="259"/>
  <c r="CX68" i="259"/>
  <c r="CX65" i="259"/>
  <c r="CV91" i="2819"/>
  <c r="CX91" i="2819"/>
  <c r="CV48" i="2819"/>
  <c r="CV50" i="2819"/>
  <c r="CV49" i="2819"/>
  <c r="CX91" i="2316"/>
  <c r="CY85" i="2316"/>
  <c r="CX85" i="2316"/>
  <c r="CY84" i="2316"/>
  <c r="CX84" i="2316"/>
  <c r="CY83" i="2316"/>
  <c r="CX83" i="2316"/>
  <c r="CX74" i="2316"/>
  <c r="CX72" i="2316"/>
  <c r="CX7" i="2316"/>
  <c r="CX82" i="17060"/>
  <c r="CY76" i="17060"/>
  <c r="CX76" i="17060"/>
  <c r="CY75" i="17060"/>
  <c r="CX75" i="17060"/>
  <c r="CY74" i="17060"/>
  <c r="CX74" i="17060"/>
  <c r="CY73" i="17060"/>
  <c r="CX73" i="17060"/>
  <c r="CX68" i="17060"/>
  <c r="CX70" i="8364" s="1"/>
  <c r="CX67" i="17060"/>
  <c r="CX69" i="8364" s="1"/>
  <c r="CX66" i="17060"/>
  <c r="CX75" i="2316" s="1"/>
  <c r="CX64" i="17060"/>
  <c r="CX66" i="8364" s="1"/>
  <c r="CX35" i="17060"/>
  <c r="CX34" i="17060"/>
  <c r="CX33" i="17060"/>
  <c r="CX32" i="17060"/>
  <c r="CX29" i="17060"/>
  <c r="CX30" i="17060" s="1"/>
  <c r="CX27" i="17060"/>
  <c r="CX28" i="17060" s="1"/>
  <c r="CX25" i="17060"/>
  <c r="CX26" i="17060" s="1"/>
  <c r="CX19" i="17060"/>
  <c r="CX20" i="17060" s="1"/>
  <c r="CX17" i="17060"/>
  <c r="CX18" i="17060" s="1"/>
  <c r="CX15" i="17060"/>
  <c r="CX16" i="17060" s="1"/>
  <c r="CX12" i="17060"/>
  <c r="CX9" i="17060"/>
  <c r="CX10" i="17060" s="1"/>
  <c r="CX67" i="259"/>
  <c r="CY44" i="788"/>
  <c r="CX42" i="788"/>
  <c r="CX41" i="788"/>
  <c r="CX7" i="788"/>
  <c r="AG115" i="17072"/>
  <c r="AG116" i="17072"/>
  <c r="AG117" i="17072"/>
  <c r="AG118" i="17072"/>
  <c r="AG119" i="17072"/>
  <c r="AG120" i="17072"/>
  <c r="AG121" i="17072"/>
  <c r="AG122" i="17072"/>
  <c r="AG123" i="17072"/>
  <c r="AG124" i="17072"/>
  <c r="AG125" i="17072"/>
  <c r="CZ9" i="8364" l="1"/>
  <c r="CZ17" i="8364"/>
  <c r="DA6" i="17060"/>
  <c r="DC58" i="8364"/>
  <c r="DC45" i="8364" s="1"/>
  <c r="DB49" i="8364"/>
  <c r="DB48" i="8364"/>
  <c r="DB50" i="8364"/>
  <c r="DA38" i="2819"/>
  <c r="CZ39" i="2819"/>
  <c r="CZ30" i="8364"/>
  <c r="CZ27" i="259"/>
  <c r="CZ26" i="8364"/>
  <c r="CZ6" i="8364"/>
  <c r="DA11" i="259"/>
  <c r="DA30" i="259"/>
  <c r="DA28" i="259"/>
  <c r="DA17" i="259"/>
  <c r="CZ13" i="259"/>
  <c r="DA26" i="259"/>
  <c r="DA9" i="259"/>
  <c r="DA7" i="2819"/>
  <c r="CZ29" i="2819"/>
  <c r="CZ19" i="259"/>
  <c r="DA28" i="2819"/>
  <c r="CZ69" i="2819"/>
  <c r="CZ58" i="259"/>
  <c r="CZ57" i="788"/>
  <c r="CZ68" i="2819"/>
  <c r="CZ70" i="2819"/>
  <c r="CZ52" i="2819"/>
  <c r="DA65" i="2819" s="1"/>
  <c r="CZ66" i="2819"/>
  <c r="CZ67" i="2819"/>
  <c r="CZ57" i="17060"/>
  <c r="CZ60" i="17060"/>
  <c r="CZ59" i="17060"/>
  <c r="CZ61" i="17060"/>
  <c r="CZ58" i="17060"/>
  <c r="CZ63" i="2316"/>
  <c r="CZ61" i="2316"/>
  <c r="CZ62" i="2316"/>
  <c r="CZ60" i="2316"/>
  <c r="CZ52" i="2316"/>
  <c r="CZ53" i="259"/>
  <c r="CZ54" i="259"/>
  <c r="CZ56" i="259"/>
  <c r="CZ55" i="259"/>
  <c r="CZ52" i="8364"/>
  <c r="DA27" i="17060"/>
  <c r="DA25" i="17060"/>
  <c r="DA29" i="17060"/>
  <c r="CZ51" i="17060"/>
  <c r="CZ43" i="17060"/>
  <c r="DA50" i="17060" s="1"/>
  <c r="CZ54" i="17060"/>
  <c r="CZ53" i="17060"/>
  <c r="CZ52" i="17060"/>
  <c r="CY20" i="2316"/>
  <c r="CX38" i="17060"/>
  <c r="CX39" i="17060" s="1"/>
  <c r="CV18" i="2819"/>
  <c r="CV19" i="2819" s="1"/>
  <c r="CV36" i="2819"/>
  <c r="CV28" i="259" s="1"/>
  <c r="CV34" i="2819"/>
  <c r="CV26" i="259" s="1"/>
  <c r="CV20" i="2819"/>
  <c r="CV21" i="2819" s="1"/>
  <c r="CV26" i="2819"/>
  <c r="CV22" i="2819"/>
  <c r="CV23" i="2819" s="1"/>
  <c r="CX73" i="2316"/>
  <c r="CX66" i="259" s="1"/>
  <c r="CX12" i="2819"/>
  <c r="CX11" i="259" s="1"/>
  <c r="CX12" i="259" s="1"/>
  <c r="CX47" i="2316"/>
  <c r="CX48" i="2316" s="1"/>
  <c r="CX10" i="2819"/>
  <c r="CX9" i="259" s="1"/>
  <c r="CX10" i="259" s="1"/>
  <c r="CX14" i="2819"/>
  <c r="CX7" i="2819"/>
  <c r="CX6" i="259" s="1"/>
  <c r="CX51" i="788"/>
  <c r="CX54" i="788" s="1"/>
  <c r="CX59" i="2819"/>
  <c r="CX52" i="259" s="1"/>
  <c r="CX56" i="259" s="1"/>
  <c r="CY18" i="788"/>
  <c r="CX18" i="2819"/>
  <c r="CX20" i="2819"/>
  <c r="CX36" i="2819"/>
  <c r="CX28" i="259" s="1"/>
  <c r="CX29" i="259" s="1"/>
  <c r="CX22" i="2819"/>
  <c r="CX34" i="2819"/>
  <c r="CX26" i="259" s="1"/>
  <c r="CX27" i="259" s="1"/>
  <c r="CX26" i="2819"/>
  <c r="CX17" i="259" s="1"/>
  <c r="CX17" i="8364" s="1"/>
  <c r="CY18" i="2316"/>
  <c r="CY28" i="2316"/>
  <c r="CX40" i="8364"/>
  <c r="CX43" i="8364" s="1"/>
  <c r="CX76" i="2316"/>
  <c r="CX77" i="2316"/>
  <c r="CX43" i="259"/>
  <c r="CX68" i="8364"/>
  <c r="CY10" i="788"/>
  <c r="CY12" i="788"/>
  <c r="CX6" i="17060"/>
  <c r="CY20" i="788"/>
  <c r="CX41" i="259"/>
  <c r="CX42" i="259"/>
  <c r="CY22" i="2316"/>
  <c r="CY26" i="2316"/>
  <c r="CY10" i="2316"/>
  <c r="CY34" i="2316"/>
  <c r="CY12" i="2316"/>
  <c r="CY36" i="2316"/>
  <c r="CY14" i="2316"/>
  <c r="CY38" i="2316"/>
  <c r="CX65" i="2316"/>
  <c r="CX56" i="17060" s="1"/>
  <c r="CX58" i="17060" s="1"/>
  <c r="CX53" i="788"/>
  <c r="CY16" i="788"/>
  <c r="CV67" i="8364"/>
  <c r="CV65" i="8364"/>
  <c r="B152" i="17074"/>
  <c r="B151" i="17074"/>
  <c r="B150" i="17074"/>
  <c r="AF143" i="17074"/>
  <c r="AE143" i="17074"/>
  <c r="AD143" i="17074"/>
  <c r="AC143" i="17074"/>
  <c r="AB143" i="17074"/>
  <c r="AA143" i="17074"/>
  <c r="Z143" i="17074"/>
  <c r="Y143" i="17074"/>
  <c r="X143" i="17074"/>
  <c r="W143" i="17074"/>
  <c r="V143" i="17074"/>
  <c r="U143" i="17074"/>
  <c r="T143" i="17074"/>
  <c r="S143" i="17074"/>
  <c r="R143" i="17074"/>
  <c r="Q143" i="17074"/>
  <c r="P143" i="17074"/>
  <c r="O143" i="17074"/>
  <c r="N143" i="17074"/>
  <c r="M143" i="17074"/>
  <c r="L143" i="17074"/>
  <c r="K143" i="17074"/>
  <c r="J143" i="17074"/>
  <c r="I143" i="17074"/>
  <c r="H143" i="17074"/>
  <c r="G143" i="17074"/>
  <c r="F143" i="17074"/>
  <c r="E143" i="17074"/>
  <c r="D143" i="17074"/>
  <c r="C143" i="17074"/>
  <c r="AF142" i="17074"/>
  <c r="AE142" i="17074"/>
  <c r="AD142" i="17074"/>
  <c r="AC142" i="17074"/>
  <c r="AB142" i="17074"/>
  <c r="AA142" i="17074"/>
  <c r="Z142" i="17074"/>
  <c r="Y142" i="17074"/>
  <c r="X142" i="17074"/>
  <c r="W142" i="17074"/>
  <c r="V142" i="17074"/>
  <c r="U142" i="17074"/>
  <c r="T142" i="17074"/>
  <c r="S142" i="17074"/>
  <c r="R142" i="17074"/>
  <c r="Q142" i="17074"/>
  <c r="P142" i="17074"/>
  <c r="O142" i="17074"/>
  <c r="N142" i="17074"/>
  <c r="M142" i="17074"/>
  <c r="L142" i="17074"/>
  <c r="K142" i="17074"/>
  <c r="J142" i="17074"/>
  <c r="I142" i="17074"/>
  <c r="H142" i="17074"/>
  <c r="G142" i="17074"/>
  <c r="F142" i="17074"/>
  <c r="E142" i="17074"/>
  <c r="D142" i="17074"/>
  <c r="C142" i="17074"/>
  <c r="AF141" i="17074"/>
  <c r="AE141" i="17074"/>
  <c r="AD141" i="17074"/>
  <c r="AC141" i="17074"/>
  <c r="AB141" i="17074"/>
  <c r="AA141" i="17074"/>
  <c r="Z141" i="17074"/>
  <c r="Y141" i="17074"/>
  <c r="X141" i="17074"/>
  <c r="W141" i="17074"/>
  <c r="V141" i="17074"/>
  <c r="U141" i="17074"/>
  <c r="T141" i="17074"/>
  <c r="S141" i="17074"/>
  <c r="R141" i="17074"/>
  <c r="Q141" i="17074"/>
  <c r="P141" i="17074"/>
  <c r="O141" i="17074"/>
  <c r="N141" i="17074"/>
  <c r="M141" i="17074"/>
  <c r="L141" i="17074"/>
  <c r="K141" i="17074"/>
  <c r="J141" i="17074"/>
  <c r="I141" i="17074"/>
  <c r="H141" i="17074"/>
  <c r="G141" i="17074"/>
  <c r="F141" i="17074"/>
  <c r="E141" i="17074"/>
  <c r="D141" i="17074"/>
  <c r="C141" i="17074"/>
  <c r="AF140" i="17074"/>
  <c r="AE140" i="17074"/>
  <c r="AD140" i="17074"/>
  <c r="AC140" i="17074"/>
  <c r="AB140" i="17074"/>
  <c r="AA140" i="17074"/>
  <c r="Z140" i="17074"/>
  <c r="Y140" i="17074"/>
  <c r="X140" i="17074"/>
  <c r="W140" i="17074"/>
  <c r="V140" i="17074"/>
  <c r="U140" i="17074"/>
  <c r="T140" i="17074"/>
  <c r="S140" i="17074"/>
  <c r="R140" i="17074"/>
  <c r="Q140" i="17074"/>
  <c r="P140" i="17074"/>
  <c r="O140" i="17074"/>
  <c r="N140" i="17074"/>
  <c r="M140" i="17074"/>
  <c r="L140" i="17074"/>
  <c r="K140" i="17074"/>
  <c r="J140" i="17074"/>
  <c r="I140" i="17074"/>
  <c r="H140" i="17074"/>
  <c r="G140" i="17074"/>
  <c r="F140" i="17074"/>
  <c r="E140" i="17074"/>
  <c r="D140" i="17074"/>
  <c r="C140" i="17074"/>
  <c r="AF139" i="17074"/>
  <c r="AE139" i="17074"/>
  <c r="AD139" i="17074"/>
  <c r="AC139" i="17074"/>
  <c r="AB139" i="17074"/>
  <c r="AA139" i="17074"/>
  <c r="Z139" i="17074"/>
  <c r="Y139" i="17074"/>
  <c r="X139" i="17074"/>
  <c r="W139" i="17074"/>
  <c r="V139" i="17074"/>
  <c r="U139" i="17074"/>
  <c r="T139" i="17074"/>
  <c r="S139" i="17074"/>
  <c r="R139" i="17074"/>
  <c r="Q139" i="17074"/>
  <c r="P139" i="17074"/>
  <c r="O139" i="17074"/>
  <c r="N139" i="17074"/>
  <c r="M139" i="17074"/>
  <c r="L139" i="17074"/>
  <c r="K139" i="17074"/>
  <c r="J139" i="17074"/>
  <c r="I139" i="17074"/>
  <c r="H139" i="17074"/>
  <c r="G139" i="17074"/>
  <c r="F139" i="17074"/>
  <c r="E139" i="17074"/>
  <c r="D139" i="17074"/>
  <c r="C139" i="17074"/>
  <c r="AF138" i="17074"/>
  <c r="AE138" i="17074"/>
  <c r="AD138" i="17074"/>
  <c r="AC138" i="17074"/>
  <c r="AB138" i="17074"/>
  <c r="AA138" i="17074"/>
  <c r="Z138" i="17074"/>
  <c r="Y138" i="17074"/>
  <c r="X138" i="17074"/>
  <c r="W138" i="17074"/>
  <c r="V138" i="17074"/>
  <c r="U138" i="17074"/>
  <c r="T138" i="17074"/>
  <c r="S138" i="17074"/>
  <c r="R138" i="17074"/>
  <c r="Q138" i="17074"/>
  <c r="P138" i="17074"/>
  <c r="O138" i="17074"/>
  <c r="N138" i="17074"/>
  <c r="M138" i="17074"/>
  <c r="L138" i="17074"/>
  <c r="K138" i="17074"/>
  <c r="J138" i="17074"/>
  <c r="I138" i="17074"/>
  <c r="H138" i="17074"/>
  <c r="G138" i="17074"/>
  <c r="F138" i="17074"/>
  <c r="E138" i="17074"/>
  <c r="D138" i="17074"/>
  <c r="C138" i="17074"/>
  <c r="AF137" i="17074"/>
  <c r="AE137" i="17074"/>
  <c r="AD137" i="17074"/>
  <c r="AC137" i="17074"/>
  <c r="AB137" i="17074"/>
  <c r="AA137" i="17074"/>
  <c r="Z137" i="17074"/>
  <c r="Y137" i="17074"/>
  <c r="X137" i="17074"/>
  <c r="W137" i="17074"/>
  <c r="V137" i="17074"/>
  <c r="U137" i="17074"/>
  <c r="T137" i="17074"/>
  <c r="S137" i="17074"/>
  <c r="R137" i="17074"/>
  <c r="Q137" i="17074"/>
  <c r="P137" i="17074"/>
  <c r="O137" i="17074"/>
  <c r="N137" i="17074"/>
  <c r="M137" i="17074"/>
  <c r="L137" i="17074"/>
  <c r="K137" i="17074"/>
  <c r="J137" i="17074"/>
  <c r="I137" i="17074"/>
  <c r="H137" i="17074"/>
  <c r="G137" i="17074"/>
  <c r="F137" i="17074"/>
  <c r="E137" i="17074"/>
  <c r="D137" i="17074"/>
  <c r="C137" i="17074"/>
  <c r="AF136" i="17074"/>
  <c r="AE136" i="17074"/>
  <c r="AD136" i="17074"/>
  <c r="AC136" i="17074"/>
  <c r="AB136" i="17074"/>
  <c r="AA136" i="17074"/>
  <c r="Z136" i="17074"/>
  <c r="Y136" i="17074"/>
  <c r="X136" i="17074"/>
  <c r="W136" i="17074"/>
  <c r="V136" i="17074"/>
  <c r="U136" i="17074"/>
  <c r="T136" i="17074"/>
  <c r="S136" i="17074"/>
  <c r="R136" i="17074"/>
  <c r="Q136" i="17074"/>
  <c r="P136" i="17074"/>
  <c r="O136" i="17074"/>
  <c r="N136" i="17074"/>
  <c r="M136" i="17074"/>
  <c r="L136" i="17074"/>
  <c r="K136" i="17074"/>
  <c r="J136" i="17074"/>
  <c r="I136" i="17074"/>
  <c r="H136" i="17074"/>
  <c r="G136" i="17074"/>
  <c r="F136" i="17074"/>
  <c r="E136" i="17074"/>
  <c r="D136" i="17074"/>
  <c r="C136" i="17074"/>
  <c r="AF135" i="17074"/>
  <c r="AE135" i="17074"/>
  <c r="AD135" i="17074"/>
  <c r="AC135" i="17074"/>
  <c r="AB135" i="17074"/>
  <c r="AA135" i="17074"/>
  <c r="Z135" i="17074"/>
  <c r="Y135" i="17074"/>
  <c r="X135" i="17074"/>
  <c r="W135" i="17074"/>
  <c r="V135" i="17074"/>
  <c r="U135" i="17074"/>
  <c r="T135" i="17074"/>
  <c r="S135" i="17074"/>
  <c r="R135" i="17074"/>
  <c r="Q135" i="17074"/>
  <c r="P135" i="17074"/>
  <c r="O135" i="17074"/>
  <c r="N135" i="17074"/>
  <c r="M135" i="17074"/>
  <c r="L135" i="17074"/>
  <c r="K135" i="17074"/>
  <c r="J135" i="17074"/>
  <c r="I135" i="17074"/>
  <c r="H135" i="17074"/>
  <c r="G135" i="17074"/>
  <c r="F135" i="17074"/>
  <c r="E135" i="17074"/>
  <c r="D135" i="17074"/>
  <c r="C135" i="17074"/>
  <c r="AF134" i="17074"/>
  <c r="AE134" i="17074"/>
  <c r="AD134" i="17074"/>
  <c r="AC134" i="17074"/>
  <c r="AB134" i="17074"/>
  <c r="AA134" i="17074"/>
  <c r="Z134" i="17074"/>
  <c r="Y134" i="17074"/>
  <c r="X134" i="17074"/>
  <c r="W134" i="17074"/>
  <c r="V134" i="17074"/>
  <c r="U134" i="17074"/>
  <c r="T134" i="17074"/>
  <c r="S134" i="17074"/>
  <c r="R134" i="17074"/>
  <c r="Q134" i="17074"/>
  <c r="P134" i="17074"/>
  <c r="O134" i="17074"/>
  <c r="N134" i="17074"/>
  <c r="M134" i="17074"/>
  <c r="L134" i="17074"/>
  <c r="K134" i="17074"/>
  <c r="J134" i="17074"/>
  <c r="I134" i="17074"/>
  <c r="H134" i="17074"/>
  <c r="G134" i="17074"/>
  <c r="F134" i="17074"/>
  <c r="E134" i="17074"/>
  <c r="D134" i="17074"/>
  <c r="C134" i="17074"/>
  <c r="AF133" i="17074"/>
  <c r="AE133" i="17074"/>
  <c r="AD133" i="17074"/>
  <c r="AC133" i="17074"/>
  <c r="AB133" i="17074"/>
  <c r="AA133" i="17074"/>
  <c r="Z133" i="17074"/>
  <c r="Y133" i="17074"/>
  <c r="X133" i="17074"/>
  <c r="W133" i="17074"/>
  <c r="V133" i="17074"/>
  <c r="U133" i="17074"/>
  <c r="T133" i="17074"/>
  <c r="S133" i="17074"/>
  <c r="R133" i="17074"/>
  <c r="Q133" i="17074"/>
  <c r="P133" i="17074"/>
  <c r="O133" i="17074"/>
  <c r="N133" i="17074"/>
  <c r="M133" i="17074"/>
  <c r="L133" i="17074"/>
  <c r="K133" i="17074"/>
  <c r="J133" i="17074"/>
  <c r="I133" i="17074"/>
  <c r="H133" i="17074"/>
  <c r="G133" i="17074"/>
  <c r="F133" i="17074"/>
  <c r="E133" i="17074"/>
  <c r="D133" i="17074"/>
  <c r="C133" i="17074"/>
  <c r="AF132" i="17074"/>
  <c r="AE132" i="17074"/>
  <c r="AD132" i="17074"/>
  <c r="AC132" i="17074"/>
  <c r="AB132" i="17074"/>
  <c r="AA132" i="17074"/>
  <c r="Z132" i="17074"/>
  <c r="Y132" i="17074"/>
  <c r="X132" i="17074"/>
  <c r="W132" i="17074"/>
  <c r="V132" i="17074"/>
  <c r="U132" i="17074"/>
  <c r="T132" i="17074"/>
  <c r="S132" i="17074"/>
  <c r="R132" i="17074"/>
  <c r="Q132" i="17074"/>
  <c r="P132" i="17074"/>
  <c r="O132" i="17074"/>
  <c r="N132" i="17074"/>
  <c r="M132" i="17074"/>
  <c r="L132" i="17074"/>
  <c r="K132" i="17074"/>
  <c r="J132" i="17074"/>
  <c r="I132" i="17074"/>
  <c r="H132" i="17074"/>
  <c r="G132" i="17074"/>
  <c r="F132" i="17074"/>
  <c r="E132" i="17074"/>
  <c r="D132" i="17074"/>
  <c r="C132" i="17074"/>
  <c r="B129" i="17074"/>
  <c r="B127" i="17074"/>
  <c r="B126" i="17074"/>
  <c r="AF119" i="17074"/>
  <c r="AE119" i="17074"/>
  <c r="AD119" i="17074"/>
  <c r="AC119" i="17074"/>
  <c r="AB119" i="17074"/>
  <c r="AA119" i="17074"/>
  <c r="Z119" i="17074"/>
  <c r="Y119" i="17074"/>
  <c r="X119" i="17074"/>
  <c r="W119" i="17074"/>
  <c r="V119" i="17074"/>
  <c r="U119" i="17074"/>
  <c r="T119" i="17074"/>
  <c r="S119" i="17074"/>
  <c r="R119" i="17074"/>
  <c r="Q119" i="17074"/>
  <c r="P119" i="17074"/>
  <c r="O119" i="17074"/>
  <c r="N119" i="17074"/>
  <c r="M119" i="17074"/>
  <c r="L119" i="17074"/>
  <c r="K119" i="17074"/>
  <c r="J119" i="17074"/>
  <c r="I119" i="17074"/>
  <c r="H119" i="17074"/>
  <c r="G119" i="17074"/>
  <c r="F119" i="17074"/>
  <c r="E119" i="17074"/>
  <c r="D119" i="17074"/>
  <c r="C119" i="17074"/>
  <c r="AF118" i="17074"/>
  <c r="AE118" i="17074"/>
  <c r="AD118" i="17074"/>
  <c r="AC118" i="17074"/>
  <c r="AB118" i="17074"/>
  <c r="AA118" i="17074"/>
  <c r="Z118" i="17074"/>
  <c r="Y118" i="17074"/>
  <c r="X118" i="17074"/>
  <c r="W118" i="17074"/>
  <c r="V118" i="17074"/>
  <c r="U118" i="17074"/>
  <c r="T118" i="17074"/>
  <c r="S118" i="17074"/>
  <c r="R118" i="17074"/>
  <c r="Q118" i="17074"/>
  <c r="P118" i="17074"/>
  <c r="O118" i="17074"/>
  <c r="N118" i="17074"/>
  <c r="M118" i="17074"/>
  <c r="L118" i="17074"/>
  <c r="K118" i="17074"/>
  <c r="J118" i="17074"/>
  <c r="I118" i="17074"/>
  <c r="H118" i="17074"/>
  <c r="G118" i="17074"/>
  <c r="F118" i="17074"/>
  <c r="E118" i="17074"/>
  <c r="D118" i="17074"/>
  <c r="C118" i="17074"/>
  <c r="AF117" i="17074"/>
  <c r="AE117" i="17074"/>
  <c r="AD117" i="17074"/>
  <c r="AC117" i="17074"/>
  <c r="AB117" i="17074"/>
  <c r="AA117" i="17074"/>
  <c r="Z117" i="17074"/>
  <c r="Y117" i="17074"/>
  <c r="X117" i="17074"/>
  <c r="W117" i="17074"/>
  <c r="V117" i="17074"/>
  <c r="U117" i="17074"/>
  <c r="T117" i="17074"/>
  <c r="S117" i="17074"/>
  <c r="R117" i="17074"/>
  <c r="Q117" i="17074"/>
  <c r="P117" i="17074"/>
  <c r="O117" i="17074"/>
  <c r="N117" i="17074"/>
  <c r="M117" i="17074"/>
  <c r="L117" i="17074"/>
  <c r="K117" i="17074"/>
  <c r="J117" i="17074"/>
  <c r="I117" i="17074"/>
  <c r="H117" i="17074"/>
  <c r="G117" i="17074"/>
  <c r="F117" i="17074"/>
  <c r="E117" i="17074"/>
  <c r="D117" i="17074"/>
  <c r="C117" i="17074"/>
  <c r="AF116" i="17074"/>
  <c r="AE116" i="17074"/>
  <c r="AD116" i="17074"/>
  <c r="AC116" i="17074"/>
  <c r="AB116" i="17074"/>
  <c r="AA116" i="17074"/>
  <c r="Z116" i="17074"/>
  <c r="Y116" i="17074"/>
  <c r="X116" i="17074"/>
  <c r="W116" i="17074"/>
  <c r="V116" i="17074"/>
  <c r="U116" i="17074"/>
  <c r="T116" i="17074"/>
  <c r="S116" i="17074"/>
  <c r="R116" i="17074"/>
  <c r="Q116" i="17074"/>
  <c r="P116" i="17074"/>
  <c r="O116" i="17074"/>
  <c r="N116" i="17074"/>
  <c r="M116" i="17074"/>
  <c r="L116" i="17074"/>
  <c r="K116" i="17074"/>
  <c r="J116" i="17074"/>
  <c r="I116" i="17074"/>
  <c r="H116" i="17074"/>
  <c r="G116" i="17074"/>
  <c r="F116" i="17074"/>
  <c r="E116" i="17074"/>
  <c r="D116" i="17074"/>
  <c r="C116" i="17074"/>
  <c r="AF115" i="17074"/>
  <c r="AE115" i="17074"/>
  <c r="AD115" i="17074"/>
  <c r="AC115" i="17074"/>
  <c r="AB115" i="17074"/>
  <c r="AA115" i="17074"/>
  <c r="Z115" i="17074"/>
  <c r="Y115" i="17074"/>
  <c r="X115" i="17074"/>
  <c r="W115" i="17074"/>
  <c r="V115" i="17074"/>
  <c r="U115" i="17074"/>
  <c r="T115" i="17074"/>
  <c r="S115" i="17074"/>
  <c r="R115" i="17074"/>
  <c r="Q115" i="17074"/>
  <c r="P115" i="17074"/>
  <c r="O115" i="17074"/>
  <c r="N115" i="17074"/>
  <c r="M115" i="17074"/>
  <c r="L115" i="17074"/>
  <c r="K115" i="17074"/>
  <c r="J115" i="17074"/>
  <c r="I115" i="17074"/>
  <c r="H115" i="17074"/>
  <c r="G115" i="17074"/>
  <c r="F115" i="17074"/>
  <c r="E115" i="17074"/>
  <c r="D115" i="17074"/>
  <c r="C115" i="17074"/>
  <c r="AF114" i="17074"/>
  <c r="AE114" i="17074"/>
  <c r="AD114" i="17074"/>
  <c r="AC114" i="17074"/>
  <c r="AB114" i="17074"/>
  <c r="AA114" i="17074"/>
  <c r="Z114" i="17074"/>
  <c r="Y114" i="17074"/>
  <c r="X114" i="17074"/>
  <c r="W114" i="17074"/>
  <c r="V114" i="17074"/>
  <c r="U114" i="17074"/>
  <c r="T114" i="17074"/>
  <c r="S114" i="17074"/>
  <c r="R114" i="17074"/>
  <c r="Q114" i="17074"/>
  <c r="P114" i="17074"/>
  <c r="O114" i="17074"/>
  <c r="N114" i="17074"/>
  <c r="M114" i="17074"/>
  <c r="L114" i="17074"/>
  <c r="K114" i="17074"/>
  <c r="J114" i="17074"/>
  <c r="I114" i="17074"/>
  <c r="H114" i="17074"/>
  <c r="G114" i="17074"/>
  <c r="F114" i="17074"/>
  <c r="E114" i="17074"/>
  <c r="D114" i="17074"/>
  <c r="C114" i="17074"/>
  <c r="AF113" i="17074"/>
  <c r="AE113" i="17074"/>
  <c r="AD113" i="17074"/>
  <c r="AC113" i="17074"/>
  <c r="AB113" i="17074"/>
  <c r="AA113" i="17074"/>
  <c r="Z113" i="17074"/>
  <c r="Y113" i="17074"/>
  <c r="X113" i="17074"/>
  <c r="W113" i="17074"/>
  <c r="V113" i="17074"/>
  <c r="U113" i="17074"/>
  <c r="T113" i="17074"/>
  <c r="S113" i="17074"/>
  <c r="R113" i="17074"/>
  <c r="Q113" i="17074"/>
  <c r="P113" i="17074"/>
  <c r="O113" i="17074"/>
  <c r="N113" i="17074"/>
  <c r="M113" i="17074"/>
  <c r="L113" i="17074"/>
  <c r="K113" i="17074"/>
  <c r="J113" i="17074"/>
  <c r="I113" i="17074"/>
  <c r="H113" i="17074"/>
  <c r="G113" i="17074"/>
  <c r="F113" i="17074"/>
  <c r="E113" i="17074"/>
  <c r="D113" i="17074"/>
  <c r="C113" i="17074"/>
  <c r="AF112" i="17074"/>
  <c r="AE112" i="17074"/>
  <c r="AD112" i="17074"/>
  <c r="AC112" i="17074"/>
  <c r="AB112" i="17074"/>
  <c r="AA112" i="17074"/>
  <c r="Z112" i="17074"/>
  <c r="Y112" i="17074"/>
  <c r="X112" i="17074"/>
  <c r="W112" i="17074"/>
  <c r="V112" i="17074"/>
  <c r="U112" i="17074"/>
  <c r="T112" i="17074"/>
  <c r="S112" i="17074"/>
  <c r="R112" i="17074"/>
  <c r="Q112" i="17074"/>
  <c r="P112" i="17074"/>
  <c r="O112" i="17074"/>
  <c r="N112" i="17074"/>
  <c r="M112" i="17074"/>
  <c r="L112" i="17074"/>
  <c r="K112" i="17074"/>
  <c r="J112" i="17074"/>
  <c r="I112" i="17074"/>
  <c r="H112" i="17074"/>
  <c r="G112" i="17074"/>
  <c r="F112" i="17074"/>
  <c r="E112" i="17074"/>
  <c r="D112" i="17074"/>
  <c r="C112" i="17074"/>
  <c r="AF111" i="17074"/>
  <c r="AE111" i="17074"/>
  <c r="AD111" i="17074"/>
  <c r="AC111" i="17074"/>
  <c r="AB111" i="17074"/>
  <c r="AA111" i="17074"/>
  <c r="Z111" i="17074"/>
  <c r="Y111" i="17074"/>
  <c r="X111" i="17074"/>
  <c r="W111" i="17074"/>
  <c r="V111" i="17074"/>
  <c r="U111" i="17074"/>
  <c r="T111" i="17074"/>
  <c r="S111" i="17074"/>
  <c r="R111" i="17074"/>
  <c r="Q111" i="17074"/>
  <c r="P111" i="17074"/>
  <c r="O111" i="17074"/>
  <c r="N111" i="17074"/>
  <c r="M111" i="17074"/>
  <c r="L111" i="17074"/>
  <c r="K111" i="17074"/>
  <c r="J111" i="17074"/>
  <c r="I111" i="17074"/>
  <c r="H111" i="17074"/>
  <c r="G111" i="17074"/>
  <c r="F111" i="17074"/>
  <c r="E111" i="17074"/>
  <c r="D111" i="17074"/>
  <c r="C111" i="17074"/>
  <c r="AF110" i="17074"/>
  <c r="AE110" i="17074"/>
  <c r="AD110" i="17074"/>
  <c r="AC110" i="17074"/>
  <c r="AB110" i="17074"/>
  <c r="AA110" i="17074"/>
  <c r="Z110" i="17074"/>
  <c r="Y110" i="17074"/>
  <c r="X110" i="17074"/>
  <c r="W110" i="17074"/>
  <c r="V110" i="17074"/>
  <c r="U110" i="17074"/>
  <c r="T110" i="17074"/>
  <c r="S110" i="17074"/>
  <c r="R110" i="17074"/>
  <c r="Q110" i="17074"/>
  <c r="P110" i="17074"/>
  <c r="O110" i="17074"/>
  <c r="N110" i="17074"/>
  <c r="M110" i="17074"/>
  <c r="L110" i="17074"/>
  <c r="K110" i="17074"/>
  <c r="J110" i="17074"/>
  <c r="I110" i="17074"/>
  <c r="H110" i="17074"/>
  <c r="G110" i="17074"/>
  <c r="F110" i="17074"/>
  <c r="E110" i="17074"/>
  <c r="D110" i="17074"/>
  <c r="C110" i="17074"/>
  <c r="AF109" i="17074"/>
  <c r="AE109" i="17074"/>
  <c r="AD109" i="17074"/>
  <c r="AC109" i="17074"/>
  <c r="AB109" i="17074"/>
  <c r="AA109" i="17074"/>
  <c r="Z109" i="17074"/>
  <c r="Y109" i="17074"/>
  <c r="X109" i="17074"/>
  <c r="W109" i="17074"/>
  <c r="V109" i="17074"/>
  <c r="U109" i="17074"/>
  <c r="T109" i="17074"/>
  <c r="S109" i="17074"/>
  <c r="R109" i="17074"/>
  <c r="Q109" i="17074"/>
  <c r="P109" i="17074"/>
  <c r="O109" i="17074"/>
  <c r="N109" i="17074"/>
  <c r="M109" i="17074"/>
  <c r="L109" i="17074"/>
  <c r="K109" i="17074"/>
  <c r="J109" i="17074"/>
  <c r="I109" i="17074"/>
  <c r="H109" i="17074"/>
  <c r="G109" i="17074"/>
  <c r="F109" i="17074"/>
  <c r="E109" i="17074"/>
  <c r="D109" i="17074"/>
  <c r="C109" i="17074"/>
  <c r="AF108" i="17074"/>
  <c r="AE108" i="17074"/>
  <c r="AD108" i="17074"/>
  <c r="AC108" i="17074"/>
  <c r="AB108" i="17074"/>
  <c r="AA108" i="17074"/>
  <c r="Z108" i="17074"/>
  <c r="Y108" i="17074"/>
  <c r="X108" i="17074"/>
  <c r="W108" i="17074"/>
  <c r="V108" i="17074"/>
  <c r="U108" i="17074"/>
  <c r="T108" i="17074"/>
  <c r="S108" i="17074"/>
  <c r="R108" i="17074"/>
  <c r="Q108" i="17074"/>
  <c r="P108" i="17074"/>
  <c r="O108" i="17074"/>
  <c r="N108" i="17074"/>
  <c r="M108" i="17074"/>
  <c r="L108" i="17074"/>
  <c r="K108" i="17074"/>
  <c r="J108" i="17074"/>
  <c r="I108" i="17074"/>
  <c r="H108" i="17074"/>
  <c r="G108" i="17074"/>
  <c r="F108" i="17074"/>
  <c r="E108" i="17074"/>
  <c r="D108" i="17074"/>
  <c r="C108" i="17074"/>
  <c r="B105" i="17074"/>
  <c r="B103" i="17074"/>
  <c r="B102" i="17074"/>
  <c r="N85" i="17074"/>
  <c r="H85" i="17074"/>
  <c r="B85" i="17074"/>
  <c r="N83" i="17074"/>
  <c r="H83" i="17074"/>
  <c r="N82" i="17074"/>
  <c r="H82" i="17074"/>
  <c r="B82" i="17074"/>
  <c r="N81" i="17074"/>
  <c r="H81" i="17074"/>
  <c r="B81" i="17074"/>
  <c r="N67" i="17074"/>
  <c r="H67" i="17074"/>
  <c r="B67" i="17074"/>
  <c r="B66" i="17074"/>
  <c r="B84" i="17074" s="1"/>
  <c r="N65" i="17074"/>
  <c r="H65" i="17074"/>
  <c r="N64" i="17074"/>
  <c r="H64" i="17074"/>
  <c r="B64" i="17074"/>
  <c r="N63" i="17074"/>
  <c r="H63" i="17074"/>
  <c r="B63" i="17074"/>
  <c r="B61" i="17074"/>
  <c r="N45" i="17074"/>
  <c r="H45" i="17074"/>
  <c r="B45" i="17074"/>
  <c r="H44" i="17074"/>
  <c r="N44" i="17074" s="1"/>
  <c r="N43" i="17074"/>
  <c r="H43" i="17074"/>
  <c r="N42" i="17074"/>
  <c r="H42" i="17074"/>
  <c r="B42" i="17074"/>
  <c r="N41" i="17074"/>
  <c r="H41" i="17074"/>
  <c r="B41" i="17074"/>
  <c r="N27" i="17074"/>
  <c r="H27" i="17074"/>
  <c r="B27" i="17074"/>
  <c r="N26" i="17074"/>
  <c r="H26" i="17074"/>
  <c r="N25" i="17074"/>
  <c r="H25" i="17074"/>
  <c r="N24" i="17074"/>
  <c r="H24" i="17074"/>
  <c r="B24" i="17074"/>
  <c r="N23" i="17074"/>
  <c r="H23" i="17074"/>
  <c r="B23" i="17074"/>
  <c r="N8" i="17074"/>
  <c r="H8" i="17074"/>
  <c r="N7" i="17074"/>
  <c r="H7" i="17074"/>
  <c r="N6" i="17074"/>
  <c r="H6" i="17074"/>
  <c r="N5" i="17074"/>
  <c r="H5" i="17074"/>
  <c r="D238" i="1032"/>
  <c r="C238" i="1032"/>
  <c r="D272" i="1032"/>
  <c r="E237" i="1032"/>
  <c r="E236" i="1032"/>
  <c r="E235" i="1032"/>
  <c r="E234" i="1032"/>
  <c r="E233" i="1032"/>
  <c r="E232" i="1032"/>
  <c r="E231" i="1032"/>
  <c r="E230" i="1032"/>
  <c r="E229" i="1032"/>
  <c r="E228" i="1032"/>
  <c r="E227" i="1032"/>
  <c r="E226" i="1032"/>
  <c r="E225" i="1032"/>
  <c r="E224" i="1032"/>
  <c r="E223" i="1032"/>
  <c r="E222" i="1032"/>
  <c r="E221" i="1032"/>
  <c r="M220" i="1032"/>
  <c r="L220" i="1032"/>
  <c r="E220" i="1032"/>
  <c r="M219" i="1032"/>
  <c r="L219" i="1032"/>
  <c r="E219" i="1032"/>
  <c r="M218" i="1032"/>
  <c r="L218" i="1032"/>
  <c r="E218" i="1032"/>
  <c r="N218" i="1032" s="1"/>
  <c r="M217" i="1032"/>
  <c r="L217" i="1032"/>
  <c r="E217" i="1032"/>
  <c r="N217" i="1032" s="1"/>
  <c r="M216" i="1032"/>
  <c r="L216" i="1032"/>
  <c r="E216" i="1032"/>
  <c r="M215" i="1032"/>
  <c r="L215" i="1032"/>
  <c r="E215" i="1032"/>
  <c r="M214" i="1032"/>
  <c r="L214" i="1032"/>
  <c r="E214" i="1032"/>
  <c r="N214" i="1032" s="1"/>
  <c r="M213" i="1032"/>
  <c r="L213" i="1032"/>
  <c r="E213" i="1032"/>
  <c r="N213" i="1032" s="1"/>
  <c r="M212" i="1032"/>
  <c r="L212" i="1032"/>
  <c r="E212" i="1032"/>
  <c r="M211" i="1032"/>
  <c r="L211" i="1032"/>
  <c r="E211" i="1032"/>
  <c r="M210" i="1032"/>
  <c r="L210" i="1032"/>
  <c r="E210" i="1032"/>
  <c r="N210" i="1032" s="1"/>
  <c r="M209" i="1032"/>
  <c r="L209" i="1032"/>
  <c r="E209" i="1032"/>
  <c r="N209" i="1032" s="1"/>
  <c r="M208" i="1032"/>
  <c r="L208" i="1032"/>
  <c r="E208" i="1032"/>
  <c r="K206" i="1032"/>
  <c r="B205" i="1032"/>
  <c r="B244" i="1032" s="1"/>
  <c r="K244" i="1032" s="1"/>
  <c r="D193" i="1032"/>
  <c r="E193" i="1032" s="1"/>
  <c r="F193" i="1032" s="1"/>
  <c r="G193" i="1032" s="1"/>
  <c r="H193" i="1032" s="1"/>
  <c r="I193" i="1032" s="1"/>
  <c r="J193" i="1032" s="1"/>
  <c r="K193" i="1032" s="1"/>
  <c r="L193" i="1032" s="1"/>
  <c r="M193" i="1032" s="1"/>
  <c r="N193" i="1032" s="1"/>
  <c r="O193" i="1032" s="1"/>
  <c r="B187" i="1032"/>
  <c r="B186" i="1032"/>
  <c r="B185" i="1032"/>
  <c r="D70" i="1032"/>
  <c r="D97" i="1032" s="1"/>
  <c r="D126" i="1032" s="1"/>
  <c r="C27" i="1032"/>
  <c r="I27" i="1032" s="1"/>
  <c r="I9" i="1032"/>
  <c r="A83" i="8364"/>
  <c r="A82" i="8364"/>
  <c r="A81" i="8364"/>
  <c r="A80" i="8364"/>
  <c r="A76" i="8364"/>
  <c r="F70" i="8364"/>
  <c r="F69" i="8364"/>
  <c r="F68" i="8364"/>
  <c r="CT67" i="8364"/>
  <c r="CR67" i="8364"/>
  <c r="CP67" i="8364"/>
  <c r="CN67" i="8364"/>
  <c r="CL67" i="8364"/>
  <c r="CJ67" i="8364"/>
  <c r="CH67" i="8364"/>
  <c r="CF67" i="8364"/>
  <c r="CD67" i="8364"/>
  <c r="BT67" i="8364"/>
  <c r="BR67" i="8364"/>
  <c r="BP67" i="8364"/>
  <c r="BN67" i="8364"/>
  <c r="BL67" i="8364"/>
  <c r="BJ67" i="8364"/>
  <c r="BH67" i="8364"/>
  <c r="BF67" i="8364"/>
  <c r="BD67" i="8364"/>
  <c r="BB67" i="8364"/>
  <c r="AZ67" i="8364"/>
  <c r="AX67" i="8364"/>
  <c r="AV67" i="8364"/>
  <c r="AT67" i="8364"/>
  <c r="AR67" i="8364"/>
  <c r="AP67" i="8364"/>
  <c r="AN67" i="8364"/>
  <c r="AL67" i="8364"/>
  <c r="AJ67" i="8364"/>
  <c r="AH67" i="8364"/>
  <c r="AF67" i="8364"/>
  <c r="AD67" i="8364"/>
  <c r="AB67" i="8364"/>
  <c r="Z67" i="8364"/>
  <c r="X67" i="8364"/>
  <c r="V67" i="8364"/>
  <c r="T67" i="8364"/>
  <c r="R67" i="8364"/>
  <c r="P67" i="8364"/>
  <c r="N67" i="8364"/>
  <c r="L67" i="8364"/>
  <c r="J67" i="8364"/>
  <c r="H67" i="8364"/>
  <c r="F67" i="8364"/>
  <c r="D67" i="8364"/>
  <c r="B67" i="8364"/>
  <c r="X66" i="8364"/>
  <c r="V66" i="8364"/>
  <c r="T66" i="8364"/>
  <c r="R66" i="8364"/>
  <c r="P66" i="8364"/>
  <c r="N66" i="8364"/>
  <c r="L66" i="8364"/>
  <c r="J66" i="8364"/>
  <c r="H66" i="8364"/>
  <c r="F66" i="8364"/>
  <c r="CT65" i="8364"/>
  <c r="CR65" i="8364"/>
  <c r="CP65" i="8364"/>
  <c r="CN65" i="8364"/>
  <c r="CL65" i="8364"/>
  <c r="CJ65" i="8364"/>
  <c r="CH65" i="8364"/>
  <c r="CF65" i="8364"/>
  <c r="CD65" i="8364"/>
  <c r="CB65" i="8364"/>
  <c r="BZ65" i="8364"/>
  <c r="BX65" i="8364"/>
  <c r="X65" i="8364"/>
  <c r="V65" i="8364"/>
  <c r="T65" i="8364"/>
  <c r="R65" i="8364"/>
  <c r="P65" i="8364"/>
  <c r="N65" i="8364"/>
  <c r="L65" i="8364"/>
  <c r="J65" i="8364"/>
  <c r="H65" i="8364"/>
  <c r="F65" i="8364"/>
  <c r="CJ37" i="8364"/>
  <c r="CH37" i="8364"/>
  <c r="BR37" i="8364"/>
  <c r="BP37" i="8364"/>
  <c r="BN37" i="8364"/>
  <c r="BL37" i="8364"/>
  <c r="BJ37" i="8364"/>
  <c r="BH37" i="8364"/>
  <c r="BF37" i="8364"/>
  <c r="BD37" i="8364"/>
  <c r="BB37" i="8364"/>
  <c r="AZ37" i="8364"/>
  <c r="AX37" i="8364"/>
  <c r="Z37" i="8364"/>
  <c r="X37" i="8364"/>
  <c r="V37" i="8364"/>
  <c r="T37" i="8364"/>
  <c r="R37" i="8364"/>
  <c r="P37" i="8364"/>
  <c r="N37" i="8364"/>
  <c r="L37" i="8364"/>
  <c r="J37" i="8364"/>
  <c r="H37" i="8364"/>
  <c r="F37" i="8364"/>
  <c r="D37" i="8364"/>
  <c r="B37" i="8364"/>
  <c r="CJ36" i="8364"/>
  <c r="CH36" i="8364"/>
  <c r="BR36" i="8364"/>
  <c r="BP36" i="8364"/>
  <c r="BN36" i="8364"/>
  <c r="BL36" i="8364"/>
  <c r="BJ36" i="8364"/>
  <c r="BH36" i="8364"/>
  <c r="BF36" i="8364"/>
  <c r="BD36" i="8364"/>
  <c r="BB36" i="8364"/>
  <c r="AZ36" i="8364"/>
  <c r="AX36" i="8364"/>
  <c r="Z36" i="8364"/>
  <c r="X36" i="8364"/>
  <c r="V36" i="8364"/>
  <c r="T36" i="8364"/>
  <c r="R36" i="8364"/>
  <c r="P36" i="8364"/>
  <c r="N36" i="8364"/>
  <c r="L36" i="8364"/>
  <c r="J36" i="8364"/>
  <c r="H36" i="8364"/>
  <c r="F36" i="8364"/>
  <c r="D36" i="8364"/>
  <c r="B36" i="8364"/>
  <c r="AR34" i="8364"/>
  <c r="AP34" i="8364"/>
  <c r="AN34" i="8364"/>
  <c r="AL34" i="8364"/>
  <c r="AJ34" i="8364"/>
  <c r="AH34" i="8364"/>
  <c r="AF34" i="8364"/>
  <c r="AD34" i="8364"/>
  <c r="X34" i="8364"/>
  <c r="V34" i="8364"/>
  <c r="T34" i="8364"/>
  <c r="R34" i="8364"/>
  <c r="P34" i="8364"/>
  <c r="N34" i="8364"/>
  <c r="L34" i="8364"/>
  <c r="J34" i="8364"/>
  <c r="H34" i="8364"/>
  <c r="F34" i="8364"/>
  <c r="D34" i="8364"/>
  <c r="B34" i="8364"/>
  <c r="AR33" i="8364"/>
  <c r="AP33" i="8364"/>
  <c r="AN33" i="8364"/>
  <c r="AL33" i="8364"/>
  <c r="AJ33" i="8364"/>
  <c r="AH33" i="8364"/>
  <c r="AF33" i="8364"/>
  <c r="AD33" i="8364"/>
  <c r="X33" i="8364"/>
  <c r="V33" i="8364"/>
  <c r="T33" i="8364"/>
  <c r="R33" i="8364"/>
  <c r="P33" i="8364"/>
  <c r="N33" i="8364"/>
  <c r="L33" i="8364"/>
  <c r="J33" i="8364"/>
  <c r="H33" i="8364"/>
  <c r="F33" i="8364"/>
  <c r="D33" i="8364"/>
  <c r="B33" i="8364"/>
  <c r="A90" i="259"/>
  <c r="A88" i="259"/>
  <c r="A87" i="259"/>
  <c r="CV84" i="259"/>
  <c r="CV76" i="8364" s="1"/>
  <c r="CV40" i="8364" s="1"/>
  <c r="CT84" i="259"/>
  <c r="CT76" i="8364" s="1"/>
  <c r="CR84" i="259"/>
  <c r="CR76" i="8364" s="1"/>
  <c r="CP84" i="259"/>
  <c r="CP76" i="8364" s="1"/>
  <c r="CN84" i="259"/>
  <c r="CN76" i="8364" s="1"/>
  <c r="CL84" i="259"/>
  <c r="CL76" i="8364" s="1"/>
  <c r="CJ84" i="259"/>
  <c r="CJ76" i="8364" s="1"/>
  <c r="CH84" i="259"/>
  <c r="CH76" i="8364" s="1"/>
  <c r="CF84" i="259"/>
  <c r="CF76" i="8364" s="1"/>
  <c r="CD84" i="259"/>
  <c r="CD76" i="8364" s="1"/>
  <c r="CB84" i="259"/>
  <c r="CB76" i="8364" s="1"/>
  <c r="BZ84" i="259"/>
  <c r="BZ76" i="8364" s="1"/>
  <c r="BX84" i="259"/>
  <c r="BX76" i="8364" s="1"/>
  <c r="BV84" i="259"/>
  <c r="BV76" i="8364" s="1"/>
  <c r="BT84" i="259"/>
  <c r="BT76" i="8364" s="1"/>
  <c r="BR84" i="259"/>
  <c r="BR76" i="8364" s="1"/>
  <c r="BP84" i="259"/>
  <c r="BP76" i="8364" s="1"/>
  <c r="BN84" i="259"/>
  <c r="BN76" i="8364" s="1"/>
  <c r="BL84" i="259"/>
  <c r="BL76" i="8364" s="1"/>
  <c r="BJ84" i="259"/>
  <c r="BJ76" i="8364" s="1"/>
  <c r="BH84" i="259"/>
  <c r="BH76" i="8364" s="1"/>
  <c r="BF84" i="259"/>
  <c r="BF76" i="8364" s="1"/>
  <c r="BD84" i="259"/>
  <c r="BD76" i="8364" s="1"/>
  <c r="BB84" i="259"/>
  <c r="BB76" i="8364" s="1"/>
  <c r="AZ84" i="259"/>
  <c r="AZ76" i="8364" s="1"/>
  <c r="AX84" i="259"/>
  <c r="AX76" i="8364" s="1"/>
  <c r="AV84" i="259"/>
  <c r="AV76" i="8364" s="1"/>
  <c r="AT84" i="259"/>
  <c r="AT76" i="8364" s="1"/>
  <c r="AR84" i="259"/>
  <c r="AR76" i="8364" s="1"/>
  <c r="AP84" i="259"/>
  <c r="AP76" i="8364" s="1"/>
  <c r="AN84" i="259"/>
  <c r="AN76" i="8364" s="1"/>
  <c r="AL84" i="259"/>
  <c r="AL76" i="8364" s="1"/>
  <c r="AJ84" i="259"/>
  <c r="AJ76" i="8364" s="1"/>
  <c r="AH84" i="259"/>
  <c r="AH76" i="8364" s="1"/>
  <c r="AF84" i="259"/>
  <c r="AF76" i="8364" s="1"/>
  <c r="AD84" i="259"/>
  <c r="AD76" i="8364" s="1"/>
  <c r="AB84" i="259"/>
  <c r="AB76" i="8364" s="1"/>
  <c r="Z84" i="259"/>
  <c r="Z76" i="8364" s="1"/>
  <c r="X84" i="259"/>
  <c r="X76" i="8364" s="1"/>
  <c r="V84" i="259"/>
  <c r="V76" i="8364" s="1"/>
  <c r="T84" i="259"/>
  <c r="T76" i="8364" s="1"/>
  <c r="R84" i="259"/>
  <c r="R76" i="8364" s="1"/>
  <c r="P84" i="259"/>
  <c r="P76" i="8364" s="1"/>
  <c r="N84" i="259"/>
  <c r="N76" i="8364" s="1"/>
  <c r="L84" i="259"/>
  <c r="L76" i="8364" s="1"/>
  <c r="J84" i="259"/>
  <c r="J76" i="8364" s="1"/>
  <c r="H84" i="259"/>
  <c r="H76" i="8364" s="1"/>
  <c r="F84" i="259"/>
  <c r="F76" i="8364" s="1"/>
  <c r="D84" i="259"/>
  <c r="D76" i="8364" s="1"/>
  <c r="B84" i="259"/>
  <c r="B76" i="8364" s="1"/>
  <c r="A84" i="259"/>
  <c r="CV70" i="259"/>
  <c r="CT70" i="259"/>
  <c r="CR70" i="259"/>
  <c r="CP70" i="259"/>
  <c r="CN70" i="259"/>
  <c r="CL70" i="259"/>
  <c r="CJ70" i="259"/>
  <c r="CH70" i="259"/>
  <c r="CF70" i="259"/>
  <c r="CD70" i="259"/>
  <c r="CB70" i="259"/>
  <c r="BZ70" i="259"/>
  <c r="BX70" i="259"/>
  <c r="BV70" i="259"/>
  <c r="BT70" i="259"/>
  <c r="BR70" i="259"/>
  <c r="BP70" i="259"/>
  <c r="BN70" i="259"/>
  <c r="BL70" i="259"/>
  <c r="BJ70" i="259"/>
  <c r="BH70" i="259"/>
  <c r="BF70" i="259"/>
  <c r="BD70" i="259"/>
  <c r="BB70" i="259"/>
  <c r="AZ70" i="259"/>
  <c r="AX70" i="259"/>
  <c r="AT70" i="259"/>
  <c r="AR70" i="259"/>
  <c r="AP70" i="259"/>
  <c r="AN70" i="259"/>
  <c r="AL70" i="259"/>
  <c r="AJ70" i="259"/>
  <c r="AH70" i="259"/>
  <c r="AF70" i="259"/>
  <c r="AD70" i="259"/>
  <c r="AB70" i="259"/>
  <c r="Z70" i="259"/>
  <c r="X70" i="259"/>
  <c r="V70" i="259"/>
  <c r="T70" i="259"/>
  <c r="R70" i="259"/>
  <c r="P70" i="259"/>
  <c r="N70" i="259"/>
  <c r="L70" i="259"/>
  <c r="J70" i="259"/>
  <c r="H70" i="259"/>
  <c r="D70" i="259"/>
  <c r="B70" i="259"/>
  <c r="CV69" i="259"/>
  <c r="CT69" i="259"/>
  <c r="CR69" i="259"/>
  <c r="CP69" i="259"/>
  <c r="CN69" i="259"/>
  <c r="CL69" i="259"/>
  <c r="CJ69" i="259"/>
  <c r="CH69" i="259"/>
  <c r="CF69" i="259"/>
  <c r="CD69" i="259"/>
  <c r="CB69" i="259"/>
  <c r="BZ69" i="259"/>
  <c r="BX69" i="259"/>
  <c r="BV69" i="259"/>
  <c r="BT69" i="259"/>
  <c r="BR69" i="259"/>
  <c r="BP69" i="259"/>
  <c r="BN69" i="259"/>
  <c r="BL69" i="259"/>
  <c r="BJ69" i="259"/>
  <c r="BH69" i="259"/>
  <c r="BF69" i="259"/>
  <c r="BD69" i="259"/>
  <c r="BB69" i="259"/>
  <c r="AZ69" i="259"/>
  <c r="AX69" i="259"/>
  <c r="AV69" i="259"/>
  <c r="AT69" i="259"/>
  <c r="AR69" i="259"/>
  <c r="AP69" i="259"/>
  <c r="AN69" i="259"/>
  <c r="AL69" i="259"/>
  <c r="AJ69" i="259"/>
  <c r="AH69" i="259"/>
  <c r="AF69" i="259"/>
  <c r="AD69" i="259"/>
  <c r="AB69" i="259"/>
  <c r="Z69" i="259"/>
  <c r="X69" i="259"/>
  <c r="V69" i="259"/>
  <c r="T69" i="259"/>
  <c r="R69" i="259"/>
  <c r="P69" i="259"/>
  <c r="N69" i="259"/>
  <c r="L69" i="259"/>
  <c r="J69" i="259"/>
  <c r="H69" i="259"/>
  <c r="D69" i="259"/>
  <c r="B69" i="259"/>
  <c r="CV68" i="259"/>
  <c r="CT68" i="259"/>
  <c r="CR68" i="259"/>
  <c r="CP68" i="259"/>
  <c r="CN68" i="259"/>
  <c r="CL68" i="259"/>
  <c r="CJ68" i="259"/>
  <c r="CH68" i="259"/>
  <c r="CF68" i="259"/>
  <c r="CD68" i="259"/>
  <c r="CB68" i="259"/>
  <c r="BZ68" i="259"/>
  <c r="BX68" i="259"/>
  <c r="BV68" i="259"/>
  <c r="BT68" i="259"/>
  <c r="BR68" i="259"/>
  <c r="BP68" i="259"/>
  <c r="BN68" i="259"/>
  <c r="BL68" i="259"/>
  <c r="BJ68" i="259"/>
  <c r="BH68" i="259"/>
  <c r="BF68" i="259"/>
  <c r="BD68" i="259"/>
  <c r="BB68" i="259"/>
  <c r="AZ68" i="259"/>
  <c r="AX68" i="259"/>
  <c r="AV68" i="259"/>
  <c r="AT68" i="259"/>
  <c r="AR68" i="259"/>
  <c r="AP68" i="259"/>
  <c r="AN68" i="259"/>
  <c r="AL68" i="259"/>
  <c r="AJ68" i="259"/>
  <c r="AH68" i="259"/>
  <c r="AF68" i="259"/>
  <c r="AD68" i="259"/>
  <c r="AB68" i="259"/>
  <c r="Z68" i="259"/>
  <c r="X68" i="259"/>
  <c r="V68" i="259"/>
  <c r="T68" i="259"/>
  <c r="R68" i="259"/>
  <c r="P68" i="259"/>
  <c r="N68" i="259"/>
  <c r="L68" i="259"/>
  <c r="J68" i="259"/>
  <c r="H68" i="259"/>
  <c r="D68" i="259"/>
  <c r="B68" i="259"/>
  <c r="CR67" i="259"/>
  <c r="CP67" i="259"/>
  <c r="CN67" i="259"/>
  <c r="CL67" i="259"/>
  <c r="CJ67" i="259"/>
  <c r="CH67" i="259"/>
  <c r="CF67" i="259"/>
  <c r="CD67" i="259"/>
  <c r="CB67" i="259"/>
  <c r="BZ67" i="259"/>
  <c r="BX67" i="259"/>
  <c r="BV67" i="259"/>
  <c r="X67" i="259"/>
  <c r="V67" i="259"/>
  <c r="T67" i="259"/>
  <c r="R67" i="259"/>
  <c r="P67" i="259"/>
  <c r="N67" i="259"/>
  <c r="L67" i="259"/>
  <c r="J67" i="259"/>
  <c r="H67" i="259"/>
  <c r="F67" i="259"/>
  <c r="AV66" i="259"/>
  <c r="AT66" i="259"/>
  <c r="AR66" i="259"/>
  <c r="AP66" i="259"/>
  <c r="AN66" i="259"/>
  <c r="AL66" i="259"/>
  <c r="AJ66" i="259"/>
  <c r="AH66" i="259"/>
  <c r="AF66" i="259"/>
  <c r="AD66" i="259"/>
  <c r="CV65" i="259"/>
  <c r="CT65" i="259"/>
  <c r="CR65" i="259"/>
  <c r="CP65" i="259"/>
  <c r="CN65" i="259"/>
  <c r="CL65" i="259"/>
  <c r="CJ65" i="259"/>
  <c r="CH65" i="259"/>
  <c r="CF65" i="259"/>
  <c r="CD65" i="259"/>
  <c r="CB65" i="259"/>
  <c r="BZ65" i="259"/>
  <c r="BX65" i="259"/>
  <c r="BV65" i="259"/>
  <c r="BT65" i="259"/>
  <c r="BR65" i="259"/>
  <c r="BP65" i="259"/>
  <c r="BN65" i="259"/>
  <c r="BL65" i="259"/>
  <c r="BJ65" i="259"/>
  <c r="BH65" i="259"/>
  <c r="BF65" i="259"/>
  <c r="BD65" i="259"/>
  <c r="BB65" i="259"/>
  <c r="AZ65" i="259"/>
  <c r="AX65" i="259"/>
  <c r="AV65" i="259"/>
  <c r="AT65" i="259"/>
  <c r="AR65" i="259"/>
  <c r="AP65" i="259"/>
  <c r="AN65" i="259"/>
  <c r="AL65" i="259"/>
  <c r="AJ65" i="259"/>
  <c r="AH65" i="259"/>
  <c r="AF65" i="259"/>
  <c r="AD65" i="259"/>
  <c r="AB65" i="259"/>
  <c r="X65" i="259"/>
  <c r="V65" i="259"/>
  <c r="T65" i="259"/>
  <c r="R65" i="259"/>
  <c r="P65" i="259"/>
  <c r="N65" i="259"/>
  <c r="L65" i="259"/>
  <c r="J65" i="259"/>
  <c r="H65" i="259"/>
  <c r="F65" i="259"/>
  <c r="D65" i="259"/>
  <c r="B65" i="259"/>
  <c r="F63" i="259"/>
  <c r="F62" i="259"/>
  <c r="F61" i="259"/>
  <c r="F56" i="259"/>
  <c r="F55" i="259"/>
  <c r="F54" i="259"/>
  <c r="F45" i="259"/>
  <c r="F48" i="259" s="1"/>
  <c r="F43" i="259"/>
  <c r="F42" i="259"/>
  <c r="CR40" i="259"/>
  <c r="CP40" i="259"/>
  <c r="CN40" i="259"/>
  <c r="CL40" i="259"/>
  <c r="CL40" i="8364" s="1"/>
  <c r="CJ40" i="259"/>
  <c r="CH40" i="259"/>
  <c r="CF40" i="259"/>
  <c r="CD40" i="259"/>
  <c r="CB40" i="259"/>
  <c r="BZ40" i="259"/>
  <c r="BX40" i="259"/>
  <c r="BT40" i="259"/>
  <c r="BR40" i="259"/>
  <c r="BP40" i="259"/>
  <c r="BN40" i="259"/>
  <c r="BL40" i="259"/>
  <c r="BJ40" i="259"/>
  <c r="BH40" i="259"/>
  <c r="BF40" i="259"/>
  <c r="BF40" i="8364" s="1"/>
  <c r="BD40" i="259"/>
  <c r="BB40" i="259"/>
  <c r="AZ40" i="259"/>
  <c r="AV40" i="259"/>
  <c r="AT40" i="259"/>
  <c r="AR40" i="259"/>
  <c r="AP40" i="259"/>
  <c r="AN40" i="259"/>
  <c r="AL40" i="259"/>
  <c r="AJ40" i="259"/>
  <c r="AH40" i="259"/>
  <c r="AF40" i="259"/>
  <c r="AD40" i="259"/>
  <c r="AB40" i="259"/>
  <c r="Z40" i="259"/>
  <c r="Z40" i="8364" s="1"/>
  <c r="X40" i="259"/>
  <c r="V40" i="259"/>
  <c r="T40" i="259"/>
  <c r="R40" i="259"/>
  <c r="P40" i="259"/>
  <c r="N40" i="259"/>
  <c r="L40" i="259"/>
  <c r="J40" i="259"/>
  <c r="J40" i="8364" s="1"/>
  <c r="H40" i="259"/>
  <c r="D40" i="259"/>
  <c r="B40" i="259"/>
  <c r="AT37" i="259"/>
  <c r="AR37" i="259"/>
  <c r="AT36" i="259"/>
  <c r="AR36" i="259"/>
  <c r="BJ30" i="259"/>
  <c r="BN28" i="259"/>
  <c r="BL28" i="259"/>
  <c r="BL28" i="8364" s="1"/>
  <c r="BJ28" i="259"/>
  <c r="BN26" i="259"/>
  <c r="BL26" i="259"/>
  <c r="BJ26" i="259"/>
  <c r="BN17" i="259"/>
  <c r="BL17" i="259"/>
  <c r="BP11" i="259"/>
  <c r="BN11" i="259"/>
  <c r="BL11" i="259"/>
  <c r="BJ11" i="259"/>
  <c r="BH11" i="259"/>
  <c r="BV9" i="259"/>
  <c r="BV9" i="8364" s="1"/>
  <c r="BT9" i="259"/>
  <c r="BR9" i="259"/>
  <c r="BP9" i="259"/>
  <c r="BP10" i="259" s="1"/>
  <c r="BN9" i="259"/>
  <c r="BL9" i="259"/>
  <c r="BJ9" i="259"/>
  <c r="BH9" i="259"/>
  <c r="BF9" i="259"/>
  <c r="BF9" i="8364" s="1"/>
  <c r="BD9" i="259"/>
  <c r="BB9" i="259"/>
  <c r="AZ9" i="259"/>
  <c r="AX9" i="259"/>
  <c r="AV9" i="259"/>
  <c r="AT9" i="259"/>
  <c r="AR9" i="259"/>
  <c r="AP9" i="259"/>
  <c r="AP9" i="8364" s="1"/>
  <c r="AN9" i="259"/>
  <c r="AL9" i="259"/>
  <c r="AJ9" i="259"/>
  <c r="AH9" i="259"/>
  <c r="AF9" i="259"/>
  <c r="AD9" i="259"/>
  <c r="AB9" i="259"/>
  <c r="Z9" i="259"/>
  <c r="Z9" i="8364" s="1"/>
  <c r="X9" i="259"/>
  <c r="V9" i="259"/>
  <c r="T9" i="259"/>
  <c r="R9" i="259"/>
  <c r="P9" i="259"/>
  <c r="N9" i="259"/>
  <c r="L9" i="259"/>
  <c r="J9" i="259"/>
  <c r="J9" i="8364" s="1"/>
  <c r="H9" i="259"/>
  <c r="F9" i="259"/>
  <c r="D9" i="259"/>
  <c r="B9" i="259"/>
  <c r="B134" i="17072"/>
  <c r="B133" i="17072"/>
  <c r="B132" i="17072"/>
  <c r="AF126" i="17072"/>
  <c r="AE126" i="17072"/>
  <c r="AD126" i="17072"/>
  <c r="AC126" i="17072"/>
  <c r="AB126" i="17072"/>
  <c r="AA126" i="17072"/>
  <c r="Z126" i="17072"/>
  <c r="Y126" i="17072"/>
  <c r="X126" i="17072"/>
  <c r="W126" i="17072"/>
  <c r="V126" i="17072"/>
  <c r="U126" i="17072"/>
  <c r="T126" i="17072"/>
  <c r="S126" i="17072"/>
  <c r="R126" i="17072"/>
  <c r="Q126" i="17072"/>
  <c r="P126" i="17072"/>
  <c r="O126" i="17072"/>
  <c r="N126" i="17072"/>
  <c r="M126" i="17072"/>
  <c r="L126" i="17072"/>
  <c r="K126" i="17072"/>
  <c r="J126" i="17072"/>
  <c r="I126" i="17072"/>
  <c r="H126" i="17072"/>
  <c r="G126" i="17072"/>
  <c r="F126" i="17072"/>
  <c r="E126" i="17072"/>
  <c r="D126" i="17072"/>
  <c r="C126" i="17072"/>
  <c r="AG114" i="17072"/>
  <c r="AG126" i="17072" s="1"/>
  <c r="AG127" i="17072" s="1"/>
  <c r="B111" i="17072"/>
  <c r="B109" i="17072"/>
  <c r="B108" i="17072"/>
  <c r="AF102" i="17072"/>
  <c r="AE102" i="17072"/>
  <c r="AD102" i="17072"/>
  <c r="AC102" i="17072"/>
  <c r="AB102" i="17072"/>
  <c r="AA102" i="17072"/>
  <c r="Z102" i="17072"/>
  <c r="Y102" i="17072"/>
  <c r="X102" i="17072"/>
  <c r="W102" i="17072"/>
  <c r="V102" i="17072"/>
  <c r="U102" i="17072"/>
  <c r="T102" i="17072"/>
  <c r="S102" i="17072"/>
  <c r="R102" i="17072"/>
  <c r="Q102" i="17072"/>
  <c r="P102" i="17072"/>
  <c r="O102" i="17072"/>
  <c r="N102" i="17072"/>
  <c r="M102" i="17072"/>
  <c r="L102" i="17072"/>
  <c r="K102" i="17072"/>
  <c r="J102" i="17072"/>
  <c r="I102" i="17072"/>
  <c r="H102" i="17072"/>
  <c r="G102" i="17072"/>
  <c r="F102" i="17072"/>
  <c r="E102" i="17072"/>
  <c r="D102" i="17072"/>
  <c r="C102" i="17072"/>
  <c r="AG101" i="17072"/>
  <c r="AG100" i="17072"/>
  <c r="AG99" i="17072"/>
  <c r="AG98" i="17072"/>
  <c r="AG97" i="17072"/>
  <c r="AG96" i="17072"/>
  <c r="AG95" i="17072"/>
  <c r="AG94" i="17072"/>
  <c r="AG93" i="17072"/>
  <c r="AG92" i="17072"/>
  <c r="AG91" i="17072"/>
  <c r="AG90" i="17072"/>
  <c r="B87" i="17072"/>
  <c r="B85" i="17072"/>
  <c r="B84" i="17072"/>
  <c r="N67" i="17072"/>
  <c r="H67" i="17072"/>
  <c r="B67" i="17072"/>
  <c r="N65" i="17072"/>
  <c r="H65" i="17072"/>
  <c r="N64" i="17072"/>
  <c r="H64" i="17072"/>
  <c r="B64" i="17072"/>
  <c r="N63" i="17072"/>
  <c r="H63" i="17072"/>
  <c r="B63" i="17072"/>
  <c r="N45" i="17072"/>
  <c r="H45" i="17072"/>
  <c r="B45" i="17072"/>
  <c r="B44" i="17072"/>
  <c r="H44" i="17072" s="1"/>
  <c r="N44" i="17072" s="1"/>
  <c r="N43" i="17072"/>
  <c r="H43" i="17072"/>
  <c r="N42" i="17072"/>
  <c r="H42" i="17072"/>
  <c r="B42" i="17072"/>
  <c r="N41" i="17072"/>
  <c r="H41" i="17072"/>
  <c r="B41" i="17072"/>
  <c r="N27" i="17072"/>
  <c r="H27" i="17072"/>
  <c r="B27" i="17072"/>
  <c r="N26" i="17072"/>
  <c r="H26" i="17072"/>
  <c r="N25" i="17072"/>
  <c r="H25" i="17072"/>
  <c r="N24" i="17072"/>
  <c r="H24" i="17072"/>
  <c r="B24" i="17072"/>
  <c r="N23" i="17072"/>
  <c r="H23" i="17072"/>
  <c r="B23" i="17072"/>
  <c r="N8" i="17072"/>
  <c r="H8" i="17072"/>
  <c r="N7" i="17072"/>
  <c r="H7" i="17072"/>
  <c r="N6" i="17072"/>
  <c r="H6" i="17072"/>
  <c r="N5" i="17072"/>
  <c r="H5" i="17072"/>
  <c r="B102" i="32"/>
  <c r="D94" i="32" s="1"/>
  <c r="H93" i="32" s="1"/>
  <c r="E98" i="32"/>
  <c r="E99" i="32" s="1"/>
  <c r="G95" i="32"/>
  <c r="G94" i="32"/>
  <c r="O81" i="32"/>
  <c r="N81" i="32"/>
  <c r="M81" i="32"/>
  <c r="L81" i="32"/>
  <c r="K81" i="32"/>
  <c r="J81" i="32"/>
  <c r="I81" i="32"/>
  <c r="H81" i="32"/>
  <c r="G81" i="32"/>
  <c r="F81" i="32"/>
  <c r="E81" i="32"/>
  <c r="D81" i="32"/>
  <c r="B28" i="32"/>
  <c r="H28" i="32" s="1"/>
  <c r="H8" i="32"/>
  <c r="CT91" i="2819"/>
  <c r="CT18" i="2819" s="1"/>
  <c r="CR91" i="2819"/>
  <c r="CR26" i="2819" s="1"/>
  <c r="CP91" i="2819"/>
  <c r="CP36" i="2819" s="1"/>
  <c r="CN91" i="2819"/>
  <c r="CN26" i="2819" s="1"/>
  <c r="CN17" i="259" s="1"/>
  <c r="CL91" i="2819"/>
  <c r="CL34" i="2819" s="1"/>
  <c r="CL26" i="259" s="1"/>
  <c r="CJ91" i="2819"/>
  <c r="CH91" i="2819"/>
  <c r="CF91" i="2819"/>
  <c r="CF34" i="2819" s="1"/>
  <c r="CD91" i="2819"/>
  <c r="CD20" i="2819" s="1"/>
  <c r="CB91" i="2819"/>
  <c r="CB20" i="2819" s="1"/>
  <c r="BZ91" i="2819"/>
  <c r="BZ34" i="2819" s="1"/>
  <c r="BZ26" i="259" s="1"/>
  <c r="BX91" i="2819"/>
  <c r="BX26" i="2819" s="1"/>
  <c r="BX17" i="259" s="1"/>
  <c r="BV91" i="2819"/>
  <c r="BV36" i="2819" s="1"/>
  <c r="BV28" i="259" s="1"/>
  <c r="BT91" i="2819"/>
  <c r="BR91" i="2819"/>
  <c r="BP91" i="2819"/>
  <c r="BP34" i="2819" s="1"/>
  <c r="BN91" i="2819"/>
  <c r="BL91" i="2819"/>
  <c r="BJ91" i="2819"/>
  <c r="BJ22" i="2819" s="1"/>
  <c r="BH91" i="2819"/>
  <c r="BH36" i="2819" s="1"/>
  <c r="BH28" i="259" s="1"/>
  <c r="BF91" i="2819"/>
  <c r="BF18" i="2819" s="1"/>
  <c r="BD91" i="2819"/>
  <c r="BB91" i="2819"/>
  <c r="AZ91" i="2819"/>
  <c r="AZ18" i="2819" s="1"/>
  <c r="AX91" i="2819"/>
  <c r="AX14" i="2819" s="1"/>
  <c r="AV91" i="2819"/>
  <c r="AV22" i="2819" s="1"/>
  <c r="AT91" i="2819"/>
  <c r="AT36" i="2819" s="1"/>
  <c r="AT28" i="259" s="1"/>
  <c r="AR91" i="2819"/>
  <c r="AR26" i="2819" s="1"/>
  <c r="AR17" i="259" s="1"/>
  <c r="AP91" i="2819"/>
  <c r="AP20" i="2819" s="1"/>
  <c r="AN91" i="2819"/>
  <c r="AL91" i="2819"/>
  <c r="AJ91" i="2819"/>
  <c r="AJ36" i="2819" s="1"/>
  <c r="AH91" i="2819"/>
  <c r="AH36" i="2819" s="1"/>
  <c r="AH28" i="259" s="1"/>
  <c r="AF91" i="2819"/>
  <c r="AF36" i="2819" s="1"/>
  <c r="AD91" i="2819"/>
  <c r="AD22" i="2819" s="1"/>
  <c r="AB91" i="2819"/>
  <c r="AB14" i="2819" s="1"/>
  <c r="Z91" i="2819"/>
  <c r="Z14" i="2819" s="1"/>
  <c r="Z15" i="2819" s="1"/>
  <c r="X91" i="2819"/>
  <c r="V91" i="2819"/>
  <c r="T91" i="2819"/>
  <c r="T36" i="2819" s="1"/>
  <c r="R91" i="2819"/>
  <c r="R20" i="2819" s="1"/>
  <c r="P91" i="2819"/>
  <c r="P26" i="2819" s="1"/>
  <c r="N91" i="2819"/>
  <c r="N36" i="2819" s="1"/>
  <c r="N28" i="259" s="1"/>
  <c r="L91" i="2819"/>
  <c r="L36" i="2819" s="1"/>
  <c r="L28" i="259" s="1"/>
  <c r="J91" i="2819"/>
  <c r="J20" i="2819" s="1"/>
  <c r="H91" i="2819"/>
  <c r="F91" i="2819"/>
  <c r="D91" i="2819"/>
  <c r="D22" i="2819" s="1"/>
  <c r="B91" i="2819"/>
  <c r="B34" i="2819" s="1"/>
  <c r="B26" i="259" s="1"/>
  <c r="A91" i="2819"/>
  <c r="CA85" i="2819"/>
  <c r="BY85" i="2819"/>
  <c r="BX85" i="2819"/>
  <c r="BW85" i="2819"/>
  <c r="BV85" i="2819"/>
  <c r="BU85" i="2819"/>
  <c r="BT85" i="2819"/>
  <c r="BS85" i="2819"/>
  <c r="BR85" i="2819"/>
  <c r="BQ85" i="2819"/>
  <c r="BP85" i="2819"/>
  <c r="BO85" i="2819"/>
  <c r="BN85" i="2819"/>
  <c r="BM85" i="2819"/>
  <c r="BL85" i="2819"/>
  <c r="BK85" i="2819"/>
  <c r="BJ85" i="2819"/>
  <c r="BI85" i="2819"/>
  <c r="BH85" i="2819"/>
  <c r="BG85" i="2819"/>
  <c r="BF85" i="2819"/>
  <c r="BE85" i="2819"/>
  <c r="BD85" i="2819"/>
  <c r="BC85" i="2819"/>
  <c r="BB85" i="2819"/>
  <c r="BA85" i="2819"/>
  <c r="AZ85" i="2819"/>
  <c r="AY85" i="2819"/>
  <c r="AX85" i="2819"/>
  <c r="AW85" i="2819"/>
  <c r="AV85" i="2819"/>
  <c r="AU85" i="2819"/>
  <c r="AT85" i="2819"/>
  <c r="AS85" i="2819"/>
  <c r="AR85" i="2819"/>
  <c r="AQ85" i="2819"/>
  <c r="AP85" i="2819"/>
  <c r="AO85" i="2819"/>
  <c r="AN85" i="2819"/>
  <c r="AM85" i="2819"/>
  <c r="AL85" i="2819"/>
  <c r="AK85" i="2819"/>
  <c r="AJ85" i="2819"/>
  <c r="AI85" i="2819"/>
  <c r="AH85" i="2819"/>
  <c r="AG85" i="2819"/>
  <c r="AF85" i="2819"/>
  <c r="AE85" i="2819"/>
  <c r="AD85" i="2819"/>
  <c r="AC85" i="2819"/>
  <c r="AB85" i="2819"/>
  <c r="AA85" i="2819"/>
  <c r="Z85" i="2819"/>
  <c r="Y85" i="2819"/>
  <c r="X85" i="2819"/>
  <c r="W85" i="2819"/>
  <c r="V85" i="2819"/>
  <c r="U85" i="2819"/>
  <c r="T85" i="2819"/>
  <c r="S85" i="2819"/>
  <c r="R85" i="2819"/>
  <c r="Q85" i="2819"/>
  <c r="P85" i="2819"/>
  <c r="O85" i="2819"/>
  <c r="N85" i="2819"/>
  <c r="M85" i="2819"/>
  <c r="L85" i="2819"/>
  <c r="K85" i="2819"/>
  <c r="J85" i="2819"/>
  <c r="I85" i="2819"/>
  <c r="H85" i="2819"/>
  <c r="G85" i="2819"/>
  <c r="F85" i="2819"/>
  <c r="E85" i="2819"/>
  <c r="D85" i="2819"/>
  <c r="C85" i="2819"/>
  <c r="B85" i="2819"/>
  <c r="CA84" i="2819"/>
  <c r="BY84" i="2819"/>
  <c r="BX84" i="2819"/>
  <c r="BW84" i="2819"/>
  <c r="BV84" i="2819"/>
  <c r="BU84" i="2819"/>
  <c r="BT84" i="2819"/>
  <c r="BS84" i="2819"/>
  <c r="BR84" i="2819"/>
  <c r="BQ84" i="2819"/>
  <c r="BP84" i="2819"/>
  <c r="BO84" i="2819"/>
  <c r="BN84" i="2819"/>
  <c r="BM84" i="2819"/>
  <c r="BL84" i="2819"/>
  <c r="BK84" i="2819"/>
  <c r="BJ84" i="2819"/>
  <c r="BI84" i="2819"/>
  <c r="BH84" i="2819"/>
  <c r="BG84" i="2819"/>
  <c r="BF84" i="2819"/>
  <c r="BE84" i="2819"/>
  <c r="BD84" i="2819"/>
  <c r="BC84" i="2819"/>
  <c r="BB84" i="2819"/>
  <c r="BA84" i="2819"/>
  <c r="AZ84" i="2819"/>
  <c r="AY84" i="2819"/>
  <c r="AX84" i="2819"/>
  <c r="AW84" i="2819"/>
  <c r="AV84" i="2819"/>
  <c r="AU84" i="2819"/>
  <c r="AT84" i="2819"/>
  <c r="AS84" i="2819"/>
  <c r="AR84" i="2819"/>
  <c r="AQ84" i="2819"/>
  <c r="AP84" i="2819"/>
  <c r="AO84" i="2819"/>
  <c r="AN84" i="2819"/>
  <c r="AM84" i="2819"/>
  <c r="AL84" i="2819"/>
  <c r="AK84" i="2819"/>
  <c r="AJ84" i="2819"/>
  <c r="AI84" i="2819"/>
  <c r="AH84" i="2819"/>
  <c r="AG84" i="2819"/>
  <c r="AF84" i="2819"/>
  <c r="AE84" i="2819"/>
  <c r="AD84" i="2819"/>
  <c r="AC84" i="2819"/>
  <c r="AB84" i="2819"/>
  <c r="AA84" i="2819"/>
  <c r="Z84" i="2819"/>
  <c r="Y84" i="2819"/>
  <c r="X84" i="2819"/>
  <c r="W84" i="2819"/>
  <c r="V84" i="2819"/>
  <c r="U84" i="2819"/>
  <c r="T84" i="2819"/>
  <c r="S84" i="2819"/>
  <c r="R84" i="2819"/>
  <c r="Q84" i="2819"/>
  <c r="P84" i="2819"/>
  <c r="O84" i="2819"/>
  <c r="N84" i="2819"/>
  <c r="M84" i="2819"/>
  <c r="L84" i="2819"/>
  <c r="K84" i="2819"/>
  <c r="J84" i="2819"/>
  <c r="I84" i="2819"/>
  <c r="H84" i="2819"/>
  <c r="G84" i="2819"/>
  <c r="F84" i="2819"/>
  <c r="E84" i="2819"/>
  <c r="D84" i="2819"/>
  <c r="C84" i="2819"/>
  <c r="B84" i="2819"/>
  <c r="CA83" i="2819"/>
  <c r="BZ83" i="2819"/>
  <c r="BY83" i="2819"/>
  <c r="BX83" i="2819"/>
  <c r="BW83" i="2819"/>
  <c r="BV83" i="2819"/>
  <c r="BU83" i="2819"/>
  <c r="BT83" i="2819"/>
  <c r="BS83" i="2819"/>
  <c r="BR83" i="2819"/>
  <c r="BQ83" i="2819"/>
  <c r="BP83" i="2819"/>
  <c r="BO83" i="2819"/>
  <c r="BN83" i="2819"/>
  <c r="BM83" i="2819"/>
  <c r="BL83" i="2819"/>
  <c r="BK83" i="2819"/>
  <c r="BJ83" i="2819"/>
  <c r="BI83" i="2819"/>
  <c r="BH83" i="2819"/>
  <c r="BG83" i="2819"/>
  <c r="BF83" i="2819"/>
  <c r="BE83" i="2819"/>
  <c r="BD83" i="2819"/>
  <c r="BC83" i="2819"/>
  <c r="BB83" i="2819"/>
  <c r="BA83" i="2819"/>
  <c r="AZ83" i="2819"/>
  <c r="AY83" i="2819"/>
  <c r="AX83" i="2819"/>
  <c r="AW83" i="2819"/>
  <c r="AV83" i="2819"/>
  <c r="AU83" i="2819"/>
  <c r="AT83" i="2819"/>
  <c r="AS83" i="2819"/>
  <c r="AR83" i="2819"/>
  <c r="AQ83" i="2819"/>
  <c r="AP83" i="2819"/>
  <c r="AO83" i="2819"/>
  <c r="AN83" i="2819"/>
  <c r="AM83" i="2819"/>
  <c r="AL83" i="2819"/>
  <c r="AK83" i="2819"/>
  <c r="AJ83" i="2819"/>
  <c r="AI83" i="2819"/>
  <c r="AH83" i="2819"/>
  <c r="AG83" i="2819"/>
  <c r="AF83" i="2819"/>
  <c r="AE83" i="2819"/>
  <c r="AD83" i="2819"/>
  <c r="AC83" i="2819"/>
  <c r="AB83" i="2819"/>
  <c r="AA83" i="2819"/>
  <c r="Z83" i="2819"/>
  <c r="Y83" i="2819"/>
  <c r="X83" i="2819"/>
  <c r="W83" i="2819"/>
  <c r="V83" i="2819"/>
  <c r="U83" i="2819"/>
  <c r="T83" i="2819"/>
  <c r="S83" i="2819"/>
  <c r="R83" i="2819"/>
  <c r="Q83" i="2819"/>
  <c r="P83" i="2819"/>
  <c r="O83" i="2819"/>
  <c r="N83" i="2819"/>
  <c r="M83" i="2819"/>
  <c r="L83" i="2819"/>
  <c r="K83" i="2819"/>
  <c r="J83" i="2819"/>
  <c r="I83" i="2819"/>
  <c r="H83" i="2819"/>
  <c r="G83" i="2819"/>
  <c r="F83" i="2819"/>
  <c r="E83" i="2819"/>
  <c r="D83" i="2819"/>
  <c r="C83" i="2819"/>
  <c r="B83" i="2819"/>
  <c r="CA82" i="2819"/>
  <c r="BZ82" i="2819"/>
  <c r="BY82" i="2819"/>
  <c r="BX82" i="2819"/>
  <c r="BW82" i="2819"/>
  <c r="BV82" i="2819"/>
  <c r="BU82" i="2819"/>
  <c r="BT82" i="2819"/>
  <c r="BS82" i="2819"/>
  <c r="BR82" i="2819"/>
  <c r="BQ82" i="2819"/>
  <c r="BP82" i="2819"/>
  <c r="BO82" i="2819"/>
  <c r="BN82" i="2819"/>
  <c r="BM82" i="2819"/>
  <c r="BL82" i="2819"/>
  <c r="BK82" i="2819"/>
  <c r="BJ82" i="2819"/>
  <c r="BI82" i="2819"/>
  <c r="BH82" i="2819"/>
  <c r="BG82" i="2819"/>
  <c r="BF82" i="2819"/>
  <c r="BE82" i="2819"/>
  <c r="BD82" i="2819"/>
  <c r="BC82" i="2819"/>
  <c r="BB82" i="2819"/>
  <c r="BA82" i="2819"/>
  <c r="AZ82" i="2819"/>
  <c r="AY82" i="2819"/>
  <c r="AX82" i="2819"/>
  <c r="AW82" i="2819"/>
  <c r="AV82" i="2819"/>
  <c r="AU82" i="2819"/>
  <c r="AT82" i="2819"/>
  <c r="AS82" i="2819"/>
  <c r="AR82" i="2819"/>
  <c r="AQ82" i="2819"/>
  <c r="AP82" i="2819"/>
  <c r="AO82" i="2819"/>
  <c r="AN82" i="2819"/>
  <c r="AM82" i="2819"/>
  <c r="AL82" i="2819"/>
  <c r="AK82" i="2819"/>
  <c r="AJ82" i="2819"/>
  <c r="AI82" i="2819"/>
  <c r="AH82" i="2819"/>
  <c r="AG82" i="2819"/>
  <c r="AF82" i="2819"/>
  <c r="AE82" i="2819"/>
  <c r="AD82" i="2819"/>
  <c r="AC82" i="2819"/>
  <c r="AB82" i="2819"/>
  <c r="AA82" i="2819"/>
  <c r="Z82" i="2819"/>
  <c r="Y82" i="2819"/>
  <c r="X82" i="2819"/>
  <c r="W82" i="2819"/>
  <c r="V82" i="2819"/>
  <c r="U82" i="2819"/>
  <c r="T82" i="2819"/>
  <c r="S82" i="2819"/>
  <c r="R82" i="2819"/>
  <c r="Q82" i="2819"/>
  <c r="P82" i="2819"/>
  <c r="O82" i="2819"/>
  <c r="N82" i="2819"/>
  <c r="M82" i="2819"/>
  <c r="L82" i="2819"/>
  <c r="K82" i="2819"/>
  <c r="J82" i="2819"/>
  <c r="I82" i="2819"/>
  <c r="H82" i="2819"/>
  <c r="G82" i="2819"/>
  <c r="F82" i="2819"/>
  <c r="E82" i="2819"/>
  <c r="D82" i="2819"/>
  <c r="C82" i="2819"/>
  <c r="B82" i="2819"/>
  <c r="CX50" i="2819"/>
  <c r="CT77" i="2819"/>
  <c r="CT50" i="2819" s="1"/>
  <c r="CR77" i="2819"/>
  <c r="CR50" i="2819" s="1"/>
  <c r="CP77" i="2819"/>
  <c r="CP50" i="2819" s="1"/>
  <c r="CN77" i="2819"/>
  <c r="CN50" i="2819" s="1"/>
  <c r="CL77" i="2819"/>
  <c r="CL50" i="2819" s="1"/>
  <c r="CJ77" i="2819"/>
  <c r="CJ50" i="2819" s="1"/>
  <c r="CH77" i="2819"/>
  <c r="CH50" i="2819" s="1"/>
  <c r="CF77" i="2819"/>
  <c r="CF50" i="2819" s="1"/>
  <c r="CD77" i="2819"/>
  <c r="CD50" i="2819" s="1"/>
  <c r="CB77" i="2819"/>
  <c r="CB50" i="2819" s="1"/>
  <c r="BZ77" i="2819"/>
  <c r="BZ50" i="2819" s="1"/>
  <c r="BX77" i="2819"/>
  <c r="BX50" i="2819" s="1"/>
  <c r="BV77" i="2819"/>
  <c r="BT77" i="2819"/>
  <c r="BT50" i="2819" s="1"/>
  <c r="BR77" i="2819"/>
  <c r="BR50" i="2819" s="1"/>
  <c r="BP77" i="2819"/>
  <c r="BP50" i="2819" s="1"/>
  <c r="BN77" i="2819"/>
  <c r="BN50" i="2819" s="1"/>
  <c r="BL77" i="2819"/>
  <c r="BL50" i="2819" s="1"/>
  <c r="BJ77" i="2819"/>
  <c r="BJ50" i="2819" s="1"/>
  <c r="BH77" i="2819"/>
  <c r="BH50" i="2819" s="1"/>
  <c r="BF77" i="2819"/>
  <c r="BF50" i="2819" s="1"/>
  <c r="BD77" i="2819"/>
  <c r="BD50" i="2819" s="1"/>
  <c r="BB77" i="2819"/>
  <c r="BB50" i="2819" s="1"/>
  <c r="AZ77" i="2819"/>
  <c r="AZ50" i="2819" s="1"/>
  <c r="AX77" i="2819"/>
  <c r="AV77" i="2819"/>
  <c r="AV50" i="2819" s="1"/>
  <c r="AT77" i="2819"/>
  <c r="AT50" i="2819" s="1"/>
  <c r="AR77" i="2819"/>
  <c r="AR50" i="2819" s="1"/>
  <c r="AP77" i="2819"/>
  <c r="AP50" i="2819" s="1"/>
  <c r="AN77" i="2819"/>
  <c r="AN50" i="2819" s="1"/>
  <c r="AL77" i="2819"/>
  <c r="AL50" i="2819" s="1"/>
  <c r="AJ77" i="2819"/>
  <c r="AJ50" i="2819" s="1"/>
  <c r="AH77" i="2819"/>
  <c r="AH50" i="2819" s="1"/>
  <c r="AF77" i="2819"/>
  <c r="AF50" i="2819" s="1"/>
  <c r="AD77" i="2819"/>
  <c r="AD50" i="2819" s="1"/>
  <c r="AB77" i="2819"/>
  <c r="AB50" i="2819" s="1"/>
  <c r="Z77" i="2819"/>
  <c r="Z50" i="2819" s="1"/>
  <c r="X77" i="2819"/>
  <c r="X50" i="2819" s="1"/>
  <c r="V77" i="2819"/>
  <c r="V50" i="2819" s="1"/>
  <c r="T77" i="2819"/>
  <c r="T50" i="2819" s="1"/>
  <c r="R77" i="2819"/>
  <c r="R50" i="2819" s="1"/>
  <c r="P77" i="2819"/>
  <c r="P50" i="2819" s="1"/>
  <c r="N77" i="2819"/>
  <c r="N50" i="2819" s="1"/>
  <c r="L77" i="2819"/>
  <c r="L50" i="2819" s="1"/>
  <c r="J77" i="2819"/>
  <c r="J50" i="2819" s="1"/>
  <c r="H77" i="2819"/>
  <c r="H50" i="2819" s="1"/>
  <c r="F77" i="2819"/>
  <c r="F50" i="2819" s="1"/>
  <c r="D77" i="2819"/>
  <c r="D50" i="2819" s="1"/>
  <c r="B77" i="2819"/>
  <c r="B50" i="2819" s="1"/>
  <c r="CT76" i="2819"/>
  <c r="CR76" i="2819"/>
  <c r="CP76" i="2819"/>
  <c r="CN76" i="2819"/>
  <c r="CL76" i="2819"/>
  <c r="CJ76" i="2819"/>
  <c r="CH76" i="2819"/>
  <c r="CF76" i="2819"/>
  <c r="CD76" i="2819"/>
  <c r="CB76" i="2819"/>
  <c r="BZ76" i="2819"/>
  <c r="BX76" i="2819"/>
  <c r="BV76" i="2819"/>
  <c r="BT76" i="2819"/>
  <c r="BR76" i="2819"/>
  <c r="BP76" i="2819"/>
  <c r="BN76" i="2819"/>
  <c r="BL76" i="2819"/>
  <c r="BJ76" i="2819"/>
  <c r="BH76" i="2819"/>
  <c r="BF76" i="2819"/>
  <c r="BD76" i="2819"/>
  <c r="BB76" i="2819"/>
  <c r="AZ76" i="2819"/>
  <c r="AX76" i="2819"/>
  <c r="AV76" i="2819"/>
  <c r="AT76" i="2819"/>
  <c r="AR76" i="2819"/>
  <c r="AP76" i="2819"/>
  <c r="AN76" i="2819"/>
  <c r="AL76" i="2819"/>
  <c r="AJ76" i="2819"/>
  <c r="AH76" i="2819"/>
  <c r="AF76" i="2819"/>
  <c r="AD76" i="2819"/>
  <c r="AB76" i="2819"/>
  <c r="Z76" i="2819"/>
  <c r="X76" i="2819"/>
  <c r="V76" i="2819"/>
  <c r="T76" i="2819"/>
  <c r="R76" i="2819"/>
  <c r="P76" i="2819"/>
  <c r="N76" i="2819"/>
  <c r="L76" i="2819"/>
  <c r="J76" i="2819"/>
  <c r="H76" i="2819"/>
  <c r="F76" i="2819"/>
  <c r="D76" i="2819"/>
  <c r="B76" i="2819"/>
  <c r="CX49" i="2819"/>
  <c r="CT75" i="2819"/>
  <c r="CT49" i="2819" s="1"/>
  <c r="CR75" i="2819"/>
  <c r="CR49" i="2819" s="1"/>
  <c r="CP75" i="2819"/>
  <c r="CP49" i="2819" s="1"/>
  <c r="CN75" i="2819"/>
  <c r="CN49" i="2819" s="1"/>
  <c r="CL75" i="2819"/>
  <c r="CL49" i="2819" s="1"/>
  <c r="CJ75" i="2819"/>
  <c r="CJ49" i="2819" s="1"/>
  <c r="CH75" i="2819"/>
  <c r="CF75" i="2819"/>
  <c r="CF49" i="2819" s="1"/>
  <c r="CD75" i="2819"/>
  <c r="CD49" i="2819" s="1"/>
  <c r="CB75" i="2819"/>
  <c r="CB49" i="2819" s="1"/>
  <c r="BZ75" i="2819"/>
  <c r="BX75" i="2819"/>
  <c r="BX49" i="2819" s="1"/>
  <c r="BV75" i="2819"/>
  <c r="BT75" i="2819"/>
  <c r="BR75" i="2819"/>
  <c r="BR49" i="2819" s="1"/>
  <c r="BP75" i="2819"/>
  <c r="BP49" i="2819" s="1"/>
  <c r="BN75" i="2819"/>
  <c r="BN49" i="2819" s="1"/>
  <c r="BL75" i="2819"/>
  <c r="BL49" i="2819" s="1"/>
  <c r="BJ75" i="2819"/>
  <c r="BJ49" i="2819" s="1"/>
  <c r="BH75" i="2819"/>
  <c r="BH49" i="2819" s="1"/>
  <c r="BF75" i="2819"/>
  <c r="BF49" i="2819" s="1"/>
  <c r="BD75" i="2819"/>
  <c r="BD49" i="2819" s="1"/>
  <c r="BB75" i="2819"/>
  <c r="BB49" i="2819" s="1"/>
  <c r="AZ75" i="2819"/>
  <c r="AZ49" i="2819" s="1"/>
  <c r="AX75" i="2819"/>
  <c r="AV75" i="2819"/>
  <c r="AV49" i="2819" s="1"/>
  <c r="AT75" i="2819"/>
  <c r="AT49" i="2819" s="1"/>
  <c r="AR75" i="2819"/>
  <c r="AR49" i="2819" s="1"/>
  <c r="AP75" i="2819"/>
  <c r="AP49" i="2819" s="1"/>
  <c r="AN75" i="2819"/>
  <c r="AN49" i="2819" s="1"/>
  <c r="AL75" i="2819"/>
  <c r="AL49" i="2819" s="1"/>
  <c r="AJ75" i="2819"/>
  <c r="AJ49" i="2819" s="1"/>
  <c r="AH75" i="2819"/>
  <c r="AH49" i="2819" s="1"/>
  <c r="AF75" i="2819"/>
  <c r="AF49" i="2819" s="1"/>
  <c r="AD75" i="2819"/>
  <c r="AD49" i="2819" s="1"/>
  <c r="AB75" i="2819"/>
  <c r="AB49" i="2819" s="1"/>
  <c r="Z75" i="2819"/>
  <c r="Z49" i="2819" s="1"/>
  <c r="X75" i="2819"/>
  <c r="X49" i="2819" s="1"/>
  <c r="V75" i="2819"/>
  <c r="V49" i="2819" s="1"/>
  <c r="T75" i="2819"/>
  <c r="T49" i="2819" s="1"/>
  <c r="R75" i="2819"/>
  <c r="R49" i="2819" s="1"/>
  <c r="P75" i="2819"/>
  <c r="P49" i="2819" s="1"/>
  <c r="N75" i="2819"/>
  <c r="N49" i="2819" s="1"/>
  <c r="L75" i="2819"/>
  <c r="L49" i="2819" s="1"/>
  <c r="J75" i="2819"/>
  <c r="J49" i="2819" s="1"/>
  <c r="H75" i="2819"/>
  <c r="H49" i="2819" s="1"/>
  <c r="F75" i="2819"/>
  <c r="F49" i="2819" s="1"/>
  <c r="D75" i="2819"/>
  <c r="D49" i="2819" s="1"/>
  <c r="B75" i="2819"/>
  <c r="B49" i="2819" s="1"/>
  <c r="CR74" i="2819"/>
  <c r="CP74" i="2819"/>
  <c r="CN74" i="2819"/>
  <c r="CL74" i="2819"/>
  <c r="CJ74" i="2819"/>
  <c r="CH74" i="2819"/>
  <c r="CF74" i="2819"/>
  <c r="CD74" i="2819"/>
  <c r="CB74" i="2819"/>
  <c r="BZ74" i="2819"/>
  <c r="BX74" i="2819"/>
  <c r="BV74" i="2819"/>
  <c r="CX73" i="2819"/>
  <c r="CT73" i="2819"/>
  <c r="CR73" i="2819"/>
  <c r="CP73" i="2819"/>
  <c r="CN73" i="2819"/>
  <c r="CL73" i="2819"/>
  <c r="CJ73" i="2819"/>
  <c r="CH73" i="2819"/>
  <c r="CF73" i="2819"/>
  <c r="CD73" i="2819"/>
  <c r="CB73" i="2819"/>
  <c r="BZ73" i="2819"/>
  <c r="BX73" i="2819"/>
  <c r="BV73" i="2819"/>
  <c r="BT73" i="2819"/>
  <c r="BR73" i="2819"/>
  <c r="BP73" i="2819"/>
  <c r="BN73" i="2819"/>
  <c r="BL73" i="2819"/>
  <c r="BJ73" i="2819"/>
  <c r="BH73" i="2819"/>
  <c r="BF73" i="2819"/>
  <c r="BD73" i="2819"/>
  <c r="BB73" i="2819"/>
  <c r="AZ73" i="2819"/>
  <c r="AX73" i="2819"/>
  <c r="AV73" i="2819"/>
  <c r="AT73" i="2819"/>
  <c r="AR73" i="2819"/>
  <c r="AP73" i="2819"/>
  <c r="AN73" i="2819"/>
  <c r="AL73" i="2819"/>
  <c r="AJ73" i="2819"/>
  <c r="AH73" i="2819"/>
  <c r="AF73" i="2819"/>
  <c r="AD73" i="2819"/>
  <c r="AB73" i="2819"/>
  <c r="Z73" i="2819"/>
  <c r="X73" i="2819"/>
  <c r="V73" i="2819"/>
  <c r="T73" i="2819"/>
  <c r="R73" i="2819"/>
  <c r="P73" i="2819"/>
  <c r="N73" i="2819"/>
  <c r="L73" i="2819"/>
  <c r="J73" i="2819"/>
  <c r="H73" i="2819"/>
  <c r="F73" i="2819"/>
  <c r="D73" i="2819"/>
  <c r="B73" i="2819"/>
  <c r="CX72" i="2819"/>
  <c r="CX48" i="2819" s="1"/>
  <c r="CT72" i="2819"/>
  <c r="CR72" i="2819"/>
  <c r="CP72" i="2819"/>
  <c r="CN72" i="2819"/>
  <c r="CL72" i="2819"/>
  <c r="CJ72" i="2819"/>
  <c r="CH72" i="2819"/>
  <c r="CF72" i="2819"/>
  <c r="CD72" i="2819"/>
  <c r="CB72" i="2819"/>
  <c r="BZ72" i="2819"/>
  <c r="BX72" i="2819"/>
  <c r="BV72" i="2819"/>
  <c r="BT72" i="2819"/>
  <c r="BR72" i="2819"/>
  <c r="BP72" i="2819"/>
  <c r="BP15" i="2819" s="1"/>
  <c r="BN72" i="2819"/>
  <c r="BN13" i="2819" s="1"/>
  <c r="BL72" i="2819"/>
  <c r="BL15" i="2819" s="1"/>
  <c r="BJ72" i="2819"/>
  <c r="BH72" i="2819"/>
  <c r="BF72" i="2819"/>
  <c r="BD72" i="2819"/>
  <c r="BB72" i="2819"/>
  <c r="AZ72" i="2819"/>
  <c r="AX72" i="2819"/>
  <c r="AV72" i="2819"/>
  <c r="AT72" i="2819"/>
  <c r="AR72" i="2819"/>
  <c r="AP72" i="2819"/>
  <c r="AN72" i="2819"/>
  <c r="AL72" i="2819"/>
  <c r="AJ72" i="2819"/>
  <c r="AH72" i="2819"/>
  <c r="AF72" i="2819"/>
  <c r="AD72" i="2819"/>
  <c r="AB72" i="2819"/>
  <c r="X72" i="2819"/>
  <c r="V72" i="2819"/>
  <c r="T72" i="2819"/>
  <c r="R72" i="2819"/>
  <c r="P72" i="2819"/>
  <c r="N72" i="2819"/>
  <c r="L72" i="2819"/>
  <c r="J72" i="2819"/>
  <c r="H72" i="2819"/>
  <c r="F72" i="2819"/>
  <c r="D72" i="2819"/>
  <c r="B72" i="2819"/>
  <c r="B48" i="2819" s="1"/>
  <c r="CJ59" i="2819"/>
  <c r="CJ52" i="259" s="1"/>
  <c r="CH59" i="2819"/>
  <c r="CF59" i="2819"/>
  <c r="CD59" i="2819"/>
  <c r="V59" i="2819"/>
  <c r="T59" i="2819"/>
  <c r="R59" i="2819"/>
  <c r="P59" i="2819"/>
  <c r="P52" i="259" s="1"/>
  <c r="N59" i="2819"/>
  <c r="N52" i="259" s="1"/>
  <c r="L59" i="2819"/>
  <c r="J59" i="2819"/>
  <c r="J62" i="2819" s="1"/>
  <c r="H59" i="2819"/>
  <c r="H52" i="259" s="1"/>
  <c r="F59" i="2819"/>
  <c r="D59" i="2819"/>
  <c r="B59" i="2819"/>
  <c r="BZ49" i="2819"/>
  <c r="BT49" i="2819"/>
  <c r="Z48" i="2819"/>
  <c r="BV47" i="2819"/>
  <c r="BV40" i="259" s="1"/>
  <c r="BV40" i="8364" s="1"/>
  <c r="AX47" i="2819"/>
  <c r="CT44" i="2819"/>
  <c r="CR44" i="2819"/>
  <c r="CP44" i="2819"/>
  <c r="CN44" i="2819"/>
  <c r="CL44" i="2819"/>
  <c r="CJ44" i="2819"/>
  <c r="CH44" i="2819"/>
  <c r="CF44" i="2819"/>
  <c r="BH44" i="2819"/>
  <c r="BF44" i="2819"/>
  <c r="BD44" i="2819"/>
  <c r="BB44" i="2819"/>
  <c r="AZ44" i="2819"/>
  <c r="AX44" i="2819"/>
  <c r="AV44" i="2819"/>
  <c r="AT44" i="2819"/>
  <c r="AR44" i="2819"/>
  <c r="AP44" i="2819"/>
  <c r="AN44" i="2819"/>
  <c r="AL44" i="2819"/>
  <c r="AJ44" i="2819"/>
  <c r="AH44" i="2819"/>
  <c r="AF44" i="2819"/>
  <c r="AD44" i="2819"/>
  <c r="AB44" i="2819"/>
  <c r="Z44" i="2819"/>
  <c r="X44" i="2819"/>
  <c r="V44" i="2819"/>
  <c r="T44" i="2819"/>
  <c r="R44" i="2819"/>
  <c r="P44" i="2819"/>
  <c r="N44" i="2819"/>
  <c r="L44" i="2819"/>
  <c r="J44" i="2819"/>
  <c r="H44" i="2819"/>
  <c r="F44" i="2819"/>
  <c r="D44" i="2819"/>
  <c r="B44" i="2819"/>
  <c r="CT43" i="2819"/>
  <c r="CR43" i="2819"/>
  <c r="CP43" i="2819"/>
  <c r="CN43" i="2819"/>
  <c r="CL43" i="2819"/>
  <c r="CJ43" i="2819"/>
  <c r="CH43" i="2819"/>
  <c r="CF43" i="2819"/>
  <c r="BH43" i="2819"/>
  <c r="BF43" i="2819"/>
  <c r="BD43" i="2819"/>
  <c r="BB43" i="2819"/>
  <c r="AZ43" i="2819"/>
  <c r="AX43" i="2819"/>
  <c r="AV43" i="2819"/>
  <c r="AT43" i="2819"/>
  <c r="AR43" i="2819"/>
  <c r="AP43" i="2819"/>
  <c r="AN43" i="2819"/>
  <c r="AL43" i="2819"/>
  <c r="AJ43" i="2819"/>
  <c r="AH43" i="2819"/>
  <c r="AF43" i="2819"/>
  <c r="AD43" i="2819"/>
  <c r="AB43" i="2819"/>
  <c r="Z43" i="2819"/>
  <c r="X43" i="2819"/>
  <c r="V43" i="2819"/>
  <c r="T43" i="2819"/>
  <c r="R43" i="2819"/>
  <c r="P43" i="2819"/>
  <c r="N43" i="2819"/>
  <c r="L43" i="2819"/>
  <c r="J43" i="2819"/>
  <c r="H43" i="2819"/>
  <c r="F43" i="2819"/>
  <c r="D43" i="2819"/>
  <c r="B43" i="2819"/>
  <c r="CT42" i="2819"/>
  <c r="CR42" i="2819"/>
  <c r="CP42" i="2819"/>
  <c r="CN42" i="2819"/>
  <c r="CL42" i="2819"/>
  <c r="CJ42" i="2819"/>
  <c r="CH42" i="2819"/>
  <c r="CF42" i="2819"/>
  <c r="BH42" i="2819"/>
  <c r="BF42" i="2819"/>
  <c r="BD42" i="2819"/>
  <c r="BB42" i="2819"/>
  <c r="AZ42" i="2819"/>
  <c r="AX42" i="2819"/>
  <c r="AV42" i="2819"/>
  <c r="AT42" i="2819"/>
  <c r="AR42" i="2819"/>
  <c r="AP42" i="2819"/>
  <c r="AN42" i="2819"/>
  <c r="AL42" i="2819"/>
  <c r="AJ42" i="2819"/>
  <c r="AH42" i="2819"/>
  <c r="AF42" i="2819"/>
  <c r="AD42" i="2819"/>
  <c r="AB42" i="2819"/>
  <c r="Z42" i="2819"/>
  <c r="X42" i="2819"/>
  <c r="V42" i="2819"/>
  <c r="T42" i="2819"/>
  <c r="R42" i="2819"/>
  <c r="P42" i="2819"/>
  <c r="N42" i="2819"/>
  <c r="L42" i="2819"/>
  <c r="J42" i="2819"/>
  <c r="H42" i="2819"/>
  <c r="F42" i="2819"/>
  <c r="D42" i="2819"/>
  <c r="B42" i="2819"/>
  <c r="CT41" i="2819"/>
  <c r="CR41" i="2819"/>
  <c r="CP41" i="2819"/>
  <c r="CN41" i="2819"/>
  <c r="CL41" i="2819"/>
  <c r="CJ41" i="2819"/>
  <c r="CH41" i="2819"/>
  <c r="CF41" i="2819"/>
  <c r="BH41" i="2819"/>
  <c r="BF41" i="2819"/>
  <c r="BD41" i="2819"/>
  <c r="BB41" i="2819"/>
  <c r="AZ41" i="2819"/>
  <c r="AX41" i="2819"/>
  <c r="AV41" i="2819"/>
  <c r="AT41" i="2819"/>
  <c r="AR41" i="2819"/>
  <c r="AP41" i="2819"/>
  <c r="AN41" i="2819"/>
  <c r="AL41" i="2819"/>
  <c r="AJ41" i="2819"/>
  <c r="AH41" i="2819"/>
  <c r="AF41" i="2819"/>
  <c r="AD41" i="2819"/>
  <c r="AB41" i="2819"/>
  <c r="Z41" i="2819"/>
  <c r="X41" i="2819"/>
  <c r="V41" i="2819"/>
  <c r="T41" i="2819"/>
  <c r="R41" i="2819"/>
  <c r="P41" i="2819"/>
  <c r="N41" i="2819"/>
  <c r="L41" i="2819"/>
  <c r="J41" i="2819"/>
  <c r="H41" i="2819"/>
  <c r="F41" i="2819"/>
  <c r="D41" i="2819"/>
  <c r="B41" i="2819"/>
  <c r="X36" i="2819"/>
  <c r="AV34" i="2819"/>
  <c r="AV26" i="259" s="1"/>
  <c r="CF22" i="2819"/>
  <c r="AT22" i="2819"/>
  <c r="CP18" i="2819"/>
  <c r="AV12" i="2819"/>
  <c r="AV11" i="259" s="1"/>
  <c r="T12" i="2819"/>
  <c r="T11" i="259" s="1"/>
  <c r="CB10" i="2819"/>
  <c r="CB9" i="259" s="1"/>
  <c r="A97" i="2316"/>
  <c r="A93" i="2316"/>
  <c r="A95" i="2819" s="1"/>
  <c r="A86" i="259" s="1"/>
  <c r="A79" i="8364" s="1"/>
  <c r="CV91" i="2316"/>
  <c r="CT91" i="2316"/>
  <c r="CV10" i="2819" s="1"/>
  <c r="CR91" i="2316"/>
  <c r="CR12" i="2819" s="1"/>
  <c r="CP91" i="2316"/>
  <c r="CN91" i="2316"/>
  <c r="CN10" i="2819" s="1"/>
  <c r="CL91" i="2316"/>
  <c r="CL14" i="2819" s="1"/>
  <c r="CJ91" i="2316"/>
  <c r="CJ10" i="2819" s="1"/>
  <c r="CJ9" i="259" s="1"/>
  <c r="CH91" i="2316"/>
  <c r="CH47" i="2316" s="1"/>
  <c r="CF91" i="2316"/>
  <c r="CF10" i="2819" s="1"/>
  <c r="CF9" i="259" s="1"/>
  <c r="CD91" i="2316"/>
  <c r="CD10" i="2819" s="1"/>
  <c r="CD9" i="259" s="1"/>
  <c r="CB91" i="2316"/>
  <c r="CB47" i="2316" s="1"/>
  <c r="BZ91" i="2316"/>
  <c r="BZ47" i="2316" s="1"/>
  <c r="BX91" i="2316"/>
  <c r="BV91" i="2316"/>
  <c r="BT91" i="2316"/>
  <c r="BT47" i="2316" s="1"/>
  <c r="BR91" i="2316"/>
  <c r="BR47" i="2316" s="1"/>
  <c r="BP91" i="2316"/>
  <c r="BP47" i="2316" s="1"/>
  <c r="BN91" i="2316"/>
  <c r="BN47" i="2316" s="1"/>
  <c r="BL91" i="2316"/>
  <c r="BL47" i="2316" s="1"/>
  <c r="BJ91" i="2316"/>
  <c r="BJ47" i="2316" s="1"/>
  <c r="BH91" i="2316"/>
  <c r="BH47" i="2316" s="1"/>
  <c r="BF91" i="2316"/>
  <c r="BF47" i="2316" s="1"/>
  <c r="BD91" i="2316"/>
  <c r="BD47" i="2316" s="1"/>
  <c r="BB91" i="2316"/>
  <c r="BB47" i="2316" s="1"/>
  <c r="AZ91" i="2316"/>
  <c r="AZ47" i="2316" s="1"/>
  <c r="AX91" i="2316"/>
  <c r="AV91" i="2316"/>
  <c r="AV47" i="2316" s="1"/>
  <c r="AT91" i="2316"/>
  <c r="AT47" i="2316" s="1"/>
  <c r="AR91" i="2316"/>
  <c r="AR47" i="2316" s="1"/>
  <c r="AP91" i="2316"/>
  <c r="AP47" i="2316" s="1"/>
  <c r="AN91" i="2316"/>
  <c r="AN47" i="2316" s="1"/>
  <c r="AL91" i="2316"/>
  <c r="AL47" i="2316" s="1"/>
  <c r="AJ91" i="2316"/>
  <c r="AJ47" i="2316" s="1"/>
  <c r="AH91" i="2316"/>
  <c r="AH47" i="2316" s="1"/>
  <c r="AF91" i="2316"/>
  <c r="AF47" i="2316" s="1"/>
  <c r="AD91" i="2316"/>
  <c r="AD47" i="2316" s="1"/>
  <c r="AB91" i="2316"/>
  <c r="AB47" i="2316" s="1"/>
  <c r="Z91" i="2316"/>
  <c r="Z47" i="2316" s="1"/>
  <c r="X91" i="2316"/>
  <c r="X47" i="2316" s="1"/>
  <c r="V91" i="2316"/>
  <c r="V47" i="2316" s="1"/>
  <c r="T91" i="2316"/>
  <c r="T47" i="2316" s="1"/>
  <c r="P91" i="2316"/>
  <c r="P47" i="2316" s="1"/>
  <c r="N91" i="2316"/>
  <c r="N47" i="2316" s="1"/>
  <c r="L91" i="2316"/>
  <c r="L47" i="2316" s="1"/>
  <c r="J91" i="2316"/>
  <c r="J47" i="2316" s="1"/>
  <c r="H91" i="2316"/>
  <c r="H47" i="2316" s="1"/>
  <c r="F91" i="2316"/>
  <c r="F47" i="2316" s="1"/>
  <c r="D91" i="2316"/>
  <c r="D47" i="2316" s="1"/>
  <c r="B91" i="2316"/>
  <c r="B47" i="2316" s="1"/>
  <c r="A91" i="2316"/>
  <c r="CW85" i="2316"/>
  <c r="CV85" i="2316"/>
  <c r="CU85" i="2316"/>
  <c r="CT85" i="2316"/>
  <c r="CS85" i="2316"/>
  <c r="CR85" i="2316"/>
  <c r="CQ85" i="2316"/>
  <c r="CP85" i="2316"/>
  <c r="CO85" i="2316"/>
  <c r="CN85" i="2316"/>
  <c r="CM85" i="2316"/>
  <c r="CL85" i="2316"/>
  <c r="CK85" i="2316"/>
  <c r="CJ85" i="2316"/>
  <c r="CI85" i="2316"/>
  <c r="CH85" i="2316"/>
  <c r="CG85" i="2316"/>
  <c r="CF85" i="2316"/>
  <c r="CE85" i="2316"/>
  <c r="CD85" i="2316"/>
  <c r="CC85" i="2316"/>
  <c r="CB85" i="2316"/>
  <c r="CA85" i="2316"/>
  <c r="BZ85" i="2316"/>
  <c r="BY85" i="2316"/>
  <c r="BX85" i="2316"/>
  <c r="BW85" i="2316"/>
  <c r="BV85" i="2316"/>
  <c r="BU85" i="2316"/>
  <c r="BT85" i="2316"/>
  <c r="BS85" i="2316"/>
  <c r="BR85" i="2316"/>
  <c r="W85" i="2316"/>
  <c r="U85" i="2316"/>
  <c r="S85" i="2316"/>
  <c r="Q85" i="2316"/>
  <c r="P85" i="2316"/>
  <c r="O85" i="2316"/>
  <c r="N85" i="2316"/>
  <c r="M85" i="2316"/>
  <c r="L85" i="2316"/>
  <c r="K85" i="2316"/>
  <c r="J85" i="2316"/>
  <c r="I85" i="2316"/>
  <c r="H85" i="2316"/>
  <c r="G85" i="2316"/>
  <c r="F85" i="2316"/>
  <c r="E85" i="2316"/>
  <c r="D85" i="2316"/>
  <c r="C85" i="2316"/>
  <c r="B85" i="2316"/>
  <c r="CW84" i="2316"/>
  <c r="CV84" i="2316"/>
  <c r="CU84" i="2316"/>
  <c r="CT84" i="2316"/>
  <c r="CS84" i="2316"/>
  <c r="CR84" i="2316"/>
  <c r="CQ84" i="2316"/>
  <c r="CP84" i="2316"/>
  <c r="CO84" i="2316"/>
  <c r="CN84" i="2316"/>
  <c r="CM84" i="2316"/>
  <c r="CL84" i="2316"/>
  <c r="CK84" i="2316"/>
  <c r="CJ84" i="2316"/>
  <c r="CI84" i="2316"/>
  <c r="CH84" i="2316"/>
  <c r="CG84" i="2316"/>
  <c r="CF84" i="2316"/>
  <c r="CE84" i="2316"/>
  <c r="CD84" i="2316"/>
  <c r="CC84" i="2316"/>
  <c r="CB84" i="2316"/>
  <c r="CA84" i="2316"/>
  <c r="BZ84" i="2316"/>
  <c r="BY84" i="2316"/>
  <c r="BX84" i="2316"/>
  <c r="BW84" i="2316"/>
  <c r="BV84" i="2316"/>
  <c r="BU84" i="2316"/>
  <c r="BT84" i="2316"/>
  <c r="BS84" i="2316"/>
  <c r="BR84" i="2316"/>
  <c r="W84" i="2316"/>
  <c r="U84" i="2316"/>
  <c r="S84" i="2316"/>
  <c r="Q84" i="2316"/>
  <c r="P84" i="2316"/>
  <c r="O84" i="2316"/>
  <c r="N84" i="2316"/>
  <c r="M84" i="2316"/>
  <c r="L84" i="2316"/>
  <c r="K84" i="2316"/>
  <c r="J84" i="2316"/>
  <c r="I84" i="2316"/>
  <c r="H84" i="2316"/>
  <c r="G84" i="2316"/>
  <c r="F84" i="2316"/>
  <c r="E84" i="2316"/>
  <c r="D84" i="2316"/>
  <c r="C84" i="2316"/>
  <c r="B84" i="2316"/>
  <c r="CW83" i="2316"/>
  <c r="CV83" i="2316"/>
  <c r="CU83" i="2316"/>
  <c r="CT83" i="2316"/>
  <c r="CS83" i="2316"/>
  <c r="CR83" i="2316"/>
  <c r="CQ83" i="2316"/>
  <c r="CP83" i="2316"/>
  <c r="CO83" i="2316"/>
  <c r="CN83" i="2316"/>
  <c r="CM83" i="2316"/>
  <c r="CL83" i="2316"/>
  <c r="CK83" i="2316"/>
  <c r="CJ83" i="2316"/>
  <c r="CI83" i="2316"/>
  <c r="CH83" i="2316"/>
  <c r="CG83" i="2316"/>
  <c r="CF83" i="2316"/>
  <c r="CE83" i="2316"/>
  <c r="CD83" i="2316"/>
  <c r="CC83" i="2316"/>
  <c r="CB83" i="2316"/>
  <c r="CA83" i="2316"/>
  <c r="BZ83" i="2316"/>
  <c r="BY83" i="2316"/>
  <c r="BX83" i="2316"/>
  <c r="BW83" i="2316"/>
  <c r="BV83" i="2316"/>
  <c r="BU83" i="2316"/>
  <c r="BT83" i="2316"/>
  <c r="BS83" i="2316"/>
  <c r="BR83" i="2316"/>
  <c r="BP83" i="2316"/>
  <c r="BN83" i="2316"/>
  <c r="BL83" i="2316"/>
  <c r="BJ83" i="2316"/>
  <c r="BH83" i="2316"/>
  <c r="BF83" i="2316"/>
  <c r="BD83" i="2316"/>
  <c r="BB83" i="2316"/>
  <c r="W83" i="2316"/>
  <c r="U83" i="2316"/>
  <c r="S83" i="2316"/>
  <c r="Q83" i="2316"/>
  <c r="P83" i="2316"/>
  <c r="O83" i="2316"/>
  <c r="N83" i="2316"/>
  <c r="M83" i="2316"/>
  <c r="L83" i="2316"/>
  <c r="K83" i="2316"/>
  <c r="J83" i="2316"/>
  <c r="I83" i="2316"/>
  <c r="H83" i="2316"/>
  <c r="G83" i="2316"/>
  <c r="F83" i="2316"/>
  <c r="E83" i="2316"/>
  <c r="D83" i="2316"/>
  <c r="C83" i="2316"/>
  <c r="B83" i="2316"/>
  <c r="Q82" i="2316"/>
  <c r="P82" i="2316"/>
  <c r="O82" i="2316"/>
  <c r="N82" i="2316"/>
  <c r="M82" i="2316"/>
  <c r="L82" i="2316"/>
  <c r="K82" i="2316"/>
  <c r="J82" i="2316"/>
  <c r="I82" i="2316"/>
  <c r="H82" i="2316"/>
  <c r="G82" i="2316"/>
  <c r="F82" i="2316"/>
  <c r="E82" i="2316"/>
  <c r="D82" i="2316"/>
  <c r="C82" i="2316"/>
  <c r="B82" i="2316"/>
  <c r="CV74" i="2316"/>
  <c r="CT74" i="2316"/>
  <c r="CR74" i="2316"/>
  <c r="CP74" i="2316"/>
  <c r="CN74" i="2316"/>
  <c r="CL74" i="2316"/>
  <c r="CJ74" i="2316"/>
  <c r="CH74" i="2316"/>
  <c r="CF74" i="2316"/>
  <c r="CD74" i="2316"/>
  <c r="BT74" i="2316"/>
  <c r="BR74" i="2316"/>
  <c r="BP74" i="2316"/>
  <c r="BN74" i="2316"/>
  <c r="BL74" i="2316"/>
  <c r="BJ74" i="2316"/>
  <c r="BH74" i="2316"/>
  <c r="BF74" i="2316"/>
  <c r="BD74" i="2316"/>
  <c r="BB74" i="2316"/>
  <c r="AZ74" i="2316"/>
  <c r="AX74" i="2316"/>
  <c r="AV74" i="2316"/>
  <c r="AT74" i="2316"/>
  <c r="AR74" i="2316"/>
  <c r="AP74" i="2316"/>
  <c r="AN74" i="2316"/>
  <c r="AL74" i="2316"/>
  <c r="AJ74" i="2316"/>
  <c r="AH74" i="2316"/>
  <c r="AF74" i="2316"/>
  <c r="AD74" i="2316"/>
  <c r="Z74" i="2316"/>
  <c r="P74" i="2316"/>
  <c r="N74" i="2316"/>
  <c r="L74" i="2316"/>
  <c r="J74" i="2316"/>
  <c r="H74" i="2316"/>
  <c r="F74" i="2316"/>
  <c r="D74" i="2316"/>
  <c r="B74" i="2316"/>
  <c r="CR73" i="2316"/>
  <c r="CR66" i="259" s="1"/>
  <c r="CP73" i="2316"/>
  <c r="CP66" i="259" s="1"/>
  <c r="CV72" i="2316"/>
  <c r="CT72" i="2316"/>
  <c r="CT27" i="2316" s="1"/>
  <c r="CR72" i="2316"/>
  <c r="CP72" i="2316"/>
  <c r="CN72" i="2316"/>
  <c r="CL72" i="2316"/>
  <c r="CJ72" i="2316"/>
  <c r="CH72" i="2316"/>
  <c r="CF72" i="2316"/>
  <c r="CD72" i="2316"/>
  <c r="CB72" i="2316"/>
  <c r="BZ72" i="2316"/>
  <c r="BX72" i="2316"/>
  <c r="R70" i="2316"/>
  <c r="R69" i="2316"/>
  <c r="R68" i="2316"/>
  <c r="V65" i="2316"/>
  <c r="T65" i="2316"/>
  <c r="V56" i="17060" s="1"/>
  <c r="P65" i="2316"/>
  <c r="N65" i="2316"/>
  <c r="L65" i="2316"/>
  <c r="N56" i="17060" s="1"/>
  <c r="J65" i="2316"/>
  <c r="H65" i="2316"/>
  <c r="F65" i="2316"/>
  <c r="D65" i="2316"/>
  <c r="B65" i="2316"/>
  <c r="R47" i="2316"/>
  <c r="R49" i="2316" s="1"/>
  <c r="BT44" i="2316"/>
  <c r="BT43" i="2316"/>
  <c r="BR43" i="2316"/>
  <c r="BP43" i="2316"/>
  <c r="BN43" i="2316"/>
  <c r="BL43" i="2316"/>
  <c r="BJ43" i="2316"/>
  <c r="BT42" i="2316"/>
  <c r="BR42" i="2316"/>
  <c r="BP42" i="2316"/>
  <c r="BN42" i="2316"/>
  <c r="BL42" i="2316"/>
  <c r="BJ42" i="2316"/>
  <c r="BT41" i="2316"/>
  <c r="AA38" i="2316"/>
  <c r="W38" i="2316"/>
  <c r="U38" i="2316"/>
  <c r="S38" i="2316"/>
  <c r="Q38" i="2316"/>
  <c r="O38" i="2316"/>
  <c r="M38" i="2316"/>
  <c r="K38" i="2316"/>
  <c r="I38" i="2316"/>
  <c r="G38" i="2316"/>
  <c r="E38" i="2316"/>
  <c r="C38" i="2316"/>
  <c r="W36" i="2316"/>
  <c r="U36" i="2316"/>
  <c r="S36" i="2316"/>
  <c r="Q36" i="2316"/>
  <c r="O36" i="2316"/>
  <c r="M36" i="2316"/>
  <c r="K36" i="2316"/>
  <c r="I36" i="2316"/>
  <c r="G36" i="2316"/>
  <c r="E36" i="2316"/>
  <c r="C36" i="2316"/>
  <c r="W34" i="2316"/>
  <c r="U34" i="2316"/>
  <c r="S34" i="2316"/>
  <c r="Q34" i="2316"/>
  <c r="O34" i="2316"/>
  <c r="M34" i="2316"/>
  <c r="K34" i="2316"/>
  <c r="I34" i="2316"/>
  <c r="G34" i="2316"/>
  <c r="E34" i="2316"/>
  <c r="C34" i="2316"/>
  <c r="AN33" i="2316"/>
  <c r="AL33" i="2316"/>
  <c r="DF33" i="2316" s="1"/>
  <c r="W28" i="2316"/>
  <c r="U28" i="2316"/>
  <c r="S28" i="2316"/>
  <c r="Q28" i="2316"/>
  <c r="O28" i="2316"/>
  <c r="M28" i="2316"/>
  <c r="K28" i="2316"/>
  <c r="I28" i="2316"/>
  <c r="G28" i="2316"/>
  <c r="E28" i="2316"/>
  <c r="C28" i="2316"/>
  <c r="CG26" i="2316"/>
  <c r="W26" i="2316"/>
  <c r="U26" i="2316"/>
  <c r="Q26" i="2316"/>
  <c r="O26" i="2316"/>
  <c r="M26" i="2316"/>
  <c r="K26" i="2316"/>
  <c r="I26" i="2316"/>
  <c r="G26" i="2316"/>
  <c r="E26" i="2316"/>
  <c r="C26" i="2316"/>
  <c r="AN25" i="2316"/>
  <c r="AL25" i="2316"/>
  <c r="W22" i="2316"/>
  <c r="U22" i="2316"/>
  <c r="Q22" i="2316"/>
  <c r="O22" i="2316"/>
  <c r="M22" i="2316"/>
  <c r="K22" i="2316"/>
  <c r="I22" i="2316"/>
  <c r="G22" i="2316"/>
  <c r="E22" i="2316"/>
  <c r="C22" i="2316"/>
  <c r="W20" i="2316"/>
  <c r="U20" i="2316"/>
  <c r="Q20" i="2316"/>
  <c r="O20" i="2316"/>
  <c r="M20" i="2316"/>
  <c r="K20" i="2316"/>
  <c r="I20" i="2316"/>
  <c r="G20" i="2316"/>
  <c r="E20" i="2316"/>
  <c r="C20" i="2316"/>
  <c r="W18" i="2316"/>
  <c r="U18" i="2316"/>
  <c r="Q18" i="2316"/>
  <c r="O18" i="2316"/>
  <c r="M18" i="2316"/>
  <c r="K18" i="2316"/>
  <c r="I18" i="2316"/>
  <c r="G18" i="2316"/>
  <c r="E18" i="2316"/>
  <c r="C18" i="2316"/>
  <c r="AN17" i="2316"/>
  <c r="AL17" i="2316"/>
  <c r="AB17" i="2316"/>
  <c r="Z17" i="2316"/>
  <c r="X17" i="2316"/>
  <c r="V17" i="2316"/>
  <c r="T17" i="2316"/>
  <c r="P17" i="2316"/>
  <c r="N17" i="2316"/>
  <c r="L17" i="2316"/>
  <c r="J17" i="2316"/>
  <c r="H17" i="2316"/>
  <c r="F17" i="2316"/>
  <c r="D17" i="2316"/>
  <c r="B17" i="2316"/>
  <c r="W14" i="2316"/>
  <c r="U14" i="2316"/>
  <c r="S14" i="2316"/>
  <c r="Q14" i="2316"/>
  <c r="O14" i="2316"/>
  <c r="M14" i="2316"/>
  <c r="K14" i="2316"/>
  <c r="I14" i="2316"/>
  <c r="G14" i="2316"/>
  <c r="E14" i="2316"/>
  <c r="C14" i="2316"/>
  <c r="CU12" i="2316"/>
  <c r="AW12" i="2316"/>
  <c r="W12" i="2316"/>
  <c r="U12" i="2316"/>
  <c r="S12" i="2316"/>
  <c r="Q12" i="2316"/>
  <c r="O12" i="2316"/>
  <c r="M12" i="2316"/>
  <c r="K12" i="2316"/>
  <c r="I12" i="2316"/>
  <c r="G12" i="2316"/>
  <c r="G7" i="2316" s="1"/>
  <c r="E12" i="2316"/>
  <c r="E7" i="2316" s="1"/>
  <c r="C12" i="2316"/>
  <c r="CV7" i="2316"/>
  <c r="CW34" i="2316" s="1"/>
  <c r="CT7" i="2316"/>
  <c r="CU28" i="2316" s="1"/>
  <c r="CR7" i="2316"/>
  <c r="CS36" i="2316" s="1"/>
  <c r="CP7" i="2316"/>
  <c r="CQ10" i="2316" s="1"/>
  <c r="CN7" i="2316"/>
  <c r="CL7" i="2316"/>
  <c r="CM12" i="2316" s="1"/>
  <c r="CJ7" i="2316"/>
  <c r="CK18" i="2316" s="1"/>
  <c r="CH7" i="2316"/>
  <c r="CI18" i="2316" s="1"/>
  <c r="CF7" i="2316"/>
  <c r="CG18" i="2316" s="1"/>
  <c r="CD7" i="2316"/>
  <c r="CE12" i="2316" s="1"/>
  <c r="CB7" i="2316"/>
  <c r="CB65" i="2316" s="1"/>
  <c r="BZ7" i="2316"/>
  <c r="CA28" i="2316" s="1"/>
  <c r="BX7" i="2316"/>
  <c r="BV7" i="2316"/>
  <c r="BW12" i="2316" s="1"/>
  <c r="BT7" i="2316"/>
  <c r="BU18" i="2316" s="1"/>
  <c r="BR7" i="2316"/>
  <c r="BS34" i="2316" s="1"/>
  <c r="BP7" i="2316"/>
  <c r="BP65" i="2316" s="1"/>
  <c r="BN7" i="2316"/>
  <c r="BN65" i="2316" s="1"/>
  <c r="BN56" i="17060" s="1"/>
  <c r="BN58" i="17060" s="1"/>
  <c r="BL7" i="2316"/>
  <c r="BM22" i="2316" s="1"/>
  <c r="BJ7" i="2316"/>
  <c r="BH7" i="2316"/>
  <c r="BI18" i="2316" s="1"/>
  <c r="BF7" i="2316"/>
  <c r="BG12" i="2316" s="1"/>
  <c r="BD7" i="2316"/>
  <c r="BE18" i="2316" s="1"/>
  <c r="BB7" i="2316"/>
  <c r="BC18" i="2316" s="1"/>
  <c r="AZ7" i="2316"/>
  <c r="BA18" i="2316" s="1"/>
  <c r="AX7" i="2316"/>
  <c r="AY12" i="2316" s="1"/>
  <c r="AV7" i="2316"/>
  <c r="AW36" i="2316" s="1"/>
  <c r="AT7" i="2316"/>
  <c r="AU28" i="2316" s="1"/>
  <c r="AR7" i="2316"/>
  <c r="AP7" i="2316"/>
  <c r="AQ12" i="2316" s="1"/>
  <c r="AN7" i="2316"/>
  <c r="AO38" i="2316" s="1"/>
  <c r="AL7" i="2316"/>
  <c r="AM12" i="2316" s="1"/>
  <c r="AJ7" i="2316"/>
  <c r="AK12" i="2316" s="1"/>
  <c r="AH7" i="2316"/>
  <c r="AI28" i="2316" s="1"/>
  <c r="AF7" i="2316"/>
  <c r="AG22" i="2316" s="1"/>
  <c r="AD7" i="2316"/>
  <c r="AE22" i="2316" s="1"/>
  <c r="AB7" i="2316"/>
  <c r="AC14" i="2316" s="1"/>
  <c r="Z7" i="2316"/>
  <c r="AA12" i="2316" s="1"/>
  <c r="X7" i="2316"/>
  <c r="Y18" i="2316" s="1"/>
  <c r="B143" i="17071"/>
  <c r="B142" i="17071"/>
  <c r="AC136" i="17071"/>
  <c r="AB136" i="17071"/>
  <c r="AA136" i="17071"/>
  <c r="Z136" i="17071"/>
  <c r="Y136" i="17071"/>
  <c r="X136" i="17071"/>
  <c r="W136" i="17071"/>
  <c r="V136" i="17071"/>
  <c r="U136" i="17071"/>
  <c r="T136" i="17071"/>
  <c r="S136" i="17071"/>
  <c r="R136" i="17071"/>
  <c r="Q136" i="17071"/>
  <c r="P136" i="17071"/>
  <c r="O136" i="17071"/>
  <c r="N136" i="17071"/>
  <c r="M136" i="17071"/>
  <c r="L136" i="17071"/>
  <c r="K136" i="17071"/>
  <c r="J136" i="17071"/>
  <c r="I136" i="17071"/>
  <c r="H136" i="17071"/>
  <c r="G136" i="17071"/>
  <c r="F136" i="17071"/>
  <c r="E136" i="17071"/>
  <c r="D136" i="17071"/>
  <c r="C136" i="17071"/>
  <c r="AD135" i="17071"/>
  <c r="AD134" i="17071"/>
  <c r="AD133" i="17071"/>
  <c r="AD132" i="17071"/>
  <c r="AD131" i="17071"/>
  <c r="AD130" i="17071"/>
  <c r="AD129" i="17071"/>
  <c r="AD128" i="17071"/>
  <c r="AD127" i="17071"/>
  <c r="AD126" i="17071"/>
  <c r="AD125" i="17071"/>
  <c r="AD124" i="17071"/>
  <c r="B122" i="17071"/>
  <c r="H120" i="17071"/>
  <c r="B120" i="17071"/>
  <c r="B119" i="17071"/>
  <c r="AC114" i="17071"/>
  <c r="AB114" i="17071"/>
  <c r="AA114" i="17071"/>
  <c r="Z114" i="17071"/>
  <c r="Y114" i="17071"/>
  <c r="X114" i="17071"/>
  <c r="W114" i="17071"/>
  <c r="V114" i="17071"/>
  <c r="U114" i="17071"/>
  <c r="T114" i="17071"/>
  <c r="S114" i="17071"/>
  <c r="R114" i="17071"/>
  <c r="Q114" i="17071"/>
  <c r="P114" i="17071"/>
  <c r="O114" i="17071"/>
  <c r="N114" i="17071"/>
  <c r="M114" i="17071"/>
  <c r="L114" i="17071"/>
  <c r="K114" i="17071"/>
  <c r="J114" i="17071"/>
  <c r="I114" i="17071"/>
  <c r="H114" i="17071"/>
  <c r="G114" i="17071"/>
  <c r="F114" i="17071"/>
  <c r="E114" i="17071"/>
  <c r="D114" i="17071"/>
  <c r="C114" i="17071"/>
  <c r="AD113" i="17071"/>
  <c r="AD112" i="17071"/>
  <c r="AD111" i="17071"/>
  <c r="AD110" i="17071"/>
  <c r="AD109" i="17071"/>
  <c r="AD108" i="17071"/>
  <c r="AD107" i="17071"/>
  <c r="AD106" i="17071"/>
  <c r="AD105" i="17071"/>
  <c r="AD104" i="17071"/>
  <c r="AD103" i="17071"/>
  <c r="AD102" i="17071"/>
  <c r="B98" i="17071"/>
  <c r="B121" i="17071" s="1"/>
  <c r="B97" i="17071"/>
  <c r="B96" i="17071"/>
  <c r="N76" i="17071"/>
  <c r="H76" i="17071"/>
  <c r="B76" i="17071"/>
  <c r="N74" i="17071"/>
  <c r="H74" i="17071"/>
  <c r="N73" i="17071"/>
  <c r="H73" i="17071"/>
  <c r="B73" i="17071"/>
  <c r="N72" i="17071"/>
  <c r="H72" i="17071"/>
  <c r="B72" i="17071"/>
  <c r="N51" i="17071"/>
  <c r="H51" i="17071"/>
  <c r="B51" i="17071"/>
  <c r="B50" i="17071"/>
  <c r="H50" i="17071" s="1"/>
  <c r="N50" i="17071" s="1"/>
  <c r="P49" i="17071"/>
  <c r="N49" i="17071"/>
  <c r="H49" i="17071"/>
  <c r="N48" i="17071"/>
  <c r="H48" i="17071"/>
  <c r="B48" i="17071"/>
  <c r="N47" i="17071"/>
  <c r="H47" i="17071"/>
  <c r="B47" i="17071"/>
  <c r="N29" i="17071"/>
  <c r="H29" i="17071"/>
  <c r="B29" i="17071"/>
  <c r="H28" i="17071"/>
  <c r="N28" i="17071" s="1"/>
  <c r="P27" i="17071"/>
  <c r="N27" i="17071"/>
  <c r="H27" i="17071"/>
  <c r="N26" i="17071"/>
  <c r="H26" i="17071"/>
  <c r="B26" i="17071"/>
  <c r="N25" i="17071"/>
  <c r="H25" i="17071"/>
  <c r="B25" i="17071"/>
  <c r="N9" i="17071"/>
  <c r="H9" i="17071"/>
  <c r="N8" i="17071"/>
  <c r="H8" i="17071"/>
  <c r="N7" i="17071"/>
  <c r="H7" i="17071"/>
  <c r="N6" i="17071"/>
  <c r="H6" i="17071"/>
  <c r="B77" i="1"/>
  <c r="B30" i="1"/>
  <c r="H30" i="1" s="1"/>
  <c r="H9" i="1"/>
  <c r="A89" i="17060"/>
  <c r="A99" i="2819" s="1"/>
  <c r="A87" i="17060"/>
  <c r="A95" i="2316" s="1"/>
  <c r="A97" i="2819" s="1"/>
  <c r="A85" i="17060"/>
  <c r="CV82" i="17060"/>
  <c r="CV38" i="17060" s="1"/>
  <c r="CT82" i="17060"/>
  <c r="CR82" i="17060"/>
  <c r="CR38" i="17060" s="1"/>
  <c r="CP82" i="17060"/>
  <c r="CP38" i="17060" s="1"/>
  <c r="CN82" i="17060"/>
  <c r="CN38" i="17060" s="1"/>
  <c r="CL82" i="17060"/>
  <c r="CJ82" i="17060"/>
  <c r="CJ38" i="17060" s="1"/>
  <c r="CH82" i="17060"/>
  <c r="CH38" i="17060" s="1"/>
  <c r="CF82" i="17060"/>
  <c r="CF38" i="17060" s="1"/>
  <c r="CD82" i="17060"/>
  <c r="BZ82" i="17060"/>
  <c r="BZ38" i="17060" s="1"/>
  <c r="BX82" i="17060"/>
  <c r="BX67" i="17060" s="1"/>
  <c r="BV82" i="17060"/>
  <c r="BV67" i="17060" s="1"/>
  <c r="BT82" i="17060"/>
  <c r="BR82" i="17060"/>
  <c r="BR68" i="17060" s="1"/>
  <c r="BP82" i="17060"/>
  <c r="BP27" i="17060" s="1"/>
  <c r="BN82" i="17060"/>
  <c r="BN38" i="17060" s="1"/>
  <c r="BL82" i="17060"/>
  <c r="BL68" i="17060" s="1"/>
  <c r="BL70" i="8364" s="1"/>
  <c r="BJ82" i="17060"/>
  <c r="BJ66" i="17060" s="1"/>
  <c r="BH82" i="17060"/>
  <c r="BH38" i="17060" s="1"/>
  <c r="BF82" i="17060"/>
  <c r="BF38" i="17060" s="1"/>
  <c r="BD82" i="17060"/>
  <c r="BB82" i="17060"/>
  <c r="BB38" i="17060" s="1"/>
  <c r="AZ82" i="17060"/>
  <c r="AZ63" i="17060" s="1"/>
  <c r="AZ30" i="17060" s="1"/>
  <c r="AX82" i="17060"/>
  <c r="AV82" i="17060"/>
  <c r="AV38" i="17060" s="1"/>
  <c r="AT82" i="17060"/>
  <c r="AT68" i="17060" s="1"/>
  <c r="AR82" i="17060"/>
  <c r="AR25" i="17060" s="1"/>
  <c r="AP82" i="17060"/>
  <c r="AP63" i="17060" s="1"/>
  <c r="AN82" i="17060"/>
  <c r="AN63" i="17060" s="1"/>
  <c r="AN65" i="8364" s="1"/>
  <c r="AL82" i="17060"/>
  <c r="AL17" i="17060" s="1"/>
  <c r="AJ82" i="17060"/>
  <c r="AJ68" i="17060" s="1"/>
  <c r="AH82" i="17060"/>
  <c r="AH25" i="17060" s="1"/>
  <c r="AF82" i="17060"/>
  <c r="AF68" i="17060" s="1"/>
  <c r="AF70" i="8364" s="1"/>
  <c r="AD82" i="17060"/>
  <c r="AD67" i="17060" s="1"/>
  <c r="AD76" i="2316" s="1"/>
  <c r="AB82" i="17060"/>
  <c r="AB9" i="17060" s="1"/>
  <c r="Z82" i="17060"/>
  <c r="Z38" i="17060" s="1"/>
  <c r="V82" i="17060"/>
  <c r="V68" i="17060" s="1"/>
  <c r="T82" i="17060"/>
  <c r="T63" i="17060" s="1"/>
  <c r="R82" i="17060"/>
  <c r="R67" i="17060" s="1"/>
  <c r="R69" i="8364" s="1"/>
  <c r="P82" i="17060"/>
  <c r="P11" i="17060" s="1"/>
  <c r="N82" i="17060"/>
  <c r="N66" i="17060" s="1"/>
  <c r="L82" i="17060"/>
  <c r="L29" i="17060" s="1"/>
  <c r="J82" i="17060"/>
  <c r="J9" i="17060" s="1"/>
  <c r="H82" i="17060"/>
  <c r="H68" i="17060" s="1"/>
  <c r="F82" i="17060"/>
  <c r="D82" i="17060"/>
  <c r="D19" i="17060" s="1"/>
  <c r="B82" i="17060"/>
  <c r="B63" i="17060" s="1"/>
  <c r="B65" i="8364" s="1"/>
  <c r="A82" i="17060"/>
  <c r="CW76" i="17060"/>
  <c r="CV76" i="17060"/>
  <c r="CU76" i="17060"/>
  <c r="CT76" i="17060"/>
  <c r="CS76" i="17060"/>
  <c r="CR76" i="17060"/>
  <c r="CQ76" i="17060"/>
  <c r="CP76" i="17060"/>
  <c r="CO76" i="17060"/>
  <c r="CN76" i="17060"/>
  <c r="CM76" i="17060"/>
  <c r="CL76" i="17060"/>
  <c r="CK76" i="17060"/>
  <c r="CJ76" i="17060"/>
  <c r="CI76" i="17060"/>
  <c r="CH76" i="17060"/>
  <c r="CG76" i="17060"/>
  <c r="CF76" i="17060"/>
  <c r="CE76" i="17060"/>
  <c r="CD76" i="17060"/>
  <c r="CC76" i="17060"/>
  <c r="CB76" i="17060"/>
  <c r="CA76" i="17060"/>
  <c r="BZ76" i="17060"/>
  <c r="BY76" i="17060"/>
  <c r="BX76" i="17060"/>
  <c r="BW76" i="17060"/>
  <c r="BV76" i="17060"/>
  <c r="BU76" i="17060"/>
  <c r="BT76" i="17060"/>
  <c r="BS76" i="17060"/>
  <c r="BR76" i="17060"/>
  <c r="BQ76" i="17060"/>
  <c r="BP76" i="17060"/>
  <c r="BP85" i="2316" s="1"/>
  <c r="BO76" i="17060"/>
  <c r="BN76" i="17060"/>
  <c r="BN85" i="2316" s="1"/>
  <c r="BM76" i="17060"/>
  <c r="BL76" i="17060"/>
  <c r="BK76" i="17060"/>
  <c r="BJ76" i="17060"/>
  <c r="BI76" i="17060"/>
  <c r="BH76" i="17060"/>
  <c r="BG76" i="17060"/>
  <c r="BF76" i="17060"/>
  <c r="BE76" i="17060"/>
  <c r="BD76" i="17060"/>
  <c r="BC76" i="17060"/>
  <c r="BB76" i="17060"/>
  <c r="BA76" i="17060"/>
  <c r="AZ76" i="17060"/>
  <c r="AY76" i="17060"/>
  <c r="AX76" i="17060"/>
  <c r="AW76" i="17060"/>
  <c r="AV76" i="17060"/>
  <c r="AU76" i="17060"/>
  <c r="AT76" i="17060"/>
  <c r="AS76" i="17060"/>
  <c r="AR76" i="17060"/>
  <c r="AQ76" i="17060"/>
  <c r="AP76" i="17060"/>
  <c r="AO76" i="17060"/>
  <c r="AN76" i="17060"/>
  <c r="AM76" i="17060"/>
  <c r="AL76" i="17060"/>
  <c r="AK76" i="17060"/>
  <c r="AJ76" i="17060"/>
  <c r="AI76" i="17060"/>
  <c r="AH76" i="17060"/>
  <c r="AG76" i="17060"/>
  <c r="AF76" i="17060"/>
  <c r="AE76" i="17060"/>
  <c r="AD76" i="17060"/>
  <c r="AC76" i="17060"/>
  <c r="AB76" i="17060"/>
  <c r="AA76" i="17060"/>
  <c r="Z76" i="17060"/>
  <c r="Y76" i="17060"/>
  <c r="X76" i="17060"/>
  <c r="W76" i="17060"/>
  <c r="V76" i="17060"/>
  <c r="U76" i="17060"/>
  <c r="T76" i="17060"/>
  <c r="S76" i="17060"/>
  <c r="R76" i="17060"/>
  <c r="Q76" i="17060"/>
  <c r="P76" i="17060"/>
  <c r="O76" i="17060"/>
  <c r="N76" i="17060"/>
  <c r="M76" i="17060"/>
  <c r="L76" i="17060"/>
  <c r="K76" i="17060"/>
  <c r="J76" i="17060"/>
  <c r="I76" i="17060"/>
  <c r="H76" i="17060"/>
  <c r="G76" i="17060"/>
  <c r="F76" i="17060"/>
  <c r="E76" i="17060"/>
  <c r="D76" i="17060"/>
  <c r="C76" i="17060"/>
  <c r="B76" i="17060"/>
  <c r="CW75" i="17060"/>
  <c r="CV75" i="17060"/>
  <c r="CU75" i="17060"/>
  <c r="CT75" i="17060"/>
  <c r="CS75" i="17060"/>
  <c r="CR75" i="17060"/>
  <c r="CQ75" i="17060"/>
  <c r="CP75" i="17060"/>
  <c r="CO75" i="17060"/>
  <c r="CN75" i="17060"/>
  <c r="CM75" i="17060"/>
  <c r="CL75" i="17060"/>
  <c r="CK75" i="17060"/>
  <c r="CJ75" i="17060"/>
  <c r="CI75" i="17060"/>
  <c r="CH75" i="17060"/>
  <c r="CG75" i="17060"/>
  <c r="CF75" i="17060"/>
  <c r="CE75" i="17060"/>
  <c r="CD75" i="17060"/>
  <c r="CC75" i="17060"/>
  <c r="CB75" i="17060"/>
  <c r="CA75" i="17060"/>
  <c r="BZ75" i="17060"/>
  <c r="BY75" i="17060"/>
  <c r="BX75" i="17060"/>
  <c r="BW75" i="17060"/>
  <c r="BV75" i="17060"/>
  <c r="BU75" i="17060"/>
  <c r="BT75" i="17060"/>
  <c r="BS75" i="17060"/>
  <c r="BR75" i="17060"/>
  <c r="BQ75" i="17060"/>
  <c r="BP75" i="17060"/>
  <c r="BO75" i="17060"/>
  <c r="BN75" i="17060"/>
  <c r="BM75" i="17060"/>
  <c r="BL75" i="17060"/>
  <c r="BK75" i="17060"/>
  <c r="BJ75" i="17060"/>
  <c r="BI75" i="17060"/>
  <c r="BH75" i="17060"/>
  <c r="BG75" i="17060"/>
  <c r="BF75" i="17060"/>
  <c r="BE75" i="17060"/>
  <c r="BD75" i="17060"/>
  <c r="BC75" i="17060"/>
  <c r="BB75" i="17060"/>
  <c r="BA75" i="17060"/>
  <c r="AZ75" i="17060"/>
  <c r="AY75" i="17060"/>
  <c r="AX75" i="17060"/>
  <c r="AW75" i="17060"/>
  <c r="AV75" i="17060"/>
  <c r="AU75" i="17060"/>
  <c r="AT75" i="17060"/>
  <c r="AS75" i="17060"/>
  <c r="AR75" i="17060"/>
  <c r="AQ75" i="17060"/>
  <c r="AP75" i="17060"/>
  <c r="AO75" i="17060"/>
  <c r="AN75" i="17060"/>
  <c r="AM75" i="17060"/>
  <c r="AL75" i="17060"/>
  <c r="AK75" i="17060"/>
  <c r="AJ75" i="17060"/>
  <c r="AI75" i="17060"/>
  <c r="AH75" i="17060"/>
  <c r="AG75" i="17060"/>
  <c r="AF75" i="17060"/>
  <c r="AE75" i="17060"/>
  <c r="AD75" i="17060"/>
  <c r="AC75" i="17060"/>
  <c r="AB75" i="17060"/>
  <c r="AA75" i="17060"/>
  <c r="Z75" i="17060"/>
  <c r="Y75" i="17060"/>
  <c r="X75" i="17060"/>
  <c r="W75" i="17060"/>
  <c r="V75" i="17060"/>
  <c r="U75" i="17060"/>
  <c r="T75" i="17060"/>
  <c r="S75" i="17060"/>
  <c r="R75" i="17060"/>
  <c r="Q75" i="17060"/>
  <c r="P75" i="17060"/>
  <c r="O75" i="17060"/>
  <c r="N75" i="17060"/>
  <c r="M75" i="17060"/>
  <c r="L75" i="17060"/>
  <c r="K75" i="17060"/>
  <c r="J75" i="17060"/>
  <c r="I75" i="17060"/>
  <c r="H75" i="17060"/>
  <c r="G75" i="17060"/>
  <c r="F75" i="17060"/>
  <c r="E75" i="17060"/>
  <c r="D75" i="17060"/>
  <c r="C75" i="17060"/>
  <c r="B75" i="17060"/>
  <c r="CW74" i="17060"/>
  <c r="CV74" i="17060"/>
  <c r="CU74" i="17060"/>
  <c r="CT74" i="17060"/>
  <c r="CS74" i="17060"/>
  <c r="CR74" i="17060"/>
  <c r="CQ74" i="17060"/>
  <c r="CP74" i="17060"/>
  <c r="CO74" i="17060"/>
  <c r="CN74" i="17060"/>
  <c r="CM74" i="17060"/>
  <c r="CL74" i="17060"/>
  <c r="CK74" i="17060"/>
  <c r="CJ74" i="17060"/>
  <c r="CI74" i="17060"/>
  <c r="CH74" i="17060"/>
  <c r="CG74" i="17060"/>
  <c r="CF74" i="17060"/>
  <c r="CE74" i="17060"/>
  <c r="CD74" i="17060"/>
  <c r="CC74" i="17060"/>
  <c r="CB74" i="17060"/>
  <c r="CA74" i="17060"/>
  <c r="BZ74" i="17060"/>
  <c r="BY74" i="17060"/>
  <c r="BX74" i="17060"/>
  <c r="BW74" i="17060"/>
  <c r="BV74" i="17060"/>
  <c r="BU74" i="17060"/>
  <c r="BT74" i="17060"/>
  <c r="BS74" i="17060"/>
  <c r="BR74" i="17060"/>
  <c r="BQ74" i="17060"/>
  <c r="BP74" i="17060"/>
  <c r="BO74" i="17060"/>
  <c r="BN74" i="17060"/>
  <c r="BM74" i="17060"/>
  <c r="BL74" i="17060"/>
  <c r="BK74" i="17060"/>
  <c r="BJ74" i="17060"/>
  <c r="BI74" i="17060"/>
  <c r="BH74" i="17060"/>
  <c r="BG74" i="17060"/>
  <c r="BF74" i="17060"/>
  <c r="BE74" i="17060"/>
  <c r="BD74" i="17060"/>
  <c r="BC74" i="17060"/>
  <c r="BB74" i="17060"/>
  <c r="BA74" i="17060"/>
  <c r="AZ74" i="17060"/>
  <c r="AY74" i="17060"/>
  <c r="AX74" i="17060"/>
  <c r="AW74" i="17060"/>
  <c r="AV74" i="17060"/>
  <c r="AU74" i="17060"/>
  <c r="AT74" i="17060"/>
  <c r="AS74" i="17060"/>
  <c r="AR74" i="17060"/>
  <c r="AQ74" i="17060"/>
  <c r="AP74" i="17060"/>
  <c r="AO74" i="17060"/>
  <c r="AN74" i="17060"/>
  <c r="AM74" i="17060"/>
  <c r="AL74" i="17060"/>
  <c r="AK74" i="17060"/>
  <c r="AJ74" i="17060"/>
  <c r="AI74" i="17060"/>
  <c r="AH74" i="17060"/>
  <c r="AG74" i="17060"/>
  <c r="AF74" i="17060"/>
  <c r="AE74" i="17060"/>
  <c r="AD74" i="17060"/>
  <c r="AC74" i="17060"/>
  <c r="AB74" i="17060"/>
  <c r="AA74" i="17060"/>
  <c r="Z74" i="17060"/>
  <c r="Y74" i="17060"/>
  <c r="X74" i="17060"/>
  <c r="W74" i="17060"/>
  <c r="V74" i="17060"/>
  <c r="U74" i="17060"/>
  <c r="T74" i="17060"/>
  <c r="S74" i="17060"/>
  <c r="R74" i="17060"/>
  <c r="Q74" i="17060"/>
  <c r="P74" i="17060"/>
  <c r="O74" i="17060"/>
  <c r="N74" i="17060"/>
  <c r="M74" i="17060"/>
  <c r="L74" i="17060"/>
  <c r="K74" i="17060"/>
  <c r="J74" i="17060"/>
  <c r="I74" i="17060"/>
  <c r="H74" i="17060"/>
  <c r="G74" i="17060"/>
  <c r="F74" i="17060"/>
  <c r="E74" i="17060"/>
  <c r="D74" i="17060"/>
  <c r="C74" i="17060"/>
  <c r="B74" i="17060"/>
  <c r="CW73" i="17060"/>
  <c r="CV73" i="17060"/>
  <c r="CU73" i="17060"/>
  <c r="CT73" i="17060"/>
  <c r="CS73" i="17060"/>
  <c r="CR73" i="17060"/>
  <c r="CQ73" i="17060"/>
  <c r="CP73" i="17060"/>
  <c r="CO73" i="17060"/>
  <c r="CN73" i="17060"/>
  <c r="CM73" i="17060"/>
  <c r="CL73" i="17060"/>
  <c r="CK73" i="17060"/>
  <c r="CJ73" i="17060"/>
  <c r="CI73" i="17060"/>
  <c r="CH73" i="17060"/>
  <c r="CG73" i="17060"/>
  <c r="CF73" i="17060"/>
  <c r="CE73" i="17060"/>
  <c r="CD73" i="17060"/>
  <c r="CC73" i="17060"/>
  <c r="CB73" i="17060"/>
  <c r="CA73" i="17060"/>
  <c r="BZ73" i="17060"/>
  <c r="BY73" i="17060"/>
  <c r="BX73" i="17060"/>
  <c r="BW73" i="17060"/>
  <c r="BV73" i="17060"/>
  <c r="BU73" i="17060"/>
  <c r="BT73" i="17060"/>
  <c r="BS73" i="17060"/>
  <c r="BR73" i="17060"/>
  <c r="BQ73" i="17060"/>
  <c r="BP73" i="17060"/>
  <c r="BO73" i="17060"/>
  <c r="BN73" i="17060"/>
  <c r="BM73" i="17060"/>
  <c r="BL73" i="17060"/>
  <c r="BK73" i="17060"/>
  <c r="BJ73" i="17060"/>
  <c r="BI73" i="17060"/>
  <c r="BH73" i="17060"/>
  <c r="BG73" i="17060"/>
  <c r="BF73" i="17060"/>
  <c r="BE73" i="17060"/>
  <c r="BD73" i="17060"/>
  <c r="BC73" i="17060"/>
  <c r="BB73" i="17060"/>
  <c r="BA73" i="17060"/>
  <c r="AZ73" i="17060"/>
  <c r="AY73" i="17060"/>
  <c r="AX73" i="17060"/>
  <c r="AW73" i="17060"/>
  <c r="AV73" i="17060"/>
  <c r="AU73" i="17060"/>
  <c r="AT73" i="17060"/>
  <c r="AS73" i="17060"/>
  <c r="AR73" i="17060"/>
  <c r="AQ73" i="17060"/>
  <c r="AP73" i="17060"/>
  <c r="AO73" i="17060"/>
  <c r="AN73" i="17060"/>
  <c r="AM73" i="17060"/>
  <c r="AL73" i="17060"/>
  <c r="AK73" i="17060"/>
  <c r="AJ73" i="17060"/>
  <c r="AI73" i="17060"/>
  <c r="AH73" i="17060"/>
  <c r="AG73" i="17060"/>
  <c r="AF73" i="17060"/>
  <c r="AE73" i="17060"/>
  <c r="AD73" i="17060"/>
  <c r="AC73" i="17060"/>
  <c r="AB73" i="17060"/>
  <c r="AA73" i="17060"/>
  <c r="Z73" i="17060"/>
  <c r="Y73" i="17060"/>
  <c r="X73" i="17060"/>
  <c r="W73" i="17060"/>
  <c r="V73" i="17060"/>
  <c r="U73" i="17060"/>
  <c r="T73" i="17060"/>
  <c r="S73" i="17060"/>
  <c r="R73" i="17060"/>
  <c r="Q73" i="17060"/>
  <c r="P73" i="17060"/>
  <c r="O73" i="17060"/>
  <c r="N73" i="17060"/>
  <c r="M73" i="17060"/>
  <c r="L73" i="17060"/>
  <c r="K73" i="17060"/>
  <c r="J73" i="17060"/>
  <c r="I73" i="17060"/>
  <c r="H73" i="17060"/>
  <c r="G73" i="17060"/>
  <c r="F73" i="17060"/>
  <c r="E73" i="17060"/>
  <c r="D73" i="17060"/>
  <c r="C73" i="17060"/>
  <c r="B73" i="17060"/>
  <c r="CV68" i="17060"/>
  <c r="CT68" i="17060"/>
  <c r="CT70" i="8364" s="1"/>
  <c r="CR68" i="17060"/>
  <c r="CR70" i="8364" s="1"/>
  <c r="CP68" i="17060"/>
  <c r="CN68" i="17060"/>
  <c r="CN70" i="8364" s="1"/>
  <c r="CL68" i="17060"/>
  <c r="CJ68" i="17060"/>
  <c r="CH68" i="17060"/>
  <c r="CF68" i="17060"/>
  <c r="CD68" i="17060"/>
  <c r="CD70" i="8364" s="1"/>
  <c r="CB68" i="17060"/>
  <c r="CB70" i="8364" s="1"/>
  <c r="X68" i="17060"/>
  <c r="CV67" i="17060"/>
  <c r="CV69" i="8364" s="1"/>
  <c r="CT67" i="17060"/>
  <c r="CT69" i="8364" s="1"/>
  <c r="CR67" i="17060"/>
  <c r="CP67" i="17060"/>
  <c r="CN67" i="17060"/>
  <c r="CL67" i="17060"/>
  <c r="CJ67" i="17060"/>
  <c r="CH67" i="17060"/>
  <c r="CF67" i="17060"/>
  <c r="CF69" i="8364" s="1"/>
  <c r="CD67" i="17060"/>
  <c r="CD69" i="8364" s="1"/>
  <c r="CB67" i="17060"/>
  <c r="BL67" i="17060"/>
  <c r="BF67" i="17060"/>
  <c r="Z67" i="17060"/>
  <c r="X67" i="17060"/>
  <c r="H67" i="17060"/>
  <c r="CV66" i="17060"/>
  <c r="CT66" i="17060"/>
  <c r="CR66" i="17060"/>
  <c r="CR68" i="8364" s="1"/>
  <c r="CP66" i="17060"/>
  <c r="CN66" i="17060"/>
  <c r="CL66" i="17060"/>
  <c r="CJ66" i="17060"/>
  <c r="CH66" i="17060"/>
  <c r="CF66" i="17060"/>
  <c r="CD66" i="17060"/>
  <c r="CB66" i="17060"/>
  <c r="CB68" i="8364" s="1"/>
  <c r="X66" i="17060"/>
  <c r="CB65" i="17060"/>
  <c r="CV64" i="17060"/>
  <c r="CT64" i="17060"/>
  <c r="CT66" i="8364" s="1"/>
  <c r="CR64" i="17060"/>
  <c r="CR66" i="8364" s="1"/>
  <c r="CP64" i="17060"/>
  <c r="CP66" i="8364" s="1"/>
  <c r="CN64" i="17060"/>
  <c r="CN66" i="8364" s="1"/>
  <c r="CL64" i="17060"/>
  <c r="CJ64" i="17060"/>
  <c r="CH64" i="17060"/>
  <c r="CF64" i="17060"/>
  <c r="CD64" i="17060"/>
  <c r="CD66" i="8364" s="1"/>
  <c r="CB64" i="17060"/>
  <c r="BZ64" i="17060"/>
  <c r="BX64" i="17060"/>
  <c r="BV64" i="17060"/>
  <c r="BT64" i="17060"/>
  <c r="BR64" i="17060"/>
  <c r="BP64" i="17060"/>
  <c r="BN64" i="17060"/>
  <c r="BN66" i="8364" s="1"/>
  <c r="BL64" i="17060"/>
  <c r="BJ64" i="17060"/>
  <c r="BH64" i="17060"/>
  <c r="BF64" i="17060"/>
  <c r="BD64" i="17060"/>
  <c r="BB64" i="17060"/>
  <c r="AZ64" i="17060"/>
  <c r="AX64" i="17060"/>
  <c r="AX66" i="8364" s="1"/>
  <c r="AV64" i="17060"/>
  <c r="AV66" i="8364" s="1"/>
  <c r="AT64" i="17060"/>
  <c r="AR64" i="17060"/>
  <c r="AP64" i="17060"/>
  <c r="AN64" i="17060"/>
  <c r="AL64" i="17060"/>
  <c r="AJ64" i="17060"/>
  <c r="AH64" i="17060"/>
  <c r="AF64" i="17060"/>
  <c r="AD64" i="17060"/>
  <c r="AD66" i="8364" s="1"/>
  <c r="AB64" i="17060"/>
  <c r="Z64" i="17060"/>
  <c r="Z66" i="8364" s="1"/>
  <c r="X64" i="17060"/>
  <c r="V64" i="17060"/>
  <c r="T64" i="17060"/>
  <c r="R64" i="17060"/>
  <c r="P64" i="17060"/>
  <c r="P73" i="2316" s="1"/>
  <c r="N64" i="17060"/>
  <c r="N73" i="2316" s="1"/>
  <c r="L64" i="17060"/>
  <c r="L73" i="2316" s="1"/>
  <c r="J64" i="17060"/>
  <c r="J73" i="2316" s="1"/>
  <c r="H64" i="17060"/>
  <c r="H73" i="2316" s="1"/>
  <c r="F64" i="17060"/>
  <c r="F73" i="2316" s="1"/>
  <c r="D64" i="17060"/>
  <c r="B64" i="17060"/>
  <c r="B66" i="8364" s="1"/>
  <c r="X63" i="17060"/>
  <c r="N63" i="17060"/>
  <c r="N72" i="2316" s="1"/>
  <c r="L63" i="17060"/>
  <c r="L72" i="2316" s="1"/>
  <c r="H63" i="17060"/>
  <c r="H72" i="2316" s="1"/>
  <c r="X56" i="17060"/>
  <c r="T56" i="17060"/>
  <c r="R56" i="17060"/>
  <c r="P56" i="17060"/>
  <c r="L56" i="17060"/>
  <c r="J56" i="17060"/>
  <c r="H56" i="17060"/>
  <c r="F56" i="17060"/>
  <c r="D56" i="17060"/>
  <c r="B56" i="17060"/>
  <c r="B58" i="17060" s="1"/>
  <c r="CL38" i="17060"/>
  <c r="CD38" i="17060"/>
  <c r="CB38" i="17060"/>
  <c r="BL38" i="17060"/>
  <c r="X38" i="17060"/>
  <c r="CV35" i="17060"/>
  <c r="CT35" i="17060"/>
  <c r="CR35" i="17060"/>
  <c r="CP35" i="17060"/>
  <c r="CN35" i="17060"/>
  <c r="CL35" i="17060"/>
  <c r="CJ35" i="17060"/>
  <c r="CH35" i="17060"/>
  <c r="CF35" i="17060"/>
  <c r="BD35" i="17060"/>
  <c r="AT35" i="17060"/>
  <c r="AR35" i="17060"/>
  <c r="AP35" i="17060"/>
  <c r="AN35" i="17060"/>
  <c r="AL35" i="17060"/>
  <c r="T35" i="17060"/>
  <c r="R35" i="17060"/>
  <c r="P35" i="17060"/>
  <c r="N35" i="17060"/>
  <c r="L35" i="17060"/>
  <c r="J35" i="17060"/>
  <c r="H35" i="17060"/>
  <c r="F35" i="17060"/>
  <c r="D35" i="17060"/>
  <c r="B35" i="17060"/>
  <c r="CV34" i="17060"/>
  <c r="CT34" i="17060"/>
  <c r="CR34" i="17060"/>
  <c r="CP34" i="17060"/>
  <c r="CN34" i="17060"/>
  <c r="CL34" i="17060"/>
  <c r="CJ34" i="17060"/>
  <c r="CH34" i="17060"/>
  <c r="CF34" i="17060"/>
  <c r="BR34" i="17060"/>
  <c r="BP34" i="17060"/>
  <c r="BN34" i="17060"/>
  <c r="BL34" i="17060"/>
  <c r="BJ34" i="17060"/>
  <c r="BH34" i="17060"/>
  <c r="BF34" i="17060"/>
  <c r="BD34" i="17060"/>
  <c r="AT34" i="17060"/>
  <c r="AR34" i="17060"/>
  <c r="AP34" i="17060"/>
  <c r="AN34" i="17060"/>
  <c r="AL34" i="17060"/>
  <c r="Z34" i="17060"/>
  <c r="T34" i="17060"/>
  <c r="R34" i="17060"/>
  <c r="P34" i="17060"/>
  <c r="N34" i="17060"/>
  <c r="L34" i="17060"/>
  <c r="J34" i="17060"/>
  <c r="H34" i="17060"/>
  <c r="F34" i="17060"/>
  <c r="D34" i="17060"/>
  <c r="B34" i="17060"/>
  <c r="CV33" i="17060"/>
  <c r="CT33" i="17060"/>
  <c r="CR33" i="17060"/>
  <c r="CP33" i="17060"/>
  <c r="CN33" i="17060"/>
  <c r="CL33" i="17060"/>
  <c r="CJ33" i="17060"/>
  <c r="CH33" i="17060"/>
  <c r="CF33" i="17060"/>
  <c r="BR33" i="17060"/>
  <c r="BP33" i="17060"/>
  <c r="BN33" i="17060"/>
  <c r="BL33" i="17060"/>
  <c r="BJ33" i="17060"/>
  <c r="BH33" i="17060"/>
  <c r="BF33" i="17060"/>
  <c r="BD33" i="17060"/>
  <c r="AT33" i="17060"/>
  <c r="AR33" i="17060"/>
  <c r="AP33" i="17060"/>
  <c r="AN33" i="17060"/>
  <c r="AL33" i="17060"/>
  <c r="Z33" i="17060"/>
  <c r="T33" i="17060"/>
  <c r="R33" i="17060"/>
  <c r="P33" i="17060"/>
  <c r="N33" i="17060"/>
  <c r="L33" i="17060"/>
  <c r="J33" i="17060"/>
  <c r="H33" i="17060"/>
  <c r="F33" i="17060"/>
  <c r="D33" i="17060"/>
  <c r="B33" i="17060"/>
  <c r="CV32" i="17060"/>
  <c r="CT32" i="17060"/>
  <c r="CR32" i="17060"/>
  <c r="CP32" i="17060"/>
  <c r="CN32" i="17060"/>
  <c r="CL32" i="17060"/>
  <c r="CJ32" i="17060"/>
  <c r="CH32" i="17060"/>
  <c r="CF32" i="17060"/>
  <c r="AT32" i="17060"/>
  <c r="AR32" i="17060"/>
  <c r="AP32" i="17060"/>
  <c r="AN32" i="17060"/>
  <c r="AL32" i="17060"/>
  <c r="T32" i="17060"/>
  <c r="R32" i="17060"/>
  <c r="P32" i="17060"/>
  <c r="N32" i="17060"/>
  <c r="L32" i="17060"/>
  <c r="J32" i="17060"/>
  <c r="H32" i="17060"/>
  <c r="F32" i="17060"/>
  <c r="D32" i="17060"/>
  <c r="B32" i="17060"/>
  <c r="CV29" i="17060"/>
  <c r="CV30" i="17060" s="1"/>
  <c r="CT29" i="17060"/>
  <c r="CR29" i="17060"/>
  <c r="CP29" i="17060"/>
  <c r="CN29" i="17060"/>
  <c r="CL29" i="17060"/>
  <c r="CJ29" i="17060"/>
  <c r="CH29" i="17060"/>
  <c r="CF29" i="17060"/>
  <c r="CD29" i="17060"/>
  <c r="CB29" i="17060"/>
  <c r="X29" i="17060"/>
  <c r="T29" i="17060"/>
  <c r="N29" i="17060"/>
  <c r="CV27" i="17060"/>
  <c r="CV28" i="17060" s="1"/>
  <c r="CT27" i="17060"/>
  <c r="CT28" i="17060" s="1"/>
  <c r="CR27" i="17060"/>
  <c r="CP27" i="17060"/>
  <c r="CN27" i="17060"/>
  <c r="CL27" i="17060"/>
  <c r="CJ27" i="17060"/>
  <c r="CH27" i="17060"/>
  <c r="CF27" i="17060"/>
  <c r="CD27" i="17060"/>
  <c r="CB27" i="17060"/>
  <c r="AP27" i="17060"/>
  <c r="AF27" i="17060"/>
  <c r="X27" i="17060"/>
  <c r="CV25" i="17060"/>
  <c r="CV26" i="17060" s="1"/>
  <c r="CT25" i="17060"/>
  <c r="CT26" i="17060" s="1"/>
  <c r="CR25" i="17060"/>
  <c r="CP25" i="17060"/>
  <c r="CN25" i="17060"/>
  <c r="CL25" i="17060"/>
  <c r="CJ25" i="17060"/>
  <c r="CH25" i="17060"/>
  <c r="CF25" i="17060"/>
  <c r="CD25" i="17060"/>
  <c r="CB25" i="17060"/>
  <c r="BL25" i="17060"/>
  <c r="X25" i="17060"/>
  <c r="CV19" i="17060"/>
  <c r="CV20" i="17060" s="1"/>
  <c r="CT19" i="17060"/>
  <c r="CT20" i="17060" s="1"/>
  <c r="CR19" i="17060"/>
  <c r="CP19" i="17060"/>
  <c r="CN19" i="17060"/>
  <c r="CL19" i="17060"/>
  <c r="CJ19" i="17060"/>
  <c r="CH19" i="17060"/>
  <c r="CF19" i="17060"/>
  <c r="CD19" i="17060"/>
  <c r="CB19" i="17060"/>
  <c r="AN19" i="17060"/>
  <c r="X19" i="17060"/>
  <c r="R19" i="17060"/>
  <c r="N19" i="17060"/>
  <c r="H19" i="17060"/>
  <c r="CV17" i="17060"/>
  <c r="CV18" i="17060" s="1"/>
  <c r="CT17" i="17060"/>
  <c r="CT18" i="17060" s="1"/>
  <c r="CR17" i="17060"/>
  <c r="CP17" i="17060"/>
  <c r="CN17" i="17060"/>
  <c r="CL17" i="17060"/>
  <c r="CJ17" i="17060"/>
  <c r="CH17" i="17060"/>
  <c r="CF17" i="17060"/>
  <c r="CD17" i="17060"/>
  <c r="CB17" i="17060"/>
  <c r="BV17" i="17060"/>
  <c r="BL17" i="17060"/>
  <c r="AF17" i="17060"/>
  <c r="Z17" i="17060"/>
  <c r="X17" i="17060"/>
  <c r="CV15" i="17060"/>
  <c r="CV16" i="17060" s="1"/>
  <c r="CT15" i="17060"/>
  <c r="CR15" i="17060"/>
  <c r="CP15" i="17060"/>
  <c r="CN15" i="17060"/>
  <c r="CL15" i="17060"/>
  <c r="CJ15" i="17060"/>
  <c r="CH15" i="17060"/>
  <c r="CF15" i="17060"/>
  <c r="CD15" i="17060"/>
  <c r="CB15" i="17060"/>
  <c r="BL15" i="17060"/>
  <c r="AP15" i="17060"/>
  <c r="AJ15" i="17060"/>
  <c r="X15" i="17060"/>
  <c r="CV11" i="17060"/>
  <c r="CT11" i="17060"/>
  <c r="CT12" i="17060" s="1"/>
  <c r="CR11" i="17060"/>
  <c r="CP11" i="17060"/>
  <c r="CN11" i="17060"/>
  <c r="CL11" i="17060"/>
  <c r="CJ11" i="17060"/>
  <c r="CH11" i="17060"/>
  <c r="CF11" i="17060"/>
  <c r="CD11" i="17060"/>
  <c r="CB11" i="17060"/>
  <c r="X11" i="17060"/>
  <c r="AZ10" i="17060"/>
  <c r="CV9" i="17060"/>
  <c r="CT9" i="17060"/>
  <c r="CT10" i="17060" s="1"/>
  <c r="CR9" i="17060"/>
  <c r="CP9" i="17060"/>
  <c r="CN9" i="17060"/>
  <c r="CL9" i="17060"/>
  <c r="CJ9" i="17060"/>
  <c r="CH9" i="17060"/>
  <c r="CF9" i="17060"/>
  <c r="CD9" i="17060"/>
  <c r="CB9" i="17060"/>
  <c r="BV9" i="17060"/>
  <c r="AP9" i="17060"/>
  <c r="AF9" i="17060"/>
  <c r="Z9" i="17060"/>
  <c r="X9" i="17060"/>
  <c r="R9" i="17060"/>
  <c r="H9" i="17060"/>
  <c r="CJ6" i="17060"/>
  <c r="CH6" i="17060"/>
  <c r="CF6" i="17060"/>
  <c r="CF59" i="2316" s="1"/>
  <c r="CD6" i="17060"/>
  <c r="CD59" i="2316" s="1"/>
  <c r="CX74" i="2819"/>
  <c r="BT66" i="788"/>
  <c r="BR66" i="788"/>
  <c r="BP66" i="788"/>
  <c r="BN66" i="788"/>
  <c r="BL66" i="788"/>
  <c r="BJ66" i="788"/>
  <c r="BH66" i="788"/>
  <c r="BF66" i="788"/>
  <c r="BD66" i="788"/>
  <c r="BB66" i="788"/>
  <c r="AZ66" i="788"/>
  <c r="AX66" i="788"/>
  <c r="AV66" i="788"/>
  <c r="AT66" i="788"/>
  <c r="AR66" i="788"/>
  <c r="AP66" i="788"/>
  <c r="AN66" i="788"/>
  <c r="AL66" i="788"/>
  <c r="AJ66" i="788"/>
  <c r="AH66" i="788"/>
  <c r="AF66" i="788"/>
  <c r="AD66" i="788"/>
  <c r="AB66" i="788"/>
  <c r="Z66" i="788"/>
  <c r="Z46" i="788" s="1"/>
  <c r="X66" i="788"/>
  <c r="X74" i="2819" s="1"/>
  <c r="V66" i="788"/>
  <c r="V74" i="2819" s="1"/>
  <c r="T66" i="788"/>
  <c r="T74" i="2819" s="1"/>
  <c r="R66" i="788"/>
  <c r="R74" i="2819" s="1"/>
  <c r="P66" i="788"/>
  <c r="P74" i="2819" s="1"/>
  <c r="N66" i="788"/>
  <c r="N74" i="2819" s="1"/>
  <c r="L66" i="788"/>
  <c r="L74" i="2819" s="1"/>
  <c r="J66" i="788"/>
  <c r="J74" i="2819" s="1"/>
  <c r="H66" i="788"/>
  <c r="H74" i="2819" s="1"/>
  <c r="F66" i="788"/>
  <c r="F74" i="2819" s="1"/>
  <c r="D66" i="788"/>
  <c r="B66" i="788"/>
  <c r="J62" i="788"/>
  <c r="J61" i="788"/>
  <c r="J60" i="788"/>
  <c r="K57" i="788"/>
  <c r="CJ51" i="788"/>
  <c r="CJ55" i="788" s="1"/>
  <c r="CH51" i="788"/>
  <c r="CH54" i="788" s="1"/>
  <c r="CF51" i="788"/>
  <c r="CF53" i="788" s="1"/>
  <c r="CD51" i="788"/>
  <c r="CD54" i="788" s="1"/>
  <c r="V51" i="788"/>
  <c r="W30" i="788" s="1"/>
  <c r="T51" i="788"/>
  <c r="R51" i="788"/>
  <c r="R54" i="788" s="1"/>
  <c r="P51" i="788"/>
  <c r="N51" i="788"/>
  <c r="L51" i="788"/>
  <c r="M30" i="788" s="1"/>
  <c r="J51" i="788"/>
  <c r="J54" i="788" s="1"/>
  <c r="H51" i="788"/>
  <c r="H55" i="788" s="1"/>
  <c r="F51" i="788"/>
  <c r="G30" i="788" s="1"/>
  <c r="D51" i="788"/>
  <c r="B51" i="788"/>
  <c r="J49" i="788"/>
  <c r="J48" i="788"/>
  <c r="J47" i="788"/>
  <c r="CW44" i="788"/>
  <c r="CU44" i="788"/>
  <c r="CS44" i="788"/>
  <c r="CQ44" i="788"/>
  <c r="CO44" i="788"/>
  <c r="CM44" i="788"/>
  <c r="CK44" i="788"/>
  <c r="CI44" i="788"/>
  <c r="CG44" i="788"/>
  <c r="CE44" i="788"/>
  <c r="CC44" i="788"/>
  <c r="CA44" i="788"/>
  <c r="BY44" i="788"/>
  <c r="BW44" i="788"/>
  <c r="BU44" i="788"/>
  <c r="BS44" i="788"/>
  <c r="BQ44" i="788"/>
  <c r="BO44" i="788"/>
  <c r="BM44" i="788"/>
  <c r="BK44" i="788"/>
  <c r="BI44" i="788"/>
  <c r="BG44" i="788"/>
  <c r="BE44" i="788"/>
  <c r="BC44" i="788"/>
  <c r="BA44" i="788"/>
  <c r="AY44" i="788"/>
  <c r="AW44" i="788"/>
  <c r="AU44" i="788"/>
  <c r="AS44" i="788"/>
  <c r="AQ44" i="788"/>
  <c r="AO44" i="788"/>
  <c r="AM44" i="788"/>
  <c r="AK44" i="788"/>
  <c r="AI44" i="788"/>
  <c r="AG44" i="788"/>
  <c r="AE44" i="788"/>
  <c r="AC44" i="788"/>
  <c r="AA44" i="788"/>
  <c r="Y44" i="788"/>
  <c r="W44" i="788"/>
  <c r="U44" i="788"/>
  <c r="S44" i="788"/>
  <c r="Q44" i="788"/>
  <c r="O44" i="788"/>
  <c r="M44" i="788"/>
  <c r="K44" i="788"/>
  <c r="I44" i="788"/>
  <c r="G44" i="788"/>
  <c r="E44" i="788"/>
  <c r="C44" i="788"/>
  <c r="CV42" i="788"/>
  <c r="CR42" i="788"/>
  <c r="CP42" i="788"/>
  <c r="CN42" i="788"/>
  <c r="CL42" i="788"/>
  <c r="CJ42" i="788"/>
  <c r="CH42" i="788"/>
  <c r="CF42" i="788"/>
  <c r="CD42" i="788"/>
  <c r="CB42" i="788"/>
  <c r="BZ42" i="788"/>
  <c r="BX42" i="788"/>
  <c r="BV42" i="788"/>
  <c r="BT42" i="788"/>
  <c r="BR42" i="788"/>
  <c r="BP42" i="788"/>
  <c r="BN42" i="788"/>
  <c r="BL42" i="788"/>
  <c r="BJ42" i="788"/>
  <c r="BH42" i="788"/>
  <c r="BF42" i="788"/>
  <c r="BD42" i="788"/>
  <c r="BB42" i="788"/>
  <c r="AZ42" i="788"/>
  <c r="AV42" i="788"/>
  <c r="AT42" i="788"/>
  <c r="AR42" i="788"/>
  <c r="AP42" i="788"/>
  <c r="AN42" i="788"/>
  <c r="AL42" i="788"/>
  <c r="AJ42" i="788"/>
  <c r="AH42" i="788"/>
  <c r="AF42" i="788"/>
  <c r="AD42" i="788"/>
  <c r="AB42" i="788"/>
  <c r="Z42" i="788"/>
  <c r="X42" i="788"/>
  <c r="V42" i="788"/>
  <c r="T42" i="788"/>
  <c r="R42" i="788"/>
  <c r="P42" i="788"/>
  <c r="N42" i="788"/>
  <c r="L42" i="788"/>
  <c r="J42" i="788"/>
  <c r="H42" i="788"/>
  <c r="F42" i="788"/>
  <c r="D42" i="788"/>
  <c r="B42" i="788"/>
  <c r="CV41" i="788"/>
  <c r="CR41" i="788"/>
  <c r="CP41" i="788"/>
  <c r="CN41" i="788"/>
  <c r="CL41" i="788"/>
  <c r="CJ41" i="788"/>
  <c r="CH41" i="788"/>
  <c r="CF41" i="788"/>
  <c r="CD41" i="788"/>
  <c r="CB41" i="788"/>
  <c r="BZ41" i="788"/>
  <c r="BX41" i="788"/>
  <c r="BV41" i="788"/>
  <c r="BT41" i="788"/>
  <c r="BR41" i="788"/>
  <c r="BP41" i="788"/>
  <c r="BN41" i="788"/>
  <c r="BL41" i="788"/>
  <c r="BJ41" i="788"/>
  <c r="BH41" i="788"/>
  <c r="BF41" i="788"/>
  <c r="BD41" i="788"/>
  <c r="BB41" i="788"/>
  <c r="AZ41" i="788"/>
  <c r="AV41" i="788"/>
  <c r="AT41" i="788"/>
  <c r="AR41" i="788"/>
  <c r="AP41" i="788"/>
  <c r="AN41" i="788"/>
  <c r="AL41" i="788"/>
  <c r="AJ41" i="788"/>
  <c r="AH41" i="788"/>
  <c r="AF41" i="788"/>
  <c r="AD41" i="788"/>
  <c r="AB41" i="788"/>
  <c r="Z41" i="788"/>
  <c r="X41" i="788"/>
  <c r="V41" i="788"/>
  <c r="T41" i="788"/>
  <c r="R41" i="788"/>
  <c r="P41" i="788"/>
  <c r="N41" i="788"/>
  <c r="L41" i="788"/>
  <c r="J41" i="788"/>
  <c r="H41" i="788"/>
  <c r="F41" i="788"/>
  <c r="D41" i="788"/>
  <c r="B41" i="788"/>
  <c r="BV40" i="788"/>
  <c r="BP40" i="788"/>
  <c r="BN40" i="788"/>
  <c r="BL40" i="788"/>
  <c r="BJ40" i="788"/>
  <c r="BH40" i="788"/>
  <c r="BF40" i="788"/>
  <c r="BD40" i="788"/>
  <c r="BB40" i="788"/>
  <c r="AZ40" i="788"/>
  <c r="Z40" i="788"/>
  <c r="B40" i="788"/>
  <c r="CT39" i="788"/>
  <c r="CT40" i="259" s="1"/>
  <c r="AX39" i="788"/>
  <c r="CT31" i="788"/>
  <c r="BV31" i="788"/>
  <c r="BP31" i="788"/>
  <c r="BN31" i="788"/>
  <c r="BL31" i="788"/>
  <c r="BJ31" i="788"/>
  <c r="BH31" i="788"/>
  <c r="BF31" i="788"/>
  <c r="BD31" i="788"/>
  <c r="BB31" i="788"/>
  <c r="AZ31" i="788"/>
  <c r="AX31" i="788"/>
  <c r="Z31" i="788"/>
  <c r="B31" i="788"/>
  <c r="CK30" i="788"/>
  <c r="CT29" i="788"/>
  <c r="BV29" i="788"/>
  <c r="BP29" i="788"/>
  <c r="BN29" i="788"/>
  <c r="BL29" i="788"/>
  <c r="BJ29" i="788"/>
  <c r="BH29" i="788"/>
  <c r="BF29" i="788"/>
  <c r="BD29" i="788"/>
  <c r="BB29" i="788"/>
  <c r="AZ29" i="788"/>
  <c r="AX29" i="788"/>
  <c r="Z29" i="788"/>
  <c r="B29" i="788"/>
  <c r="CK28" i="788"/>
  <c r="W28" i="788"/>
  <c r="CT27" i="788"/>
  <c r="BV27" i="788"/>
  <c r="BP27" i="788"/>
  <c r="BN27" i="788"/>
  <c r="BL27" i="788"/>
  <c r="BJ27" i="788"/>
  <c r="BH27" i="788"/>
  <c r="BF27" i="788"/>
  <c r="BD27" i="788"/>
  <c r="BB27" i="788"/>
  <c r="AZ27" i="788"/>
  <c r="AX27" i="788"/>
  <c r="Z27" i="788"/>
  <c r="B27" i="788"/>
  <c r="W26" i="788"/>
  <c r="CT21" i="788"/>
  <c r="BV21" i="788"/>
  <c r="AX21" i="788"/>
  <c r="Z21" i="788"/>
  <c r="B21" i="788"/>
  <c r="CK20" i="788"/>
  <c r="CI20" i="788"/>
  <c r="CG20" i="788"/>
  <c r="CE20" i="788"/>
  <c r="W20" i="788"/>
  <c r="U20" i="788"/>
  <c r="S20" i="788"/>
  <c r="Q20" i="788"/>
  <c r="O20" i="788"/>
  <c r="M20" i="788"/>
  <c r="K20" i="788"/>
  <c r="I20" i="788"/>
  <c r="G20" i="788"/>
  <c r="E20" i="788"/>
  <c r="C20" i="788"/>
  <c r="CT19" i="788"/>
  <c r="BV19" i="788"/>
  <c r="BP19" i="788"/>
  <c r="BN19" i="788"/>
  <c r="BL19" i="788"/>
  <c r="BJ19" i="788"/>
  <c r="BH19" i="788"/>
  <c r="BF19" i="788"/>
  <c r="BD19" i="788"/>
  <c r="BB19" i="788"/>
  <c r="AZ19" i="788"/>
  <c r="AX19" i="788"/>
  <c r="Z19" i="788"/>
  <c r="B19" i="788"/>
  <c r="CK18" i="788"/>
  <c r="CI18" i="788"/>
  <c r="CG18" i="788"/>
  <c r="CE18" i="788"/>
  <c r="W18" i="788"/>
  <c r="U18" i="788"/>
  <c r="S18" i="788"/>
  <c r="Q18" i="788"/>
  <c r="O18" i="788"/>
  <c r="M18" i="788"/>
  <c r="K18" i="788"/>
  <c r="I18" i="788"/>
  <c r="G18" i="788"/>
  <c r="E18" i="788"/>
  <c r="C18" i="788"/>
  <c r="CT17" i="788"/>
  <c r="BV17" i="788"/>
  <c r="BP17" i="788"/>
  <c r="BN17" i="788"/>
  <c r="BL17" i="788"/>
  <c r="BJ17" i="788"/>
  <c r="BH17" i="788"/>
  <c r="BF17" i="788"/>
  <c r="BD17" i="788"/>
  <c r="AZ17" i="788"/>
  <c r="AX17" i="788"/>
  <c r="Z17" i="788"/>
  <c r="B17" i="788"/>
  <c r="CK16" i="788"/>
  <c r="CI16" i="788"/>
  <c r="CG16" i="788"/>
  <c r="CE16" i="788"/>
  <c r="W16" i="788"/>
  <c r="U16" i="788"/>
  <c r="S16" i="788"/>
  <c r="Q16" i="788"/>
  <c r="O16" i="788"/>
  <c r="M16" i="788"/>
  <c r="K16" i="788"/>
  <c r="I16" i="788"/>
  <c r="G16" i="788"/>
  <c r="E16" i="788"/>
  <c r="C16" i="788"/>
  <c r="BV13" i="788"/>
  <c r="BP13" i="788"/>
  <c r="BN13" i="788"/>
  <c r="BL13" i="788"/>
  <c r="BJ13" i="788"/>
  <c r="BH13" i="788"/>
  <c r="BF13" i="788"/>
  <c r="BD13" i="788"/>
  <c r="BB13" i="788"/>
  <c r="AZ13" i="788"/>
  <c r="AX13" i="788"/>
  <c r="Z13" i="788"/>
  <c r="B13" i="788"/>
  <c r="CK12" i="788"/>
  <c r="CI12" i="788"/>
  <c r="CG12" i="788"/>
  <c r="CE12" i="788"/>
  <c r="W12" i="788"/>
  <c r="U12" i="788"/>
  <c r="S12" i="788"/>
  <c r="Q12" i="788"/>
  <c r="O12" i="788"/>
  <c r="M12" i="788"/>
  <c r="K12" i="788"/>
  <c r="I12" i="788"/>
  <c r="G12" i="788"/>
  <c r="E12" i="788"/>
  <c r="C12" i="788"/>
  <c r="BV11" i="788"/>
  <c r="BP11" i="788"/>
  <c r="BN11" i="788"/>
  <c r="BL11" i="788"/>
  <c r="BJ11" i="788"/>
  <c r="BH11" i="788"/>
  <c r="BD11" i="788"/>
  <c r="BB11" i="788"/>
  <c r="AZ11" i="788"/>
  <c r="AX11" i="788"/>
  <c r="Z11" i="788"/>
  <c r="B11" i="788"/>
  <c r="CK10" i="788"/>
  <c r="CI10" i="788"/>
  <c r="CG10" i="788"/>
  <c r="CE10" i="788"/>
  <c r="W10" i="788"/>
  <c r="U10" i="788"/>
  <c r="S10" i="788"/>
  <c r="Q10" i="788"/>
  <c r="O10" i="788"/>
  <c r="M10" i="788"/>
  <c r="K10" i="788"/>
  <c r="I10" i="788"/>
  <c r="G10" i="788"/>
  <c r="E10" i="788"/>
  <c r="C10" i="788"/>
  <c r="CV7" i="788"/>
  <c r="CT7" i="788"/>
  <c r="CR7" i="788"/>
  <c r="CS12" i="788" s="1"/>
  <c r="CP7" i="788"/>
  <c r="CQ12" i="788" s="1"/>
  <c r="CN7" i="788"/>
  <c r="CO10" i="788" s="1"/>
  <c r="CL7" i="788"/>
  <c r="CB7" i="788"/>
  <c r="CC12" i="788" s="1"/>
  <c r="BZ7" i="788"/>
  <c r="BX7" i="788"/>
  <c r="BY10" i="788" s="1"/>
  <c r="BV7" i="788"/>
  <c r="BW16" i="788" s="1"/>
  <c r="BT7" i="788"/>
  <c r="BU20" i="788" s="1"/>
  <c r="BR7" i="788"/>
  <c r="BP7" i="788"/>
  <c r="BQ10" i="788" s="1"/>
  <c r="BN7" i="788"/>
  <c r="BL7" i="788"/>
  <c r="BJ7" i="788"/>
  <c r="BK10" i="788" s="1"/>
  <c r="BH7" i="788"/>
  <c r="BF7" i="788"/>
  <c r="BG16" i="788" s="1"/>
  <c r="BD7" i="788"/>
  <c r="BE16" i="788" s="1"/>
  <c r="BB7" i="788"/>
  <c r="BC12" i="788" s="1"/>
  <c r="AZ7" i="788"/>
  <c r="BA18" i="788" s="1"/>
  <c r="AX7" i="788"/>
  <c r="AV7" i="788"/>
  <c r="AW12" i="788" s="1"/>
  <c r="AT7" i="788"/>
  <c r="AU12" i="788" s="1"/>
  <c r="AR7" i="788"/>
  <c r="AR51" i="788" s="1"/>
  <c r="AP7" i="788"/>
  <c r="AQ18" i="788" s="1"/>
  <c r="AN7" i="788"/>
  <c r="AO18" i="788" s="1"/>
  <c r="AL7" i="788"/>
  <c r="AJ7" i="788"/>
  <c r="AK10" i="788" s="1"/>
  <c r="AH7" i="788"/>
  <c r="AF7" i="788"/>
  <c r="AG12" i="788" s="1"/>
  <c r="AD7" i="788"/>
  <c r="AE12" i="788" s="1"/>
  <c r="AB7" i="788"/>
  <c r="AC10" i="788" s="1"/>
  <c r="Z7" i="788"/>
  <c r="AA20" i="788" s="1"/>
  <c r="X7" i="788"/>
  <c r="AD144" i="17074" l="1"/>
  <c r="D91" i="32"/>
  <c r="BF34" i="2819"/>
  <c r="BF26" i="259" s="1"/>
  <c r="Z36" i="2819"/>
  <c r="Z28" i="259" s="1"/>
  <c r="AP12" i="2819"/>
  <c r="CP34" i="2819"/>
  <c r="CP26" i="259" s="1"/>
  <c r="AD14" i="2819"/>
  <c r="BX10" i="2819"/>
  <c r="BX9" i="259" s="1"/>
  <c r="BJ7" i="2819"/>
  <c r="BK12" i="2819" s="1"/>
  <c r="BJ26" i="2819"/>
  <c r="BJ17" i="259" s="1"/>
  <c r="BJ17" i="8364" s="1"/>
  <c r="AR12" i="2819"/>
  <c r="AR11" i="259" s="1"/>
  <c r="AR11" i="8364" s="1"/>
  <c r="BQ20" i="2316"/>
  <c r="O7" i="2316"/>
  <c r="CW10" i="2316"/>
  <c r="M17" i="2316"/>
  <c r="CA36" i="2316"/>
  <c r="CA14" i="2316"/>
  <c r="E17" i="2316"/>
  <c r="AL9" i="17060"/>
  <c r="T25" i="17060"/>
  <c r="AL27" i="17060"/>
  <c r="CT11" i="2316"/>
  <c r="T19" i="17060"/>
  <c r="T11" i="17060"/>
  <c r="D11" i="17060"/>
  <c r="BR9" i="17060"/>
  <c r="CE28" i="788"/>
  <c r="I30" i="788"/>
  <c r="AD12" i="2819"/>
  <c r="AT14" i="2819"/>
  <c r="N20" i="2819"/>
  <c r="BZ26" i="2819"/>
  <c r="BZ17" i="259" s="1"/>
  <c r="D36" i="2819"/>
  <c r="D28" i="259" s="1"/>
  <c r="BZ14" i="2819"/>
  <c r="AD20" i="2819"/>
  <c r="BZ22" i="2819"/>
  <c r="CP26" i="2819"/>
  <c r="CP17" i="259" s="1"/>
  <c r="CP17" i="8364" s="1"/>
  <c r="CX41" i="17060"/>
  <c r="N7" i="2819"/>
  <c r="N18" i="2819"/>
  <c r="AT20" i="2819"/>
  <c r="AD34" i="2819"/>
  <c r="AD26" i="259" s="1"/>
  <c r="CE30" i="788"/>
  <c r="AT12" i="2819"/>
  <c r="AD18" i="2819"/>
  <c r="BZ20" i="2819"/>
  <c r="CP22" i="2819"/>
  <c r="AT34" i="2819"/>
  <c r="AD36" i="2819"/>
  <c r="AD28" i="259" s="1"/>
  <c r="AD28" i="8364" s="1"/>
  <c r="BZ10" i="2819"/>
  <c r="BZ9" i="259" s="1"/>
  <c r="BZ9" i="8364" s="1"/>
  <c r="AJ18" i="2819"/>
  <c r="CP20" i="2819"/>
  <c r="N26" i="2819"/>
  <c r="N17" i="259" s="1"/>
  <c r="N17" i="8364" s="1"/>
  <c r="BZ36" i="2819"/>
  <c r="BZ28" i="259" s="1"/>
  <c r="BZ12" i="2819"/>
  <c r="BZ11" i="259" s="1"/>
  <c r="AT18" i="2819"/>
  <c r="N22" i="2819"/>
  <c r="O22" i="2819" s="1"/>
  <c r="AD26" i="2819"/>
  <c r="AD17" i="259" s="1"/>
  <c r="AD17" i="8364" s="1"/>
  <c r="N65" i="2819"/>
  <c r="N68" i="2819" s="1"/>
  <c r="N12" i="2819"/>
  <c r="N14" i="2819"/>
  <c r="O14" i="2819" s="1"/>
  <c r="BZ18" i="2819"/>
  <c r="AT26" i="2819"/>
  <c r="AT17" i="259" s="1"/>
  <c r="AE144" i="17074"/>
  <c r="D92" i="32"/>
  <c r="D97" i="32"/>
  <c r="S120" i="17074"/>
  <c r="D82" i="1"/>
  <c r="H66" i="17074"/>
  <c r="BX14" i="2819"/>
  <c r="BH20" i="2819"/>
  <c r="BH18" i="2819"/>
  <c r="AR36" i="2819"/>
  <c r="AR28" i="259" s="1"/>
  <c r="AR28" i="8364" s="1"/>
  <c r="R50" i="2316"/>
  <c r="CB14" i="2819"/>
  <c r="N34" i="2819"/>
  <c r="CN34" i="2819"/>
  <c r="CN26" i="259" s="1"/>
  <c r="L14" i="2819"/>
  <c r="AB26" i="2819"/>
  <c r="AB17" i="259" s="1"/>
  <c r="P34" i="2819"/>
  <c r="P26" i="259" s="1"/>
  <c r="AV36" i="2819"/>
  <c r="AV28" i="259" s="1"/>
  <c r="AX49" i="2819"/>
  <c r="L34" i="2819"/>
  <c r="L26" i="259" s="1"/>
  <c r="L26" i="8364" s="1"/>
  <c r="AB12" i="2819"/>
  <c r="AB11" i="259" s="1"/>
  <c r="AB11" i="8364" s="1"/>
  <c r="AB18" i="2819"/>
  <c r="L7" i="2819"/>
  <c r="AB20" i="2819"/>
  <c r="AR34" i="2819"/>
  <c r="AR26" i="259" s="1"/>
  <c r="CN36" i="2819"/>
  <c r="CN28" i="259" s="1"/>
  <c r="CN28" i="8364" s="1"/>
  <c r="AX47" i="2316"/>
  <c r="AR14" i="2819"/>
  <c r="AF18" i="2819"/>
  <c r="CV37" i="2819"/>
  <c r="AI12" i="2316"/>
  <c r="BO28" i="2316"/>
  <c r="M7" i="2316"/>
  <c r="AU12" i="2316"/>
  <c r="CS12" i="2316"/>
  <c r="CI14" i="2316"/>
  <c r="CG20" i="2316"/>
  <c r="BA26" i="2316"/>
  <c r="BS38" i="2316"/>
  <c r="CF47" i="2316"/>
  <c r="Q7" i="2316"/>
  <c r="C7" i="2316"/>
  <c r="BM12" i="2316"/>
  <c r="AM18" i="2316"/>
  <c r="CQ22" i="2316"/>
  <c r="CC36" i="2316"/>
  <c r="BO12" i="2316"/>
  <c r="I17" i="2316"/>
  <c r="CT65" i="2316"/>
  <c r="CA12" i="2316"/>
  <c r="AA14" i="2316"/>
  <c r="AE28" i="2316"/>
  <c r="BC34" i="2316"/>
  <c r="CX49" i="2316"/>
  <c r="AG12" i="2316"/>
  <c r="CC12" i="2316"/>
  <c r="BC14" i="2316"/>
  <c r="BM20" i="2316"/>
  <c r="BO34" i="2316"/>
  <c r="BR11" i="17060"/>
  <c r="BN25" i="17060"/>
  <c r="BR19" i="17060"/>
  <c r="T27" i="17060"/>
  <c r="B66" i="17060"/>
  <c r="CX55" i="788"/>
  <c r="I26" i="788"/>
  <c r="H53" i="788"/>
  <c r="BL9" i="17060"/>
  <c r="N11" i="17060"/>
  <c r="AR27" i="17060"/>
  <c r="AF29" i="17060"/>
  <c r="L38" i="17060"/>
  <c r="AF63" i="17060"/>
  <c r="AF66" i="17060"/>
  <c r="AF68" i="8364" s="1"/>
  <c r="N67" i="17060"/>
  <c r="N76" i="2316" s="1"/>
  <c r="N69" i="2316" s="1"/>
  <c r="AP26" i="2819"/>
  <c r="AP17" i="259" s="1"/>
  <c r="AP17" i="8364" s="1"/>
  <c r="CY26" i="788"/>
  <c r="BA10" i="788"/>
  <c r="BQ18" i="788"/>
  <c r="K26" i="788"/>
  <c r="R53" i="788"/>
  <c r="N9" i="17060"/>
  <c r="N15" i="17060"/>
  <c r="O15" i="17060" s="1"/>
  <c r="AF19" i="17060"/>
  <c r="N25" i="17060"/>
  <c r="BL27" i="17060"/>
  <c r="BL29" i="17060"/>
  <c r="N38" i="17060"/>
  <c r="N40" i="17060" s="1"/>
  <c r="AV63" i="17060"/>
  <c r="AV65" i="8364" s="1"/>
  <c r="AV66" i="17060"/>
  <c r="AV68" i="8364" s="1"/>
  <c r="N68" i="17060"/>
  <c r="N70" i="8364" s="1"/>
  <c r="BF12" i="2819"/>
  <c r="BF11" i="259" s="1"/>
  <c r="BF11" i="8364" s="1"/>
  <c r="BH40" i="8364"/>
  <c r="CY28" i="788"/>
  <c r="N17" i="17060"/>
  <c r="N27" i="17060"/>
  <c r="BL63" i="17060"/>
  <c r="BL66" i="17060"/>
  <c r="BL68" i="8364" s="1"/>
  <c r="J7" i="2819"/>
  <c r="K20" i="2819" s="1"/>
  <c r="BF20" i="2819"/>
  <c r="AP34" i="2819"/>
  <c r="AP26" i="259" s="1"/>
  <c r="AP26" i="8364" s="1"/>
  <c r="L40" i="8364"/>
  <c r="AR40" i="8364"/>
  <c r="CY30" i="788"/>
  <c r="CR41" i="17060"/>
  <c r="CD41" i="17060"/>
  <c r="CE26" i="788"/>
  <c r="K28" i="788"/>
  <c r="N6" i="17060"/>
  <c r="N50" i="17060" s="1"/>
  <c r="AF11" i="17060"/>
  <c r="AF15" i="17060"/>
  <c r="AT19" i="17060"/>
  <c r="AF38" i="17060"/>
  <c r="BZ66" i="17060"/>
  <c r="BZ68" i="8364" s="1"/>
  <c r="AV67" i="17060"/>
  <c r="AV69" i="8364" s="1"/>
  <c r="AV68" i="17060"/>
  <c r="AV70" i="8364" s="1"/>
  <c r="BV18" i="2819"/>
  <c r="J36" i="2819"/>
  <c r="J28" i="259" s="1"/>
  <c r="J28" i="8364" s="1"/>
  <c r="CD43" i="259"/>
  <c r="CK26" i="788"/>
  <c r="BL11" i="17060"/>
  <c r="L19" i="17060"/>
  <c r="BL19" i="17060"/>
  <c r="BL20" i="17060" s="1"/>
  <c r="AF25" i="17060"/>
  <c r="CD47" i="2316"/>
  <c r="Z18" i="2819"/>
  <c r="Z19" i="2819" s="1"/>
  <c r="CL26" i="2819"/>
  <c r="CL17" i="259" s="1"/>
  <c r="CL36" i="2819"/>
  <c r="CL28" i="259" s="1"/>
  <c r="CL28" i="8364" s="1"/>
  <c r="N9" i="8364"/>
  <c r="AD9" i="8364"/>
  <c r="AT9" i="8364"/>
  <c r="BJ9" i="8364"/>
  <c r="BX40" i="8364"/>
  <c r="CN40" i="8364"/>
  <c r="CN43" i="8364" s="1"/>
  <c r="AF144" i="17074"/>
  <c r="D95" i="32"/>
  <c r="D99" i="32"/>
  <c r="CZ62" i="788"/>
  <c r="CZ60" i="788"/>
  <c r="CZ44" i="788"/>
  <c r="DA57" i="788" s="1"/>
  <c r="CZ61" i="788"/>
  <c r="CZ13" i="8364"/>
  <c r="DA13" i="8364" s="1"/>
  <c r="DA13" i="259"/>
  <c r="DA6" i="259" s="1"/>
  <c r="CZ14" i="259"/>
  <c r="DA19" i="259"/>
  <c r="CZ20" i="259"/>
  <c r="CZ19" i="8364"/>
  <c r="DA19" i="8364" s="1"/>
  <c r="CZ61" i="259"/>
  <c r="CZ59" i="259"/>
  <c r="CZ62" i="259"/>
  <c r="CZ58" i="8364"/>
  <c r="CZ45" i="8364" s="1"/>
  <c r="DA52" i="8364" s="1"/>
  <c r="CZ63" i="259"/>
  <c r="CZ60" i="259"/>
  <c r="CZ45" i="259"/>
  <c r="CZ57" i="2819"/>
  <c r="DA59" i="2819"/>
  <c r="DA52" i="2819" s="1"/>
  <c r="CZ55" i="2819"/>
  <c r="CZ56" i="2819"/>
  <c r="DA11" i="8364"/>
  <c r="DA26" i="8364"/>
  <c r="DA30" i="8364"/>
  <c r="DA9" i="8364"/>
  <c r="DA28" i="8364"/>
  <c r="DA17" i="8364"/>
  <c r="CZ21" i="259"/>
  <c r="J144" i="17074"/>
  <c r="R144" i="17074"/>
  <c r="Z144" i="17074"/>
  <c r="AD136" i="17071"/>
  <c r="D83" i="1"/>
  <c r="D81" i="1"/>
  <c r="CZ56" i="2316"/>
  <c r="CZ55" i="2316"/>
  <c r="CZ54" i="2316"/>
  <c r="CZ53" i="2316"/>
  <c r="CZ57" i="2316"/>
  <c r="CZ55" i="8364"/>
  <c r="CZ54" i="8364"/>
  <c r="CZ56" i="8364"/>
  <c r="CZ48" i="17060"/>
  <c r="DA56" i="17060"/>
  <c r="DA43" i="17060" s="1"/>
  <c r="CZ47" i="17060"/>
  <c r="CZ46" i="17060"/>
  <c r="CZ45" i="17060"/>
  <c r="CZ44" i="17060"/>
  <c r="N66" i="17074"/>
  <c r="BL26" i="8364"/>
  <c r="P40" i="8364"/>
  <c r="AF40" i="8364"/>
  <c r="AF43" i="8364" s="1"/>
  <c r="AV40" i="8364"/>
  <c r="F50" i="259"/>
  <c r="G52" i="259"/>
  <c r="F49" i="259"/>
  <c r="BP11" i="8364"/>
  <c r="CF40" i="8364"/>
  <c r="G58" i="259"/>
  <c r="BV47" i="2316"/>
  <c r="B14" i="2819"/>
  <c r="B15" i="2819" s="1"/>
  <c r="BV14" i="2819"/>
  <c r="CL18" i="2819"/>
  <c r="Z34" i="2819"/>
  <c r="AP36" i="2819"/>
  <c r="AP28" i="259" s="1"/>
  <c r="AP28" i="8364" s="1"/>
  <c r="CL20" i="2819"/>
  <c r="BV22" i="2819"/>
  <c r="CD26" i="2819"/>
  <c r="CD17" i="259" s="1"/>
  <c r="CD17" i="8364" s="1"/>
  <c r="BV50" i="2819"/>
  <c r="AP14" i="2819"/>
  <c r="J18" i="2819"/>
  <c r="AX18" i="2819"/>
  <c r="Z22" i="2819"/>
  <c r="Z23" i="2819" s="1"/>
  <c r="CL22" i="2819"/>
  <c r="AX26" i="2819"/>
  <c r="AX17" i="259" s="1"/>
  <c r="J34" i="2819"/>
  <c r="J26" i="259" s="1"/>
  <c r="J26" i="8364" s="1"/>
  <c r="BF36" i="2819"/>
  <c r="BF28" i="259" s="1"/>
  <c r="BF28" i="8364" s="1"/>
  <c r="BF26" i="2819"/>
  <c r="BF17" i="259" s="1"/>
  <c r="BF17" i="8364" s="1"/>
  <c r="J65" i="2819"/>
  <c r="L57" i="788" s="1"/>
  <c r="L62" i="788" s="1"/>
  <c r="Z12" i="2819"/>
  <c r="Z11" i="259" s="1"/>
  <c r="BF14" i="2819"/>
  <c r="BF22" i="2819"/>
  <c r="T26" i="2819"/>
  <c r="T17" i="259" s="1"/>
  <c r="T17" i="8364" s="1"/>
  <c r="BV26" i="2819"/>
  <c r="BV17" i="259" s="1"/>
  <c r="BV48" i="2819"/>
  <c r="AO12" i="2316"/>
  <c r="BU12" i="2316"/>
  <c r="CT13" i="2316"/>
  <c r="BE14" i="2316"/>
  <c r="BO20" i="2316"/>
  <c r="CS22" i="2316"/>
  <c r="BQ26" i="2316"/>
  <c r="AG28" i="2316"/>
  <c r="BA34" i="2316"/>
  <c r="AG36" i="2316"/>
  <c r="AM38" i="2316"/>
  <c r="N43" i="17060"/>
  <c r="N46" i="17060" s="1"/>
  <c r="G17" i="2316"/>
  <c r="AO18" i="2316"/>
  <c r="CI26" i="2316"/>
  <c r="BU38" i="2316"/>
  <c r="CV35" i="2819"/>
  <c r="CK14" i="2316"/>
  <c r="K17" i="2316"/>
  <c r="BS18" i="2316"/>
  <c r="O17" i="2316"/>
  <c r="CW20" i="2316"/>
  <c r="CK26" i="2316"/>
  <c r="CU34" i="2316"/>
  <c r="BW38" i="2316"/>
  <c r="AP7" i="2819"/>
  <c r="Y12" i="2316"/>
  <c r="BE12" i="2316"/>
  <c r="CK12" i="2316"/>
  <c r="I7" i="2316"/>
  <c r="Y14" i="2316"/>
  <c r="CT15" i="2316"/>
  <c r="Q17" i="2316"/>
  <c r="CT35" i="2316"/>
  <c r="CT39" i="2316"/>
  <c r="AZ65" i="2316"/>
  <c r="CX65" i="2819"/>
  <c r="CX58" i="259" s="1"/>
  <c r="CX60" i="259" s="1"/>
  <c r="AE12" i="2316"/>
  <c r="BK12" i="2316"/>
  <c r="CQ12" i="2316"/>
  <c r="K7" i="2316"/>
  <c r="C17" i="2316"/>
  <c r="AM26" i="2316"/>
  <c r="BL65" i="2316"/>
  <c r="CY7" i="2316"/>
  <c r="AU14" i="2316"/>
  <c r="AW22" i="2316"/>
  <c r="AO26" i="2316"/>
  <c r="Y38" i="2316"/>
  <c r="B75" i="17071"/>
  <c r="H75" i="17071" s="1"/>
  <c r="N75" i="17071" s="1"/>
  <c r="L9" i="17060"/>
  <c r="AT9" i="17060"/>
  <c r="J25" i="17060"/>
  <c r="BJ68" i="17060"/>
  <c r="CX57" i="17060"/>
  <c r="CX59" i="17060"/>
  <c r="AD11" i="17060"/>
  <c r="L15" i="17060"/>
  <c r="AT17" i="17060"/>
  <c r="AT67" i="17060"/>
  <c r="AT69" i="8364" s="1"/>
  <c r="CT19" i="2316"/>
  <c r="AT25" i="17060"/>
  <c r="AB66" i="17060"/>
  <c r="AR68" i="17060"/>
  <c r="AR70" i="8364" s="1"/>
  <c r="AB67" i="17060"/>
  <c r="AB69" i="8364" s="1"/>
  <c r="AD27" i="17060"/>
  <c r="AD15" i="17060"/>
  <c r="L17" i="17060"/>
  <c r="BJ38" i="17060"/>
  <c r="BJ39" i="17060" s="1"/>
  <c r="BJ63" i="17060"/>
  <c r="BJ16" i="17060" s="1"/>
  <c r="L67" i="17060"/>
  <c r="L69" i="8364" s="1"/>
  <c r="BJ67" i="17060"/>
  <c r="BJ76" i="2316" s="1"/>
  <c r="AH38" i="17060"/>
  <c r="P12" i="2819"/>
  <c r="P11" i="259" s="1"/>
  <c r="P11" i="8364" s="1"/>
  <c r="CB34" i="2819"/>
  <c r="CB26" i="259" s="1"/>
  <c r="F63" i="2819"/>
  <c r="CL47" i="2316"/>
  <c r="AF14" i="2819"/>
  <c r="P20" i="2819"/>
  <c r="AV20" i="2819"/>
  <c r="CB36" i="2819"/>
  <c r="BZ6" i="17060"/>
  <c r="CA11" i="17060" s="1"/>
  <c r="G26" i="788"/>
  <c r="S28" i="788"/>
  <c r="L6" i="17060"/>
  <c r="L25" i="17060"/>
  <c r="AT27" i="17060"/>
  <c r="P29" i="17060"/>
  <c r="BN29" i="17060"/>
  <c r="AT38" i="17060"/>
  <c r="BH63" i="17060"/>
  <c r="BH65" i="8364" s="1"/>
  <c r="L66" i="17060"/>
  <c r="J67" i="17060"/>
  <c r="J60" i="17060" s="1"/>
  <c r="L68" i="17060"/>
  <c r="L61" i="17060" s="1"/>
  <c r="BF68" i="17060"/>
  <c r="BF41" i="17060" s="1"/>
  <c r="CT47" i="2316"/>
  <c r="CT48" i="2316" s="1"/>
  <c r="L65" i="2819"/>
  <c r="N57" i="788" s="1"/>
  <c r="N61" i="788" s="1"/>
  <c r="J14" i="2819"/>
  <c r="AH14" i="2819"/>
  <c r="CN18" i="2819"/>
  <c r="Z20" i="2819"/>
  <c r="Z21" i="2819" s="1"/>
  <c r="AX20" i="2819"/>
  <c r="AX21" i="2819" s="1"/>
  <c r="CN20" i="2819"/>
  <c r="AB22" i="2819"/>
  <c r="AB17" i="2819" s="1"/>
  <c r="BH22" i="2819"/>
  <c r="CN22" i="2819"/>
  <c r="Z26" i="2819"/>
  <c r="Z27" i="2819" s="1"/>
  <c r="AV26" i="2819"/>
  <c r="AV17" i="259" s="1"/>
  <c r="CB26" i="2819"/>
  <c r="CB17" i="259" s="1"/>
  <c r="CB17" i="8364" s="1"/>
  <c r="P36" i="2819"/>
  <c r="P28" i="259" s="1"/>
  <c r="CD36" i="2819"/>
  <c r="P9" i="8364"/>
  <c r="AF9" i="8364"/>
  <c r="AV9" i="8364"/>
  <c r="BL9" i="8364"/>
  <c r="CX53" i="259"/>
  <c r="P65" i="2819"/>
  <c r="P68" i="2819" s="1"/>
  <c r="CX9" i="8364"/>
  <c r="CR18" i="2819"/>
  <c r="CR20" i="2819"/>
  <c r="AF22" i="2819"/>
  <c r="CR22" i="2819"/>
  <c r="AE10" i="788"/>
  <c r="S26" i="788"/>
  <c r="K30" i="788"/>
  <c r="CJ53" i="788"/>
  <c r="BN9" i="17060"/>
  <c r="AT11" i="17060"/>
  <c r="AT15" i="17060"/>
  <c r="AD29" i="17060"/>
  <c r="R38" i="17060"/>
  <c r="AD66" i="17060"/>
  <c r="AD68" i="8364" s="1"/>
  <c r="AB68" i="17060"/>
  <c r="AB70" i="8364" s="1"/>
  <c r="BP68" i="17060"/>
  <c r="BP77" i="2316" s="1"/>
  <c r="BP70" i="2316" s="1"/>
  <c r="BV12" i="2819"/>
  <c r="BV11" i="259" s="1"/>
  <c r="P14" i="2819"/>
  <c r="L18" i="2819"/>
  <c r="M18" i="2819" s="1"/>
  <c r="AP18" i="2819"/>
  <c r="BX18" i="2819"/>
  <c r="BL19" i="2819"/>
  <c r="AF20" i="2819"/>
  <c r="BV20" i="2819"/>
  <c r="J22" i="2819"/>
  <c r="AP22" i="2819"/>
  <c r="AQ22" i="2819" s="1"/>
  <c r="BX22" i="2819"/>
  <c r="J26" i="2819"/>
  <c r="J17" i="259" s="1"/>
  <c r="AF26" i="2819"/>
  <c r="BH26" i="2819"/>
  <c r="BH17" i="259" s="1"/>
  <c r="BH17" i="8364" s="1"/>
  <c r="AB34" i="2819"/>
  <c r="AB26" i="259" s="1"/>
  <c r="AB26" i="8364" s="1"/>
  <c r="BH34" i="2819"/>
  <c r="BH26" i="259" s="1"/>
  <c r="BH27" i="259" s="1"/>
  <c r="CR34" i="2819"/>
  <c r="AB36" i="2819"/>
  <c r="AB28" i="259" s="1"/>
  <c r="AB28" i="8364" s="1"/>
  <c r="CX18" i="259"/>
  <c r="CX11" i="8364"/>
  <c r="AD9" i="17060"/>
  <c r="L11" i="17060"/>
  <c r="P15" i="17060"/>
  <c r="AD19" i="17060"/>
  <c r="AD25" i="17060"/>
  <c r="AJ27" i="17060"/>
  <c r="AD63" i="17060"/>
  <c r="AD65" i="8364" s="1"/>
  <c r="BZ67" i="17060"/>
  <c r="AD68" i="17060"/>
  <c r="AD77" i="2316" s="1"/>
  <c r="BX68" i="17060"/>
  <c r="BX41" i="17060" s="1"/>
  <c r="AR7" i="2819"/>
  <c r="AS36" i="2819" s="1"/>
  <c r="P7" i="2819"/>
  <c r="P6" i="259" s="1"/>
  <c r="J12" i="2819"/>
  <c r="J11" i="259" s="1"/>
  <c r="AF12" i="2819"/>
  <c r="AF11" i="259" s="1"/>
  <c r="AF11" i="8364" s="1"/>
  <c r="BX12" i="2819"/>
  <c r="BX11" i="259" s="1"/>
  <c r="BX11" i="8364" s="1"/>
  <c r="AV14" i="2819"/>
  <c r="AR18" i="2819"/>
  <c r="BX20" i="2819"/>
  <c r="L22" i="2819"/>
  <c r="M22" i="2819" s="1"/>
  <c r="AR22" i="2819"/>
  <c r="L26" i="2819"/>
  <c r="L17" i="259" s="1"/>
  <c r="AH26" i="2819"/>
  <c r="AH17" i="259" s="1"/>
  <c r="AH17" i="8364" s="1"/>
  <c r="BV34" i="2819"/>
  <c r="BV26" i="259" s="1"/>
  <c r="BV26" i="8364" s="1"/>
  <c r="CR36" i="2819"/>
  <c r="CR28" i="259" s="1"/>
  <c r="CR28" i="8364" s="1"/>
  <c r="H9" i="8364"/>
  <c r="X9" i="8364"/>
  <c r="BN17" i="8364"/>
  <c r="CB40" i="8364"/>
  <c r="CB43" i="8364" s="1"/>
  <c r="CR40" i="8364"/>
  <c r="CR42" i="8364" s="1"/>
  <c r="CX55" i="259"/>
  <c r="BJ10" i="17060"/>
  <c r="BZ65" i="17060"/>
  <c r="BZ67" i="8364" s="1"/>
  <c r="AH66" i="17060"/>
  <c r="BZ68" i="17060"/>
  <c r="BZ41" i="17060" s="1"/>
  <c r="L12" i="2819"/>
  <c r="L11" i="259" s="1"/>
  <c r="AH12" i="2819"/>
  <c r="AH11" i="259" s="1"/>
  <c r="AH11" i="8364" s="1"/>
  <c r="P18" i="2819"/>
  <c r="CB18" i="2819"/>
  <c r="CC18" i="2819" s="1"/>
  <c r="L20" i="2819"/>
  <c r="M20" i="2819" s="1"/>
  <c r="AR20" i="2819"/>
  <c r="CB22" i="2819"/>
  <c r="AF34" i="2819"/>
  <c r="AF26" i="259" s="1"/>
  <c r="AF26" i="8364" s="1"/>
  <c r="BX34" i="2819"/>
  <c r="BX26" i="259" s="1"/>
  <c r="BX36" i="2819"/>
  <c r="BX28" i="259" s="1"/>
  <c r="BX28" i="8364" s="1"/>
  <c r="AX50" i="2819"/>
  <c r="BL40" i="8364"/>
  <c r="BL43" i="8364" s="1"/>
  <c r="S30" i="788"/>
  <c r="R15" i="17060"/>
  <c r="AD17" i="17060"/>
  <c r="BJ18" i="17060"/>
  <c r="BJ20" i="17060"/>
  <c r="BJ26" i="17060"/>
  <c r="BJ28" i="17060"/>
  <c r="AH29" i="17060"/>
  <c r="AD38" i="17060"/>
  <c r="BG20" i="788"/>
  <c r="CI26" i="788"/>
  <c r="I28" i="788"/>
  <c r="CI30" i="788"/>
  <c r="AH9" i="17060"/>
  <c r="CK17" i="17060"/>
  <c r="B25" i="17060"/>
  <c r="B26" i="17060" s="1"/>
  <c r="L27" i="17060"/>
  <c r="AT29" i="17060"/>
  <c r="AT63" i="17060"/>
  <c r="AT65" i="8364" s="1"/>
  <c r="AT66" i="17060"/>
  <c r="AT75" i="2316" s="1"/>
  <c r="B67" i="17060"/>
  <c r="B69" i="8364" s="1"/>
  <c r="CB7" i="2819"/>
  <c r="CC20" i="2819" s="1"/>
  <c r="CB12" i="2819"/>
  <c r="CB11" i="259" s="1"/>
  <c r="AV18" i="2819"/>
  <c r="CD18" i="2819"/>
  <c r="P22" i="2819"/>
  <c r="CX52" i="8364"/>
  <c r="CX55" i="8364" s="1"/>
  <c r="CX54" i="259"/>
  <c r="AQ10" i="788"/>
  <c r="AK18" i="788"/>
  <c r="AZ66" i="17060"/>
  <c r="AF67" i="17060"/>
  <c r="AF69" i="8364" s="1"/>
  <c r="BV68" i="17060"/>
  <c r="BV70" i="8364" s="1"/>
  <c r="BV43" i="8364" s="1"/>
  <c r="CJ47" i="2316"/>
  <c r="AN9" i="8364"/>
  <c r="BD9" i="8364"/>
  <c r="BT9" i="8364"/>
  <c r="CX50" i="2316"/>
  <c r="BW10" i="788"/>
  <c r="BJ51" i="788"/>
  <c r="BJ52" i="788" s="1"/>
  <c r="CK11" i="17060"/>
  <c r="CP41" i="17060"/>
  <c r="V63" i="2819"/>
  <c r="AZ40" i="8364"/>
  <c r="BP40" i="8364"/>
  <c r="CX40" i="17060"/>
  <c r="CX28" i="8364"/>
  <c r="AA16" i="788"/>
  <c r="CI28" i="788"/>
  <c r="K51" i="788"/>
  <c r="BX51" i="788"/>
  <c r="CD55" i="788"/>
  <c r="CF41" i="17060"/>
  <c r="T40" i="8364"/>
  <c r="AJ40" i="8364"/>
  <c r="BL43" i="259"/>
  <c r="CI15" i="17060"/>
  <c r="BU12" i="788"/>
  <c r="CH63" i="2819"/>
  <c r="BL41" i="259"/>
  <c r="CH41" i="17060"/>
  <c r="F38" i="17060"/>
  <c r="F15" i="17060"/>
  <c r="F68" i="17060"/>
  <c r="F77" i="2316" s="1"/>
  <c r="F70" i="2316" s="1"/>
  <c r="F27" i="17060"/>
  <c r="F9" i="17060"/>
  <c r="F19" i="17060"/>
  <c r="F25" i="17060"/>
  <c r="F17" i="17060"/>
  <c r="F6" i="17060"/>
  <c r="F50" i="17060" s="1"/>
  <c r="F11" i="17060"/>
  <c r="V25" i="17060"/>
  <c r="V11" i="17060"/>
  <c r="V19" i="17060"/>
  <c r="V17" i="17060"/>
  <c r="V6" i="17060"/>
  <c r="V59" i="2316" s="1"/>
  <c r="V52" i="2316" s="1"/>
  <c r="V27" i="17060"/>
  <c r="V15" i="17060"/>
  <c r="V9" i="17060"/>
  <c r="V38" i="17060"/>
  <c r="V41" i="17060" s="1"/>
  <c r="V29" i="17060"/>
  <c r="AN25" i="17060"/>
  <c r="AN17" i="17060"/>
  <c r="AN11" i="17060"/>
  <c r="AN9" i="17060"/>
  <c r="AN15" i="17060"/>
  <c r="AN38" i="17060"/>
  <c r="AN29" i="17060"/>
  <c r="BD63" i="17060"/>
  <c r="BD65" i="8364" s="1"/>
  <c r="BD38" i="17060"/>
  <c r="BT15" i="17060"/>
  <c r="BT29" i="17060"/>
  <c r="BT9" i="17060"/>
  <c r="BT63" i="17060"/>
  <c r="BT65" i="8364" s="1"/>
  <c r="BT38" i="17060"/>
  <c r="BT25" i="17060"/>
  <c r="BT11" i="17060"/>
  <c r="BT27" i="17060"/>
  <c r="BT19" i="17060"/>
  <c r="B52" i="259"/>
  <c r="B52" i="8364" s="1"/>
  <c r="B53" i="8364" s="1"/>
  <c r="B52" i="788"/>
  <c r="C26" i="788"/>
  <c r="B53" i="788"/>
  <c r="C30" i="788"/>
  <c r="C28" i="788"/>
  <c r="P53" i="788"/>
  <c r="Q30" i="788"/>
  <c r="Q28" i="788"/>
  <c r="P55" i="788"/>
  <c r="Q26" i="788"/>
  <c r="P54" i="788"/>
  <c r="V61" i="17060"/>
  <c r="CX13" i="259"/>
  <c r="CY9" i="259"/>
  <c r="CX6" i="8364"/>
  <c r="CY11" i="259"/>
  <c r="CY17" i="259"/>
  <c r="AN27" i="17060"/>
  <c r="BI10" i="788"/>
  <c r="BH51" i="788"/>
  <c r="BI28" i="788" s="1"/>
  <c r="CV51" i="788"/>
  <c r="CV59" i="2819"/>
  <c r="BT17" i="17060"/>
  <c r="F29" i="17060"/>
  <c r="AX40" i="259"/>
  <c r="AX40" i="8364" s="1"/>
  <c r="AX38" i="17060"/>
  <c r="AX40" i="788"/>
  <c r="AX42" i="788"/>
  <c r="B55" i="788"/>
  <c r="BH66" i="8364"/>
  <c r="BH73" i="2316"/>
  <c r="BH66" i="259" s="1"/>
  <c r="BX66" i="8364"/>
  <c r="BX73" i="2316"/>
  <c r="BX66" i="259" s="1"/>
  <c r="CH68" i="8364"/>
  <c r="CH75" i="2316"/>
  <c r="CH49" i="2316" s="1"/>
  <c r="AZ18" i="17060"/>
  <c r="AZ12" i="17060"/>
  <c r="AZ28" i="17060"/>
  <c r="AZ20" i="17060"/>
  <c r="AZ16" i="17060"/>
  <c r="AZ26" i="17060"/>
  <c r="CV17" i="259"/>
  <c r="CV17" i="8364" s="1"/>
  <c r="CV27" i="2819"/>
  <c r="X41" i="17060"/>
  <c r="X40" i="17060"/>
  <c r="CF12" i="2819"/>
  <c r="CF14" i="2819"/>
  <c r="CV12" i="2819"/>
  <c r="CV47" i="2316"/>
  <c r="CV48" i="2316" s="1"/>
  <c r="CV14" i="2819"/>
  <c r="CV7" i="2819"/>
  <c r="CW18" i="2819" s="1"/>
  <c r="F34" i="2819"/>
  <c r="F36" i="2819"/>
  <c r="F28" i="259" s="1"/>
  <c r="G28" i="259" s="1"/>
  <c r="F22" i="2819"/>
  <c r="F7" i="2819"/>
  <c r="V22" i="2819"/>
  <c r="V36" i="2819"/>
  <c r="V28" i="259" s="1"/>
  <c r="V28" i="8364" s="1"/>
  <c r="V26" i="2819"/>
  <c r="V17" i="259" s="1"/>
  <c r="V17" i="8364" s="1"/>
  <c r="V12" i="2819"/>
  <c r="V11" i="259" s="1"/>
  <c r="AL22" i="2819"/>
  <c r="AL18" i="2819"/>
  <c r="AL36" i="2819"/>
  <c r="AL28" i="259" s="1"/>
  <c r="AL28" i="8364" s="1"/>
  <c r="AL7" i="2819"/>
  <c r="AL6" i="259" s="1"/>
  <c r="AL26" i="2819"/>
  <c r="AL17" i="259" s="1"/>
  <c r="AL17" i="8364" s="1"/>
  <c r="AL12" i="2819"/>
  <c r="AL11" i="259" s="1"/>
  <c r="BB36" i="2819"/>
  <c r="BB28" i="259" s="1"/>
  <c r="BB28" i="8364" s="1"/>
  <c r="BB18" i="2819"/>
  <c r="BR20" i="2819"/>
  <c r="BR34" i="2819"/>
  <c r="BR26" i="259" s="1"/>
  <c r="BR26" i="8364" s="1"/>
  <c r="BR12" i="2819"/>
  <c r="BR11" i="259" s="1"/>
  <c r="CH34" i="2819"/>
  <c r="CH26" i="259" s="1"/>
  <c r="CH26" i="8364" s="1"/>
  <c r="CH22" i="2819"/>
  <c r="AO12" i="788"/>
  <c r="CE9" i="17060"/>
  <c r="BL18" i="17060"/>
  <c r="AO20" i="788"/>
  <c r="BL12" i="17060"/>
  <c r="CA10" i="788"/>
  <c r="CU12" i="788"/>
  <c r="BW18" i="788"/>
  <c r="AQ20" i="788"/>
  <c r="CT42" i="788"/>
  <c r="BP51" i="788"/>
  <c r="BP55" i="788" s="1"/>
  <c r="J6" i="17060"/>
  <c r="K9" i="17060" s="1"/>
  <c r="J11" i="17060"/>
  <c r="AB11" i="17060"/>
  <c r="BP11" i="17060"/>
  <c r="J17" i="17060"/>
  <c r="AB17" i="17060"/>
  <c r="BP17" i="17060"/>
  <c r="BH18" i="17060"/>
  <c r="AJ19" i="17060"/>
  <c r="AB25" i="17060"/>
  <c r="BL26" i="17060"/>
  <c r="R27" i="17060"/>
  <c r="B29" i="17060"/>
  <c r="B30" i="17060" s="1"/>
  <c r="AR29" i="17060"/>
  <c r="AR38" i="17060"/>
  <c r="CR40" i="17060"/>
  <c r="J63" i="17060"/>
  <c r="J72" i="2316" s="1"/>
  <c r="AJ63" i="17060"/>
  <c r="AJ65" i="8364" s="1"/>
  <c r="BH66" i="17060"/>
  <c r="BH40" i="17060" s="1"/>
  <c r="AZ67" i="17060"/>
  <c r="AZ69" i="8364" s="1"/>
  <c r="R68" i="17060"/>
  <c r="R70" i="8364" s="1"/>
  <c r="CJ41" i="17060"/>
  <c r="CV11" i="2819"/>
  <c r="CV9" i="259"/>
  <c r="R12" i="2819"/>
  <c r="R11" i="259" s="1"/>
  <c r="B18" i="2819"/>
  <c r="B20" i="2819"/>
  <c r="AH22" i="2819"/>
  <c r="AH34" i="2819"/>
  <c r="AH26" i="259" s="1"/>
  <c r="AH26" i="8364" s="1"/>
  <c r="AX36" i="2819"/>
  <c r="AX37" i="2819" s="1"/>
  <c r="R65" i="2819"/>
  <c r="T57" i="788" s="1"/>
  <c r="T61" i="788" s="1"/>
  <c r="BP35" i="2819"/>
  <c r="AP43" i="259"/>
  <c r="AU10" i="788"/>
  <c r="CA12" i="788"/>
  <c r="AQ16" i="788"/>
  <c r="AA18" i="788"/>
  <c r="BQ20" i="788"/>
  <c r="M26" i="788"/>
  <c r="M28" i="788"/>
  <c r="J53" i="788"/>
  <c r="J55" i="788"/>
  <c r="CK15" i="17060"/>
  <c r="AJ9" i="17060"/>
  <c r="BP9" i="17060"/>
  <c r="CK9" i="17060"/>
  <c r="B15" i="17060"/>
  <c r="B16" i="17060" s="1"/>
  <c r="AR15" i="17060"/>
  <c r="B19" i="17060"/>
  <c r="AR19" i="17060"/>
  <c r="BP25" i="17060"/>
  <c r="J29" i="17060"/>
  <c r="AB29" i="17060"/>
  <c r="B38" i="17060"/>
  <c r="B39" i="17060" s="1"/>
  <c r="AB38" i="17060"/>
  <c r="AB40" i="17060" s="1"/>
  <c r="BP38" i="17060"/>
  <c r="BJ41" i="17060"/>
  <c r="X60" i="17060"/>
  <c r="AR63" i="17060"/>
  <c r="AR65" i="8364" s="1"/>
  <c r="BP63" i="17060"/>
  <c r="BP65" i="8364" s="1"/>
  <c r="J66" i="17060"/>
  <c r="J59" i="17060" s="1"/>
  <c r="BH67" i="17060"/>
  <c r="BH69" i="8364" s="1"/>
  <c r="AZ68" i="17060"/>
  <c r="R7" i="2819"/>
  <c r="AH18" i="2819"/>
  <c r="AH20" i="2819"/>
  <c r="R26" i="2819"/>
  <c r="CT34" i="2819"/>
  <c r="CT26" i="259" s="1"/>
  <c r="CT26" i="8364" s="1"/>
  <c r="L62" i="2819"/>
  <c r="CY28" i="259"/>
  <c r="B12" i="2819"/>
  <c r="B13" i="2819" s="1"/>
  <c r="O20" i="2819"/>
  <c r="CT20" i="2819"/>
  <c r="CT21" i="2819" s="1"/>
  <c r="R22" i="2819"/>
  <c r="R34" i="2819"/>
  <c r="R26" i="259" s="1"/>
  <c r="R26" i="8364" s="1"/>
  <c r="BL35" i="2819"/>
  <c r="R36" i="2819"/>
  <c r="R28" i="259" s="1"/>
  <c r="BH12" i="259"/>
  <c r="CY26" i="259"/>
  <c r="L55" i="788"/>
  <c r="R6" i="17060"/>
  <c r="R50" i="17060" s="1"/>
  <c r="R53" i="17060" s="1"/>
  <c r="AJ11" i="17060"/>
  <c r="AJ17" i="17060"/>
  <c r="R63" i="17060"/>
  <c r="AJ66" i="17060"/>
  <c r="BG10" i="788"/>
  <c r="BW20" i="788"/>
  <c r="R11" i="17060"/>
  <c r="CE11" i="17060"/>
  <c r="AB15" i="17060"/>
  <c r="CE17" i="17060"/>
  <c r="CK19" i="17060"/>
  <c r="R25" i="17060"/>
  <c r="AJ25" i="17060"/>
  <c r="AB27" i="17060"/>
  <c r="BP29" i="17060"/>
  <c r="J38" i="17060"/>
  <c r="AZ38" i="17060"/>
  <c r="L59" i="17060"/>
  <c r="AR66" i="17060"/>
  <c r="AR75" i="2316" s="1"/>
  <c r="BX66" i="17060"/>
  <c r="BX40" i="17060" s="1"/>
  <c r="AJ67" i="17060"/>
  <c r="AJ69" i="8364" s="1"/>
  <c r="BH68" i="17060"/>
  <c r="BH70" i="8364" s="1"/>
  <c r="B7" i="2819"/>
  <c r="CD12" i="2819"/>
  <c r="CD11" i="259" s="1"/>
  <c r="R14" i="2819"/>
  <c r="CD14" i="2819"/>
  <c r="BL21" i="2819"/>
  <c r="CT22" i="2819"/>
  <c r="CT23" i="2819" s="1"/>
  <c r="CT26" i="2819"/>
  <c r="CT17" i="259" s="1"/>
  <c r="B36" i="2819"/>
  <c r="B28" i="259" s="1"/>
  <c r="B28" i="8364" s="1"/>
  <c r="CT36" i="2819"/>
  <c r="CT28" i="259" s="1"/>
  <c r="CT28" i="8364" s="1"/>
  <c r="H61" i="2819"/>
  <c r="B9" i="17060"/>
  <c r="BP66" i="17060"/>
  <c r="BP68" i="8364" s="1"/>
  <c r="B68" i="17060"/>
  <c r="B61" i="17060" s="1"/>
  <c r="AA10" i="788"/>
  <c r="AT51" i="788"/>
  <c r="CD53" i="788"/>
  <c r="R55" i="788"/>
  <c r="AD6" i="17060"/>
  <c r="AD59" i="2316" s="1"/>
  <c r="AD62" i="2316" s="1"/>
  <c r="B11" i="17060"/>
  <c r="AR11" i="17060"/>
  <c r="J15" i="17060"/>
  <c r="BP15" i="17060"/>
  <c r="AR17" i="17060"/>
  <c r="J19" i="17060"/>
  <c r="AB19" i="17060"/>
  <c r="BP19" i="17060"/>
  <c r="J27" i="17060"/>
  <c r="CB41" i="17060"/>
  <c r="AB63" i="17060"/>
  <c r="R66" i="17060"/>
  <c r="AR67" i="17060"/>
  <c r="AR69" i="8364" s="1"/>
  <c r="BP67" i="17060"/>
  <c r="J68" i="17060"/>
  <c r="J70" i="8364" s="1"/>
  <c r="J43" i="8364" s="1"/>
  <c r="CR47" i="2316"/>
  <c r="AX12" i="2819"/>
  <c r="AX11" i="259" s="1"/>
  <c r="AX11" i="8364" s="1"/>
  <c r="R18" i="2819"/>
  <c r="B22" i="2819"/>
  <c r="B17" i="2819" s="1"/>
  <c r="AX22" i="2819"/>
  <c r="AX23" i="2819" s="1"/>
  <c r="CD22" i="2819"/>
  <c r="B26" i="2819"/>
  <c r="B17" i="259" s="1"/>
  <c r="BL27" i="2819"/>
  <c r="AX34" i="2819"/>
  <c r="AX26" i="259" s="1"/>
  <c r="AX27" i="259" s="1"/>
  <c r="CD34" i="2819"/>
  <c r="CD26" i="259" s="1"/>
  <c r="CD26" i="8364" s="1"/>
  <c r="BL37" i="2819"/>
  <c r="B60" i="2819"/>
  <c r="BP42" i="259"/>
  <c r="CX26" i="8364"/>
  <c r="R17" i="17060"/>
  <c r="B27" i="17060"/>
  <c r="B28" i="17060" s="1"/>
  <c r="BH30" i="17060"/>
  <c r="CU10" i="788"/>
  <c r="B6" i="17060"/>
  <c r="C9" i="17060" s="1"/>
  <c r="AT6" i="17060"/>
  <c r="AT59" i="2316" s="1"/>
  <c r="AR9" i="17060"/>
  <c r="B17" i="17060"/>
  <c r="B18" i="17060" s="1"/>
  <c r="R29" i="17060"/>
  <c r="AJ29" i="17060"/>
  <c r="AJ38" i="17060"/>
  <c r="AJ41" i="17060" s="1"/>
  <c r="CD50" i="17060"/>
  <c r="CE27" i="17060" s="1"/>
  <c r="BX65" i="17060"/>
  <c r="BX67" i="8364" s="1"/>
  <c r="CT77" i="2316"/>
  <c r="CT70" i="2316" s="1"/>
  <c r="BL13" i="2819"/>
  <c r="D61" i="2819"/>
  <c r="P62" i="2819"/>
  <c r="CY9" i="17060"/>
  <c r="K144" i="17074"/>
  <c r="S144" i="17074"/>
  <c r="AA144" i="17074"/>
  <c r="D98" i="32"/>
  <c r="D102" i="32"/>
  <c r="D93" i="32"/>
  <c r="D100" i="32"/>
  <c r="E102" i="32" s="1"/>
  <c r="B104" i="32"/>
  <c r="D96" i="32"/>
  <c r="D101" i="32"/>
  <c r="CX61" i="17060"/>
  <c r="CX60" i="17060"/>
  <c r="H144" i="17074"/>
  <c r="P144" i="17074"/>
  <c r="X144" i="17074"/>
  <c r="AG138" i="17074"/>
  <c r="AG136" i="17074"/>
  <c r="I144" i="17074"/>
  <c r="Q144" i="17074"/>
  <c r="Y144" i="17074"/>
  <c r="AG133" i="17074"/>
  <c r="AG137" i="17074"/>
  <c r="AG141" i="17074"/>
  <c r="D144" i="17074"/>
  <c r="L144" i="17074"/>
  <c r="T144" i="17074"/>
  <c r="AB144" i="17074"/>
  <c r="E144" i="17074"/>
  <c r="M144" i="17074"/>
  <c r="U144" i="17074"/>
  <c r="AC144" i="17074"/>
  <c r="F144" i="17074"/>
  <c r="N144" i="17074"/>
  <c r="V144" i="17074"/>
  <c r="AG132" i="17074"/>
  <c r="AG140" i="17074"/>
  <c r="G144" i="17074"/>
  <c r="O144" i="17074"/>
  <c r="W144" i="17074"/>
  <c r="AG134" i="17074"/>
  <c r="AG135" i="17074"/>
  <c r="AG139" i="17074"/>
  <c r="AG142" i="17074"/>
  <c r="AG143" i="17074"/>
  <c r="AD114" i="17071"/>
  <c r="AA120" i="17074"/>
  <c r="CY15" i="17060"/>
  <c r="D80" i="1"/>
  <c r="D84" i="1"/>
  <c r="CX42" i="8364"/>
  <c r="CX50" i="17060"/>
  <c r="CY11" i="17060"/>
  <c r="CX59" i="2316"/>
  <c r="CX52" i="2316" s="1"/>
  <c r="CY19" i="17060"/>
  <c r="CY17" i="17060"/>
  <c r="B104" i="17074"/>
  <c r="N84" i="17074"/>
  <c r="H84" i="17074"/>
  <c r="K205" i="1032"/>
  <c r="V9" i="8364"/>
  <c r="AL9" i="8364"/>
  <c r="BB9" i="8364"/>
  <c r="BR9" i="8364"/>
  <c r="BN26" i="8364"/>
  <c r="B40" i="8364"/>
  <c r="B41" i="8364" s="1"/>
  <c r="B9" i="8364"/>
  <c r="B10" i="8364" s="1"/>
  <c r="R9" i="8364"/>
  <c r="AH9" i="8364"/>
  <c r="AX9" i="8364"/>
  <c r="BN9" i="8364"/>
  <c r="BN11" i="8364"/>
  <c r="BJ28" i="8364"/>
  <c r="AH43" i="259"/>
  <c r="CV41" i="259"/>
  <c r="AZ42" i="259"/>
  <c r="BL29" i="259"/>
  <c r="BL42" i="259"/>
  <c r="BJ30" i="8364"/>
  <c r="BZ40" i="8364"/>
  <c r="CP40" i="8364"/>
  <c r="BJ26" i="8364"/>
  <c r="AB40" i="8364"/>
  <c r="BJ40" i="8364"/>
  <c r="N40" i="8364"/>
  <c r="AD40" i="8364"/>
  <c r="AT40" i="8364"/>
  <c r="P43" i="259"/>
  <c r="B66" i="17072"/>
  <c r="B86" i="17072" s="1"/>
  <c r="B135" i="17072" s="1"/>
  <c r="CF36" i="2819"/>
  <c r="CF28" i="259" s="1"/>
  <c r="CF28" i="8364" s="1"/>
  <c r="L43" i="259"/>
  <c r="BP13" i="2819"/>
  <c r="CF18" i="2819"/>
  <c r="T65" i="2819"/>
  <c r="T68" i="2819" s="1"/>
  <c r="AJ14" i="2819"/>
  <c r="BB14" i="2819"/>
  <c r="F18" i="2819"/>
  <c r="BP18" i="2819"/>
  <c r="CH18" i="2819"/>
  <c r="AJ20" i="2819"/>
  <c r="BB20" i="2819"/>
  <c r="BP26" i="2819"/>
  <c r="BP17" i="259" s="1"/>
  <c r="BP18" i="259" s="1"/>
  <c r="CH26" i="2819"/>
  <c r="CH17" i="259" s="1"/>
  <c r="CH17" i="8364" s="1"/>
  <c r="AZ34" i="2819"/>
  <c r="AZ26" i="259" s="1"/>
  <c r="AZ26" i="8364" s="1"/>
  <c r="BR36" i="2819"/>
  <c r="BR28" i="259" s="1"/>
  <c r="BR28" i="8364" s="1"/>
  <c r="BV49" i="2819"/>
  <c r="H63" i="2819"/>
  <c r="BD10" i="259"/>
  <c r="P42" i="259"/>
  <c r="CB42" i="259"/>
  <c r="AB43" i="259"/>
  <c r="CB43" i="259"/>
  <c r="D12" i="2819"/>
  <c r="D11" i="259" s="1"/>
  <c r="D11" i="8364" s="1"/>
  <c r="F12" i="2819"/>
  <c r="D18" i="2819"/>
  <c r="AZ20" i="2819"/>
  <c r="F26" i="2819"/>
  <c r="F17" i="259" s="1"/>
  <c r="F17" i="8364" s="1"/>
  <c r="CF26" i="2819"/>
  <c r="CF17" i="259" s="1"/>
  <c r="CF17" i="8364" s="1"/>
  <c r="CH36" i="2819"/>
  <c r="CH28" i="259" s="1"/>
  <c r="CH28" i="8364" s="1"/>
  <c r="BX43" i="259"/>
  <c r="D65" i="2819"/>
  <c r="D57" i="788" s="1"/>
  <c r="D61" i="788" s="1"/>
  <c r="V65" i="2819"/>
  <c r="V52" i="2819" s="1"/>
  <c r="D14" i="2819"/>
  <c r="T14" i="2819"/>
  <c r="AL14" i="2819"/>
  <c r="BR18" i="2819"/>
  <c r="T20" i="2819"/>
  <c r="AL20" i="2819"/>
  <c r="CX21" i="2819"/>
  <c r="AZ22" i="2819"/>
  <c r="BR26" i="2819"/>
  <c r="BR17" i="259" s="1"/>
  <c r="BR17" i="8364" s="1"/>
  <c r="AJ34" i="2819"/>
  <c r="AJ26" i="259" s="1"/>
  <c r="AJ26" i="8364" s="1"/>
  <c r="BB34" i="2819"/>
  <c r="P63" i="2819"/>
  <c r="BF10" i="259"/>
  <c r="BN12" i="259"/>
  <c r="B41" i="259"/>
  <c r="T42" i="259"/>
  <c r="CF42" i="259"/>
  <c r="AF43" i="259"/>
  <c r="F65" i="2819"/>
  <c r="F70" i="2819" s="1"/>
  <c r="AZ65" i="2819"/>
  <c r="AZ70" i="2819" s="1"/>
  <c r="F14" i="2819"/>
  <c r="V14" i="2819"/>
  <c r="BR14" i="2819"/>
  <c r="D20" i="2819"/>
  <c r="V20" i="2819"/>
  <c r="CF20" i="2819"/>
  <c r="AJ22" i="2819"/>
  <c r="BB22" i="2819"/>
  <c r="T34" i="2819"/>
  <c r="T26" i="259" s="1"/>
  <c r="T26" i="8364" s="1"/>
  <c r="AL34" i="2819"/>
  <c r="AL26" i="259" s="1"/>
  <c r="BL10" i="259"/>
  <c r="BP12" i="259"/>
  <c r="Z41" i="259"/>
  <c r="AF42" i="259"/>
  <c r="CR42" i="259"/>
  <c r="CN43" i="259"/>
  <c r="BH43" i="259"/>
  <c r="T18" i="2819"/>
  <c r="CX19" i="2819"/>
  <c r="V18" i="2819"/>
  <c r="BP36" i="2819"/>
  <c r="BP28" i="259" s="1"/>
  <c r="T7" i="2819"/>
  <c r="T6" i="259" s="1"/>
  <c r="AZ12" i="2819"/>
  <c r="AZ11" i="259" s="1"/>
  <c r="AZ12" i="259" s="1"/>
  <c r="F20" i="2819"/>
  <c r="BP20" i="2819"/>
  <c r="CH20" i="2819"/>
  <c r="T22" i="2819"/>
  <c r="AZ26" i="2819"/>
  <c r="AZ17" i="259" s="1"/>
  <c r="D34" i="2819"/>
  <c r="D26" i="259" s="1"/>
  <c r="D26" i="8364" s="1"/>
  <c r="V34" i="2819"/>
  <c r="AZ36" i="2819"/>
  <c r="AZ28" i="259" s="1"/>
  <c r="AZ28" i="8364" s="1"/>
  <c r="P61" i="2819"/>
  <c r="BJ29" i="259"/>
  <c r="BF41" i="259"/>
  <c r="AJ42" i="259"/>
  <c r="CV42" i="259"/>
  <c r="AR43" i="259"/>
  <c r="CR43" i="259"/>
  <c r="BP22" i="2819"/>
  <c r="D26" i="2819"/>
  <c r="D17" i="259" s="1"/>
  <c r="D17" i="8364" s="1"/>
  <c r="AZ14" i="2819"/>
  <c r="BR22" i="2819"/>
  <c r="D7" i="2819"/>
  <c r="D6" i="259" s="1"/>
  <c r="E9" i="259" s="1"/>
  <c r="V7" i="2819"/>
  <c r="V6" i="259" s="1"/>
  <c r="AJ12" i="2819"/>
  <c r="AJ11" i="259" s="1"/>
  <c r="AJ11" i="8364" s="1"/>
  <c r="BB12" i="2819"/>
  <c r="BB11" i="259" s="1"/>
  <c r="AJ26" i="2819"/>
  <c r="AJ17" i="259" s="1"/>
  <c r="AJ17" i="8364" s="1"/>
  <c r="BB26" i="2819"/>
  <c r="BB17" i="259" s="1"/>
  <c r="BB17" i="8364" s="1"/>
  <c r="CJ61" i="2819"/>
  <c r="CJ63" i="2819"/>
  <c r="BJ41" i="259"/>
  <c r="AV42" i="259"/>
  <c r="B43" i="259"/>
  <c r="AV43" i="259"/>
  <c r="BP65" i="2819"/>
  <c r="BP68" i="2819" s="1"/>
  <c r="BP56" i="17060"/>
  <c r="BP67" i="2316"/>
  <c r="CB65" i="2819"/>
  <c r="CB68" i="2819" s="1"/>
  <c r="CB56" i="17060"/>
  <c r="BY26" i="2316"/>
  <c r="BY38" i="2316"/>
  <c r="BY14" i="2316"/>
  <c r="BY28" i="2316"/>
  <c r="BX65" i="2316"/>
  <c r="BY20" i="2316"/>
  <c r="BY34" i="2316"/>
  <c r="CN7" i="2819"/>
  <c r="CN6" i="259" s="1"/>
  <c r="CO26" i="2316"/>
  <c r="CO18" i="2316"/>
  <c r="CO38" i="2316"/>
  <c r="CO14" i="2316"/>
  <c r="CO28" i="2316"/>
  <c r="CN65" i="2316"/>
  <c r="CO20" i="2316"/>
  <c r="CO34" i="2316"/>
  <c r="B65" i="2819"/>
  <c r="B69" i="2819" s="1"/>
  <c r="B67" i="2316"/>
  <c r="BL65" i="2819"/>
  <c r="BL58" i="259" s="1"/>
  <c r="BL67" i="2316"/>
  <c r="CV65" i="2316"/>
  <c r="AI36" i="2316"/>
  <c r="AI22" i="2316"/>
  <c r="AI26" i="2316"/>
  <c r="AI18" i="2316"/>
  <c r="AH7" i="2819"/>
  <c r="AH6" i="259" s="1"/>
  <c r="AI38" i="2316"/>
  <c r="AI14" i="2316"/>
  <c r="AY36" i="2316"/>
  <c r="AY22" i="2316"/>
  <c r="AY26" i="2316"/>
  <c r="AY18" i="2316"/>
  <c r="AY38" i="2316"/>
  <c r="AY14" i="2316"/>
  <c r="AX7" i="2819"/>
  <c r="AY12" i="2819" s="1"/>
  <c r="BN7" i="2819"/>
  <c r="BN6" i="259" s="1"/>
  <c r="BO11" i="259" s="1"/>
  <c r="BO36" i="2316"/>
  <c r="BO22" i="2316"/>
  <c r="BO26" i="2316"/>
  <c r="BO18" i="2316"/>
  <c r="BO38" i="2316"/>
  <c r="BO14" i="2316"/>
  <c r="CD7" i="2819"/>
  <c r="CD38" i="2819" s="1"/>
  <c r="CE36" i="2316"/>
  <c r="CE22" i="2316"/>
  <c r="CE26" i="2316"/>
  <c r="CE18" i="2316"/>
  <c r="CE38" i="2316"/>
  <c r="CE14" i="2316"/>
  <c r="CQ38" i="2316"/>
  <c r="CP65" i="2316"/>
  <c r="CQ20" i="2316"/>
  <c r="CQ34" i="2316"/>
  <c r="CQ26" i="2316"/>
  <c r="CQ18" i="2316"/>
  <c r="CM10" i="2316"/>
  <c r="BA12" i="2316"/>
  <c r="BQ12" i="2316"/>
  <c r="CG12" i="2316"/>
  <c r="CW12" i="2316"/>
  <c r="AE14" i="2316"/>
  <c r="BG14" i="2316"/>
  <c r="CM14" i="2316"/>
  <c r="AI20" i="2316"/>
  <c r="CC20" i="2316"/>
  <c r="AC22" i="2316"/>
  <c r="BC26" i="2316"/>
  <c r="CW26" i="2316"/>
  <c r="CE28" i="2316"/>
  <c r="BQ34" i="2316"/>
  <c r="CQ36" i="2316"/>
  <c r="CI38" i="2316"/>
  <c r="AF65" i="2316"/>
  <c r="BF7" i="2819"/>
  <c r="CR26" i="259"/>
  <c r="CR26" i="8364" s="1"/>
  <c r="X59" i="17060"/>
  <c r="AU38" i="2316"/>
  <c r="AT7" i="2819"/>
  <c r="AT38" i="2819" s="1"/>
  <c r="AT30" i="259" s="1"/>
  <c r="AT65" i="2316"/>
  <c r="AU20" i="2316"/>
  <c r="AU34" i="2316"/>
  <c r="AU26" i="2316"/>
  <c r="AU18" i="2316"/>
  <c r="AV7" i="2819"/>
  <c r="AW22" i="2819" s="1"/>
  <c r="AW34" i="2316"/>
  <c r="AW26" i="2316"/>
  <c r="AW18" i="2316"/>
  <c r="AW38" i="2316"/>
  <c r="AW14" i="2316"/>
  <c r="L60" i="788"/>
  <c r="AK36" i="2316"/>
  <c r="AK22" i="2316"/>
  <c r="AK28" i="2316"/>
  <c r="AJ7" i="2819"/>
  <c r="AK38" i="2316"/>
  <c r="BA36" i="2316"/>
  <c r="BA22" i="2316"/>
  <c r="BA28" i="2316"/>
  <c r="BA38" i="2316"/>
  <c r="BA14" i="2316"/>
  <c r="AZ7" i="2819"/>
  <c r="BA18" i="2819" s="1"/>
  <c r="BQ36" i="2316"/>
  <c r="BQ22" i="2316"/>
  <c r="BQ28" i="2316"/>
  <c r="BQ38" i="2316"/>
  <c r="BQ14" i="2316"/>
  <c r="BP7" i="2819"/>
  <c r="BQ18" i="2819" s="1"/>
  <c r="CG36" i="2316"/>
  <c r="CG22" i="2316"/>
  <c r="CG28" i="2316"/>
  <c r="CG38" i="2316"/>
  <c r="CG14" i="2316"/>
  <c r="CO10" i="2316"/>
  <c r="BC12" i="2316"/>
  <c r="BS12" i="2316"/>
  <c r="CI12" i="2316"/>
  <c r="AK14" i="2316"/>
  <c r="BK14" i="2316"/>
  <c r="CQ14" i="2316"/>
  <c r="CQ7" i="2316" s="1"/>
  <c r="AK20" i="2316"/>
  <c r="CE20" i="2316"/>
  <c r="BY22" i="2316"/>
  <c r="BE26" i="2316"/>
  <c r="AW28" i="2316"/>
  <c r="CQ28" i="2316"/>
  <c r="AI34" i="2316"/>
  <c r="BI36" i="2316"/>
  <c r="AQ38" i="2316"/>
  <c r="CK38" i="2316"/>
  <c r="AH65" i="2316"/>
  <c r="BH7" i="2819"/>
  <c r="BI20" i="2819" s="1"/>
  <c r="AC26" i="2316"/>
  <c r="AB7" i="2819"/>
  <c r="AC12" i="2819" s="1"/>
  <c r="AC38" i="2316"/>
  <c r="AC28" i="2316"/>
  <c r="AB65" i="2316"/>
  <c r="AC20" i="2316"/>
  <c r="AC34" i="2316"/>
  <c r="AD7" i="2819"/>
  <c r="AE38" i="2316"/>
  <c r="AD65" i="2316"/>
  <c r="AE20" i="2316"/>
  <c r="AE34" i="2316"/>
  <c r="AE26" i="2316"/>
  <c r="AE18" i="2316"/>
  <c r="CA38" i="2316"/>
  <c r="BZ65" i="2316"/>
  <c r="CA20" i="2316"/>
  <c r="CA34" i="2316"/>
  <c r="CA26" i="2316"/>
  <c r="CA18" i="2316"/>
  <c r="BY18" i="2316"/>
  <c r="AG20" i="2316"/>
  <c r="BK22" i="2316"/>
  <c r="CO36" i="2316"/>
  <c r="BL56" i="17060"/>
  <c r="BL58" i="17060" s="1"/>
  <c r="AM28" i="2316"/>
  <c r="AL65" i="2316"/>
  <c r="AM20" i="2316"/>
  <c r="AM36" i="2316"/>
  <c r="AM22" i="2316"/>
  <c r="BC28" i="2316"/>
  <c r="BB65" i="2316"/>
  <c r="BC20" i="2316"/>
  <c r="BB7" i="2819"/>
  <c r="BB6" i="259" s="1"/>
  <c r="BC36" i="2316"/>
  <c r="BC22" i="2316"/>
  <c r="BS28" i="2316"/>
  <c r="BR65" i="2316"/>
  <c r="BS20" i="2316"/>
  <c r="BR7" i="2819"/>
  <c r="BS36" i="2316"/>
  <c r="BS22" i="2316"/>
  <c r="CI28" i="2316"/>
  <c r="CH65" i="2316"/>
  <c r="CI20" i="2316"/>
  <c r="CI36" i="2316"/>
  <c r="CI22" i="2316"/>
  <c r="CS34" i="2316"/>
  <c r="CS26" i="2316"/>
  <c r="CS18" i="2316"/>
  <c r="CS38" i="2316"/>
  <c r="CS14" i="2316"/>
  <c r="AM14" i="2316"/>
  <c r="BS14" i="2316"/>
  <c r="AW20" i="2316"/>
  <c r="CA22" i="2316"/>
  <c r="AY28" i="2316"/>
  <c r="CS28" i="2316"/>
  <c r="AK34" i="2316"/>
  <c r="CE34" i="2316"/>
  <c r="BK36" i="2316"/>
  <c r="BC38" i="2316"/>
  <c r="CM38" i="2316"/>
  <c r="J69" i="2819"/>
  <c r="J52" i="2819"/>
  <c r="J45" i="259" s="1"/>
  <c r="AJ65" i="2316"/>
  <c r="CD65" i="2316"/>
  <c r="AS26" i="2316"/>
  <c r="AS38" i="2316"/>
  <c r="AS14" i="2316"/>
  <c r="AS28" i="2316"/>
  <c r="AR65" i="2316"/>
  <c r="AS20" i="2316"/>
  <c r="AS34" i="2316"/>
  <c r="CT66" i="2316"/>
  <c r="CT65" i="2819"/>
  <c r="CT69" i="2819" s="1"/>
  <c r="BK38" i="2316"/>
  <c r="BJ65" i="2316"/>
  <c r="BK20" i="2316"/>
  <c r="BK34" i="2316"/>
  <c r="BK26" i="2316"/>
  <c r="BK18" i="2316"/>
  <c r="CW36" i="2316"/>
  <c r="CW22" i="2316"/>
  <c r="CW28" i="2316"/>
  <c r="CW38" i="2316"/>
  <c r="CW14" i="2316"/>
  <c r="BI22" i="2316"/>
  <c r="AS36" i="2316"/>
  <c r="AG34" i="2316"/>
  <c r="AG26" i="2316"/>
  <c r="AG18" i="2316"/>
  <c r="AF7" i="2819"/>
  <c r="AG38" i="2316"/>
  <c r="AG14" i="2316"/>
  <c r="BL7" i="2819"/>
  <c r="BL6" i="259" s="1"/>
  <c r="BM34" i="2316"/>
  <c r="BM26" i="2316"/>
  <c r="BM18" i="2316"/>
  <c r="BM38" i="2316"/>
  <c r="BM14" i="2316"/>
  <c r="CC34" i="2316"/>
  <c r="CC26" i="2316"/>
  <c r="CC18" i="2316"/>
  <c r="CC38" i="2316"/>
  <c r="CC14" i="2316"/>
  <c r="AS18" i="2316"/>
  <c r="CC28" i="2316"/>
  <c r="AU36" i="2316"/>
  <c r="AZ67" i="2316"/>
  <c r="CT56" i="17060"/>
  <c r="CT59" i="17060" s="1"/>
  <c r="B60" i="17060"/>
  <c r="X65" i="2316"/>
  <c r="Y20" i="2316"/>
  <c r="Y34" i="2316"/>
  <c r="Y36" i="2316"/>
  <c r="Y22" i="2316"/>
  <c r="Y28" i="2316"/>
  <c r="AN65" i="2316"/>
  <c r="AN56" i="17060" s="1"/>
  <c r="AO20" i="2316"/>
  <c r="AO34" i="2316"/>
  <c r="AO36" i="2316"/>
  <c r="AO22" i="2316"/>
  <c r="AO28" i="2316"/>
  <c r="BD65" i="2316"/>
  <c r="BD65" i="2819" s="1"/>
  <c r="BE20" i="2316"/>
  <c r="BE34" i="2316"/>
  <c r="BE36" i="2316"/>
  <c r="BE22" i="2316"/>
  <c r="BE28" i="2316"/>
  <c r="BT65" i="2316"/>
  <c r="BT56" i="17060" s="1"/>
  <c r="BU20" i="2316"/>
  <c r="BU34" i="2316"/>
  <c r="BU36" i="2316"/>
  <c r="BU22" i="2316"/>
  <c r="BU28" i="2316"/>
  <c r="CJ65" i="2316"/>
  <c r="CJ56" i="17060" s="1"/>
  <c r="CK20" i="2316"/>
  <c r="CK34" i="2316"/>
  <c r="CK36" i="2316"/>
  <c r="CK22" i="2316"/>
  <c r="CK28" i="2316"/>
  <c r="CS10" i="2316"/>
  <c r="AO14" i="2316"/>
  <c r="BU14" i="2316"/>
  <c r="AC18" i="2316"/>
  <c r="CW18" i="2316"/>
  <c r="AY20" i="2316"/>
  <c r="CS20" i="2316"/>
  <c r="AS22" i="2316"/>
  <c r="CC22" i="2316"/>
  <c r="Y26" i="2316"/>
  <c r="BS26" i="2316"/>
  <c r="BK28" i="2316"/>
  <c r="AM34" i="2316"/>
  <c r="CG34" i="2316"/>
  <c r="AC36" i="2316"/>
  <c r="BM36" i="2316"/>
  <c r="BE38" i="2316"/>
  <c r="AV65" i="2316"/>
  <c r="CF65" i="2316"/>
  <c r="CT67" i="2316"/>
  <c r="CT29" i="2316"/>
  <c r="CT21" i="2316"/>
  <c r="CT37" i="2316"/>
  <c r="CT23" i="2316"/>
  <c r="CN12" i="2819"/>
  <c r="CN11" i="259" s="1"/>
  <c r="CN47" i="2316"/>
  <c r="BX7" i="2819"/>
  <c r="BX28" i="2819" s="1"/>
  <c r="Z26" i="259"/>
  <c r="Z27" i="259" s="1"/>
  <c r="Z35" i="2819"/>
  <c r="BI26" i="2316"/>
  <c r="BI38" i="2316"/>
  <c r="BI14" i="2316"/>
  <c r="BI28" i="2316"/>
  <c r="BH65" i="2316"/>
  <c r="BI20" i="2316"/>
  <c r="BI34" i="2316"/>
  <c r="BN65" i="2819"/>
  <c r="BN57" i="788" s="1"/>
  <c r="BN67" i="2316"/>
  <c r="AZ56" i="17060"/>
  <c r="AZ57" i="17060" s="1"/>
  <c r="AA34" i="2316"/>
  <c r="AA26" i="2316"/>
  <c r="AA18" i="2316"/>
  <c r="AA36" i="2316"/>
  <c r="AA22" i="2316"/>
  <c r="AA28" i="2316"/>
  <c r="Z65" i="2316"/>
  <c r="AA20" i="2316"/>
  <c r="AQ34" i="2316"/>
  <c r="AQ26" i="2316"/>
  <c r="AQ18" i="2316"/>
  <c r="AQ36" i="2316"/>
  <c r="AQ22" i="2316"/>
  <c r="AQ28" i="2316"/>
  <c r="AP65" i="2316"/>
  <c r="AQ20" i="2316"/>
  <c r="BG34" i="2316"/>
  <c r="BG26" i="2316"/>
  <c r="BG18" i="2316"/>
  <c r="BG36" i="2316"/>
  <c r="BG22" i="2316"/>
  <c r="BG28" i="2316"/>
  <c r="BF65" i="2316"/>
  <c r="BG20" i="2316"/>
  <c r="BW34" i="2316"/>
  <c r="BW26" i="2316"/>
  <c r="BW18" i="2316"/>
  <c r="BV7" i="2819"/>
  <c r="BW36" i="2819" s="1"/>
  <c r="BW36" i="2316"/>
  <c r="BW22" i="2316"/>
  <c r="BW28" i="2316"/>
  <c r="BV65" i="2316"/>
  <c r="BW20" i="2316"/>
  <c r="CM34" i="2316"/>
  <c r="CM26" i="2316"/>
  <c r="CM18" i="2316"/>
  <c r="CM36" i="2316"/>
  <c r="CM22" i="2316"/>
  <c r="CM28" i="2316"/>
  <c r="CL65" i="2316"/>
  <c r="CM20" i="2316"/>
  <c r="CU36" i="2316"/>
  <c r="CU22" i="2316"/>
  <c r="CU26" i="2316"/>
  <c r="CU18" i="2316"/>
  <c r="CU38" i="2316"/>
  <c r="CU14" i="2316"/>
  <c r="CU10" i="2316"/>
  <c r="AC12" i="2316"/>
  <c r="AS12" i="2316"/>
  <c r="BI12" i="2316"/>
  <c r="BY12" i="2316"/>
  <c r="CO12" i="2316"/>
  <c r="AQ14" i="2316"/>
  <c r="BW14" i="2316"/>
  <c r="AK18" i="2316"/>
  <c r="BQ18" i="2316"/>
  <c r="BA20" i="2316"/>
  <c r="CU20" i="2316"/>
  <c r="AU22" i="2316"/>
  <c r="CO22" i="2316"/>
  <c r="AK26" i="2316"/>
  <c r="BU26" i="2316"/>
  <c r="BM28" i="2316"/>
  <c r="AY34" i="2316"/>
  <c r="CI34" i="2316"/>
  <c r="AE36" i="2316"/>
  <c r="BY36" i="2316"/>
  <c r="BG38" i="2316"/>
  <c r="AX65" i="2316"/>
  <c r="CR65" i="2316"/>
  <c r="CP7" i="2819"/>
  <c r="CP47" i="2316"/>
  <c r="Z7" i="2819"/>
  <c r="AA14" i="2819" s="1"/>
  <c r="BZ7" i="2819"/>
  <c r="BZ6" i="259" s="1"/>
  <c r="CA17" i="259" s="1"/>
  <c r="T28" i="259"/>
  <c r="T28" i="8364" s="1"/>
  <c r="CR17" i="259"/>
  <c r="CR17" i="8364" s="1"/>
  <c r="B35" i="2819"/>
  <c r="M36" i="2819"/>
  <c r="CX67" i="2316"/>
  <c r="CX66" i="2316"/>
  <c r="CX70" i="2316"/>
  <c r="CX69" i="2316"/>
  <c r="CX68" i="2316"/>
  <c r="CR7" i="2819"/>
  <c r="B145" i="17071"/>
  <c r="CN40" i="17060"/>
  <c r="CN41" i="17060"/>
  <c r="BR6" i="17060"/>
  <c r="BR50" i="17060" s="1"/>
  <c r="D15" i="17060"/>
  <c r="Z15" i="17060"/>
  <c r="CE15" i="17060"/>
  <c r="H17" i="17060"/>
  <c r="AP17" i="17060"/>
  <c r="D25" i="17060"/>
  <c r="AL25" i="17060"/>
  <c r="BR25" i="17060"/>
  <c r="D27" i="17060"/>
  <c r="BV27" i="17060"/>
  <c r="D29" i="17060"/>
  <c r="R40" i="17060"/>
  <c r="CF50" i="17060"/>
  <c r="CG29" i="17060" s="1"/>
  <c r="H60" i="17060"/>
  <c r="X61" i="17060"/>
  <c r="D63" i="17060"/>
  <c r="D65" i="8364" s="1"/>
  <c r="Z63" i="17060"/>
  <c r="Z10" i="17060" s="1"/>
  <c r="T66" i="17060"/>
  <c r="T68" i="8364" s="1"/>
  <c r="AP66" i="17060"/>
  <c r="BB68" i="17060"/>
  <c r="BB70" i="8364" s="1"/>
  <c r="BN73" i="2316"/>
  <c r="BN66" i="259" s="1"/>
  <c r="M15" i="17060"/>
  <c r="T6" i="17060"/>
  <c r="T59" i="2316" s="1"/>
  <c r="T52" i="2316" s="1"/>
  <c r="H11" i="17060"/>
  <c r="AL11" i="17060"/>
  <c r="AL19" i="17060"/>
  <c r="H25" i="17060"/>
  <c r="Z25" i="17060"/>
  <c r="AP25" i="17060"/>
  <c r="BV25" i="17060"/>
  <c r="H27" i="17060"/>
  <c r="Z27" i="17060"/>
  <c r="H29" i="17060"/>
  <c r="AL29" i="17060"/>
  <c r="BR29" i="17060"/>
  <c r="L60" i="17060"/>
  <c r="BV63" i="17060"/>
  <c r="BV18" i="17060" s="1"/>
  <c r="D66" i="17060"/>
  <c r="D59" i="17060" s="1"/>
  <c r="Z66" i="17060"/>
  <c r="Z68" i="8364" s="1"/>
  <c r="Z42" i="8364" s="1"/>
  <c r="BV66" i="17060"/>
  <c r="AL68" i="17060"/>
  <c r="AL77" i="2316" s="1"/>
  <c r="CV76" i="2316"/>
  <c r="CG19" i="17060"/>
  <c r="CG15" i="17060"/>
  <c r="T38" i="17060"/>
  <c r="R60" i="17060"/>
  <c r="H61" i="17060"/>
  <c r="H66" i="17060"/>
  <c r="H59" i="17060" s="1"/>
  <c r="AP68" i="17060"/>
  <c r="AP70" i="8364" s="1"/>
  <c r="CG11" i="17060"/>
  <c r="D9" i="17060"/>
  <c r="BL10" i="17060"/>
  <c r="AP11" i="17060"/>
  <c r="H15" i="17060"/>
  <c r="BR15" i="17060"/>
  <c r="CI17" i="17060"/>
  <c r="B20" i="17060"/>
  <c r="AP19" i="17060"/>
  <c r="BL28" i="17060"/>
  <c r="Z29" i="17060"/>
  <c r="AP29" i="17060"/>
  <c r="BV29" i="17060"/>
  <c r="D38" i="17060"/>
  <c r="AL38" i="17060"/>
  <c r="BR38" i="17060"/>
  <c r="BR41" i="17060" s="1"/>
  <c r="CB40" i="17060"/>
  <c r="B57" i="17060"/>
  <c r="BF63" i="17060"/>
  <c r="AP67" i="17060"/>
  <c r="AV77" i="2316"/>
  <c r="T15" i="17060"/>
  <c r="CG17" i="17060"/>
  <c r="H6" i="17060"/>
  <c r="H50" i="17060" s="1"/>
  <c r="H43" i="17060" s="1"/>
  <c r="H48" i="17060" s="1"/>
  <c r="AU15" i="17060"/>
  <c r="T9" i="17060"/>
  <c r="CG9" i="17060"/>
  <c r="Z11" i="17060"/>
  <c r="AL15" i="17060"/>
  <c r="T17" i="17060"/>
  <c r="BR17" i="17060"/>
  <c r="C19" i="17060"/>
  <c r="M19" i="17060"/>
  <c r="Z19" i="17060"/>
  <c r="CD40" i="17060"/>
  <c r="BV65" i="17060"/>
  <c r="BF66" i="17060"/>
  <c r="Z68" i="17060"/>
  <c r="Z41" i="17060" s="1"/>
  <c r="D6" i="17060"/>
  <c r="E11" i="17060" s="1"/>
  <c r="BV11" i="17060"/>
  <c r="BV19" i="17060"/>
  <c r="B12" i="17060"/>
  <c r="BV15" i="17060"/>
  <c r="D17" i="17060"/>
  <c r="BR27" i="17060"/>
  <c r="H38" i="17060"/>
  <c r="AP38" i="17060"/>
  <c r="BV38" i="17060"/>
  <c r="BL39" i="17060"/>
  <c r="CH40" i="17060"/>
  <c r="AT41" i="17060"/>
  <c r="L50" i="17060"/>
  <c r="BL77" i="2316"/>
  <c r="BL70" i="2316" s="1"/>
  <c r="N47" i="17060"/>
  <c r="AR54" i="788"/>
  <c r="AR53" i="788"/>
  <c r="AS28" i="788"/>
  <c r="AS30" i="788"/>
  <c r="AR55" i="788"/>
  <c r="AS26" i="788"/>
  <c r="CW30" i="788"/>
  <c r="CW28" i="788"/>
  <c r="CW26" i="788"/>
  <c r="CV55" i="788"/>
  <c r="CV53" i="788"/>
  <c r="CV54" i="788"/>
  <c r="AL59" i="2819"/>
  <c r="AM10" i="788"/>
  <c r="AM20" i="788"/>
  <c r="AM18" i="788"/>
  <c r="AM16" i="788"/>
  <c r="BH52" i="788"/>
  <c r="AH59" i="2819"/>
  <c r="AH6" i="17060"/>
  <c r="AI20" i="788"/>
  <c r="AI18" i="788"/>
  <c r="AI16" i="788"/>
  <c r="AH51" i="788"/>
  <c r="AX59" i="2819"/>
  <c r="AX6" i="17060"/>
  <c r="AY20" i="788"/>
  <c r="AY18" i="788"/>
  <c r="AY16" i="788"/>
  <c r="AX51" i="788"/>
  <c r="BN59" i="2819"/>
  <c r="BN6" i="17060"/>
  <c r="BO20" i="788"/>
  <c r="BO18" i="788"/>
  <c r="BO16" i="788"/>
  <c r="BN51" i="788"/>
  <c r="CL59" i="2819"/>
  <c r="CL6" i="17060"/>
  <c r="CM15" i="17060" s="1"/>
  <c r="CL51" i="788"/>
  <c r="CM12" i="788"/>
  <c r="BO12" i="788"/>
  <c r="BI30" i="788"/>
  <c r="D52" i="259"/>
  <c r="E30" i="788"/>
  <c r="E28" i="788"/>
  <c r="E26" i="788"/>
  <c r="D55" i="788"/>
  <c r="BB51" i="788"/>
  <c r="BX54" i="788"/>
  <c r="BX53" i="788"/>
  <c r="D54" i="788"/>
  <c r="B10" i="17060"/>
  <c r="AU17" i="17060"/>
  <c r="CV39" i="17060"/>
  <c r="CV40" i="17060"/>
  <c r="CV41" i="17060"/>
  <c r="BJ68" i="8364"/>
  <c r="BJ75" i="2316"/>
  <c r="BJ49" i="2316" s="1"/>
  <c r="CF68" i="8364"/>
  <c r="CF75" i="2316"/>
  <c r="CF68" i="2316" s="1"/>
  <c r="CV68" i="8364"/>
  <c r="CV42" i="8364" s="1"/>
  <c r="CV75" i="2316"/>
  <c r="CJ9" i="8364"/>
  <c r="AJ59" i="2819"/>
  <c r="AJ6" i="17060"/>
  <c r="AK12" i="788"/>
  <c r="AZ59" i="2819"/>
  <c r="AZ6" i="17060"/>
  <c r="BA12" i="788"/>
  <c r="BP59" i="2819"/>
  <c r="BP6" i="17060"/>
  <c r="BQ12" i="788"/>
  <c r="CN59" i="2819"/>
  <c r="CO12" i="788"/>
  <c r="CO20" i="788"/>
  <c r="CO18" i="788"/>
  <c r="CO16" i="788"/>
  <c r="CN6" i="17060"/>
  <c r="CO11" i="17060" s="1"/>
  <c r="AY10" i="788"/>
  <c r="CQ10" i="788"/>
  <c r="BS12" i="788"/>
  <c r="BA16" i="788"/>
  <c r="AK20" i="788"/>
  <c r="F55" i="788"/>
  <c r="F53" i="788"/>
  <c r="AJ51" i="788"/>
  <c r="BZ51" i="788"/>
  <c r="CN51" i="788"/>
  <c r="F54" i="788"/>
  <c r="BX55" i="788"/>
  <c r="AF67" i="259"/>
  <c r="AF74" i="2819"/>
  <c r="AV67" i="259"/>
  <c r="AV74" i="2819"/>
  <c r="BL67" i="259"/>
  <c r="BL74" i="2819"/>
  <c r="CH59" i="2316"/>
  <c r="CI11" i="17060"/>
  <c r="CI9" i="17060"/>
  <c r="O9" i="17060"/>
  <c r="CT16" i="17060"/>
  <c r="CF40" i="17060"/>
  <c r="Z18" i="17060"/>
  <c r="AT66" i="8364"/>
  <c r="AV73" i="2316"/>
  <c r="CH49" i="2819"/>
  <c r="B62" i="2819"/>
  <c r="H65" i="2819"/>
  <c r="H12" i="2819"/>
  <c r="H14" i="2819"/>
  <c r="H22" i="2819"/>
  <c r="H20" i="2819"/>
  <c r="H18" i="2819"/>
  <c r="H36" i="2819"/>
  <c r="H26" i="2819"/>
  <c r="H34" i="2819"/>
  <c r="H7" i="2819"/>
  <c r="X65" i="2819"/>
  <c r="X12" i="2819"/>
  <c r="X14" i="2819"/>
  <c r="X22" i="2819"/>
  <c r="X20" i="2819"/>
  <c r="X18" i="2819"/>
  <c r="X26" i="2819"/>
  <c r="X34" i="2819"/>
  <c r="X7" i="2819"/>
  <c r="X6" i="259" s="1"/>
  <c r="AN12" i="2819"/>
  <c r="AN14" i="2819"/>
  <c r="AN22" i="2819"/>
  <c r="AN20" i="2819"/>
  <c r="AN18" i="2819"/>
  <c r="AN36" i="2819"/>
  <c r="AN26" i="2819"/>
  <c r="AN34" i="2819"/>
  <c r="AN7" i="2819"/>
  <c r="AN6" i="259" s="1"/>
  <c r="BD12" i="2819"/>
  <c r="BD14" i="2819"/>
  <c r="BD22" i="2819"/>
  <c r="BD20" i="2819"/>
  <c r="BD18" i="2819"/>
  <c r="BD7" i="2819"/>
  <c r="BD6" i="259" s="1"/>
  <c r="BD26" i="2819"/>
  <c r="BD34" i="2819"/>
  <c r="BD36" i="2819"/>
  <c r="BT26" i="2819"/>
  <c r="BT20" i="2819"/>
  <c r="BT18" i="2819"/>
  <c r="BT7" i="2819"/>
  <c r="BT6" i="259" s="1"/>
  <c r="BT14" i="2819"/>
  <c r="BT34" i="2819"/>
  <c r="BT36" i="2819"/>
  <c r="BT12" i="2819"/>
  <c r="BT22" i="2819"/>
  <c r="CJ65" i="2819"/>
  <c r="CJ26" i="2819"/>
  <c r="CJ20" i="2819"/>
  <c r="CJ18" i="2819"/>
  <c r="CJ22" i="2819"/>
  <c r="CJ34" i="2819"/>
  <c r="CJ36" i="2819"/>
  <c r="BR59" i="2819"/>
  <c r="BS10" i="788"/>
  <c r="BS20" i="788"/>
  <c r="BS18" i="788"/>
  <c r="BS16" i="788"/>
  <c r="AL51" i="788"/>
  <c r="BZ66" i="8364"/>
  <c r="BZ73" i="2316"/>
  <c r="BZ66" i="259" s="1"/>
  <c r="X59" i="2819"/>
  <c r="X6" i="17060"/>
  <c r="Y19" i="17060" s="1"/>
  <c r="Y10" i="788"/>
  <c r="X51" i="788"/>
  <c r="AN59" i="2819"/>
  <c r="AN6" i="17060"/>
  <c r="AO19" i="17060" s="1"/>
  <c r="AO10" i="788"/>
  <c r="AN51" i="788"/>
  <c r="BD59" i="2819"/>
  <c r="BD6" i="17060"/>
  <c r="BE10" i="788"/>
  <c r="BD51" i="788"/>
  <c r="BT59" i="2819"/>
  <c r="BT6" i="17060"/>
  <c r="BU10" i="788"/>
  <c r="BT51" i="788"/>
  <c r="CR59" i="2819"/>
  <c r="CS20" i="788"/>
  <c r="CS18" i="788"/>
  <c r="CS16" i="788"/>
  <c r="CR6" i="17060"/>
  <c r="CR51" i="788"/>
  <c r="CS10" i="788"/>
  <c r="CW10" i="788"/>
  <c r="Y12" i="788"/>
  <c r="AY12" i="788"/>
  <c r="CM16" i="788"/>
  <c r="BE18" i="788"/>
  <c r="BY30" i="788"/>
  <c r="U30" i="788"/>
  <c r="U28" i="788"/>
  <c r="U26" i="788"/>
  <c r="T55" i="788"/>
  <c r="BK30" i="788"/>
  <c r="D53" i="788"/>
  <c r="T54" i="788"/>
  <c r="D67" i="259"/>
  <c r="D74" i="2819"/>
  <c r="AJ67" i="259"/>
  <c r="AJ74" i="2819"/>
  <c r="AZ67" i="259"/>
  <c r="AZ74" i="2819"/>
  <c r="BP67" i="259"/>
  <c r="BP74" i="2819"/>
  <c r="R52" i="17060"/>
  <c r="R43" i="17060"/>
  <c r="S50" i="17060" s="1"/>
  <c r="BB6" i="17060"/>
  <c r="BL16" i="17060"/>
  <c r="CJ40" i="17060"/>
  <c r="Z59" i="2819"/>
  <c r="Z6" i="17060"/>
  <c r="AA9" i="17060" s="1"/>
  <c r="Z51" i="788"/>
  <c r="AA12" i="788"/>
  <c r="AP6" i="259"/>
  <c r="AP59" i="2819"/>
  <c r="AP6" i="17060"/>
  <c r="AQ15" i="17060" s="1"/>
  <c r="AP51" i="788"/>
  <c r="AQ12" i="788"/>
  <c r="BF59" i="2819"/>
  <c r="BF6" i="17060"/>
  <c r="BF51" i="788"/>
  <c r="BG12" i="788"/>
  <c r="BV59" i="2819"/>
  <c r="BV6" i="17060"/>
  <c r="BV51" i="788"/>
  <c r="BW12" i="788"/>
  <c r="CT59" i="2819"/>
  <c r="CT6" i="17060"/>
  <c r="CU15" i="17060" s="1"/>
  <c r="CU20" i="788"/>
  <c r="CU18" i="788"/>
  <c r="CU16" i="788"/>
  <c r="CT51" i="788"/>
  <c r="AI10" i="788"/>
  <c r="Y16" i="788"/>
  <c r="BQ16" i="788"/>
  <c r="CW16" i="788"/>
  <c r="BG18" i="788"/>
  <c r="CM18" i="788"/>
  <c r="BA20" i="788"/>
  <c r="G28" i="788"/>
  <c r="V55" i="788"/>
  <c r="V53" i="788"/>
  <c r="V54" i="788"/>
  <c r="AL67" i="259"/>
  <c r="AL74" i="2819"/>
  <c r="BB67" i="259"/>
  <c r="BB74" i="2819"/>
  <c r="BR67" i="259"/>
  <c r="BR74" i="2819"/>
  <c r="CL41" i="17060"/>
  <c r="CL40" i="17060"/>
  <c r="CD54" i="17060"/>
  <c r="CD53" i="17060"/>
  <c r="V70" i="8364"/>
  <c r="V77" i="2316"/>
  <c r="V70" i="2316" s="1"/>
  <c r="BK18" i="2819"/>
  <c r="AD11" i="259"/>
  <c r="BB59" i="2819"/>
  <c r="BC10" i="788"/>
  <c r="BC20" i="788"/>
  <c r="BC18" i="788"/>
  <c r="BC16" i="788"/>
  <c r="CP59" i="2819"/>
  <c r="CQ20" i="788"/>
  <c r="CQ18" i="788"/>
  <c r="CQ16" i="788"/>
  <c r="O25" i="17060"/>
  <c r="BJ66" i="8364"/>
  <c r="BJ73" i="2316"/>
  <c r="BJ66" i="259" s="1"/>
  <c r="N69" i="8364"/>
  <c r="X28" i="259"/>
  <c r="CP51" i="788"/>
  <c r="CT30" i="17060"/>
  <c r="AB59" i="2819"/>
  <c r="AC12" i="788"/>
  <c r="AC20" i="788"/>
  <c r="AC18" i="788"/>
  <c r="AC16" i="788"/>
  <c r="AB6" i="17060"/>
  <c r="AC9" i="17060" s="1"/>
  <c r="AR59" i="2819"/>
  <c r="AS12" i="788"/>
  <c r="AS20" i="788"/>
  <c r="AS18" i="788"/>
  <c r="AS16" i="788"/>
  <c r="AR6" i="17060"/>
  <c r="AS17" i="17060" s="1"/>
  <c r="BH59" i="2819"/>
  <c r="BI12" i="788"/>
  <c r="BI20" i="788"/>
  <c r="BI18" i="788"/>
  <c r="BI16" i="788"/>
  <c r="BH6" i="17060"/>
  <c r="BX6" i="259"/>
  <c r="BY9" i="259" s="1"/>
  <c r="BX59" i="2819"/>
  <c r="BY12" i="788"/>
  <c r="BY20" i="788"/>
  <c r="BY18" i="788"/>
  <c r="BY16" i="788"/>
  <c r="BX6" i="17060"/>
  <c r="CV6" i="17060"/>
  <c r="CW11" i="17060" s="1"/>
  <c r="CW12" i="788"/>
  <c r="BE12" i="788"/>
  <c r="BU16" i="788"/>
  <c r="Y18" i="788"/>
  <c r="CW18" i="788"/>
  <c r="BE20" i="788"/>
  <c r="BY28" i="788"/>
  <c r="AT54" i="788"/>
  <c r="AT53" i="788"/>
  <c r="AU30" i="788"/>
  <c r="AU28" i="788"/>
  <c r="AU26" i="788"/>
  <c r="AT55" i="788"/>
  <c r="CG30" i="788"/>
  <c r="CG28" i="788"/>
  <c r="CG26" i="788"/>
  <c r="CF55" i="788"/>
  <c r="AL6" i="17060"/>
  <c r="CP68" i="8364"/>
  <c r="CP75" i="2316"/>
  <c r="CP68" i="2316" s="1"/>
  <c r="AD59" i="2819"/>
  <c r="AE20" i="788"/>
  <c r="AE18" i="788"/>
  <c r="AE16" i="788"/>
  <c r="AT59" i="2819"/>
  <c r="AU20" i="788"/>
  <c r="AU18" i="788"/>
  <c r="AU16" i="788"/>
  <c r="BJ59" i="2819"/>
  <c r="BK20" i="788"/>
  <c r="BK18" i="788"/>
  <c r="BK16" i="788"/>
  <c r="BZ59" i="2819"/>
  <c r="CA20" i="788"/>
  <c r="CA18" i="788"/>
  <c r="CA16" i="788"/>
  <c r="BO10" i="788"/>
  <c r="AI12" i="788"/>
  <c r="BK12" i="788"/>
  <c r="AK16" i="788"/>
  <c r="BU18" i="788"/>
  <c r="CM20" i="788"/>
  <c r="L54" i="788"/>
  <c r="L53" i="788"/>
  <c r="AB51" i="788"/>
  <c r="BR51" i="788"/>
  <c r="CH55" i="788"/>
  <c r="CH53" i="788"/>
  <c r="BJ6" i="17060"/>
  <c r="O19" i="17060"/>
  <c r="CI19" i="17060"/>
  <c r="CP40" i="17060"/>
  <c r="V50" i="17060"/>
  <c r="CH50" i="17060"/>
  <c r="CI25" i="17060" s="1"/>
  <c r="F61" i="17060"/>
  <c r="CH70" i="8364"/>
  <c r="CH77" i="2316"/>
  <c r="P63" i="17060"/>
  <c r="P72" i="2316" s="1"/>
  <c r="P68" i="17060"/>
  <c r="P66" i="17060"/>
  <c r="P38" i="17060"/>
  <c r="P27" i="17060"/>
  <c r="P25" i="17060"/>
  <c r="P19" i="17060"/>
  <c r="P6" i="17060"/>
  <c r="P50" i="17060" s="1"/>
  <c r="P17" i="17060"/>
  <c r="P67" i="17060"/>
  <c r="P9" i="17060"/>
  <c r="AH63" i="17060"/>
  <c r="AH68" i="17060"/>
  <c r="AH67" i="17060"/>
  <c r="AH19" i="17060"/>
  <c r="AH17" i="17060"/>
  <c r="AH15" i="17060"/>
  <c r="AH11" i="17060"/>
  <c r="AH27" i="17060"/>
  <c r="AX63" i="17060"/>
  <c r="AX68" i="17060"/>
  <c r="AX67" i="17060"/>
  <c r="AX66" i="17060"/>
  <c r="BN63" i="17060"/>
  <c r="BN39" i="17060" s="1"/>
  <c r="BN68" i="17060"/>
  <c r="BN67" i="17060"/>
  <c r="BN19" i="17060"/>
  <c r="BN17" i="17060"/>
  <c r="BN15" i="17060"/>
  <c r="BN66" i="17060"/>
  <c r="BN11" i="17060"/>
  <c r="BN27" i="17060"/>
  <c r="F81" i="1"/>
  <c r="F84" i="1"/>
  <c r="F82" i="1"/>
  <c r="F83" i="1"/>
  <c r="F80" i="1"/>
  <c r="AF73" i="2316"/>
  <c r="N59" i="2316"/>
  <c r="O29" i="17060"/>
  <c r="N52" i="17060"/>
  <c r="N54" i="17060"/>
  <c r="B68" i="8364"/>
  <c r="B59" i="17060"/>
  <c r="B75" i="2316"/>
  <c r="B68" i="2316" s="1"/>
  <c r="CP6" i="17060"/>
  <c r="CQ17" i="17060" s="1"/>
  <c r="AQ9" i="17060"/>
  <c r="CV10" i="17060"/>
  <c r="AF59" i="2819"/>
  <c r="AG20" i="788"/>
  <c r="AG18" i="788"/>
  <c r="AG16" i="788"/>
  <c r="AF6" i="17060"/>
  <c r="AF51" i="788"/>
  <c r="AG10" i="788"/>
  <c r="AV59" i="2819"/>
  <c r="AW20" i="788"/>
  <c r="AW18" i="788"/>
  <c r="AW16" i="788"/>
  <c r="AV6" i="17060"/>
  <c r="AV51" i="788"/>
  <c r="AW10" i="788"/>
  <c r="BL59" i="2819"/>
  <c r="BM20" i="788"/>
  <c r="BM18" i="788"/>
  <c r="BM16" i="788"/>
  <c r="BL6" i="17060"/>
  <c r="BM17" i="17060" s="1"/>
  <c r="BL51" i="788"/>
  <c r="BM10" i="788"/>
  <c r="CB59" i="2819"/>
  <c r="CC20" i="788"/>
  <c r="CC18" i="788"/>
  <c r="CC16" i="788"/>
  <c r="CB6" i="17060"/>
  <c r="CC11" i="17060" s="1"/>
  <c r="CB51" i="788"/>
  <c r="CC10" i="788"/>
  <c r="AS10" i="788"/>
  <c r="CM10" i="788"/>
  <c r="AM12" i="788"/>
  <c r="BM12" i="788"/>
  <c r="AO16" i="788"/>
  <c r="Y20" i="788"/>
  <c r="CW20" i="788"/>
  <c r="BY26" i="788"/>
  <c r="N54" i="788"/>
  <c r="N53" i="788"/>
  <c r="O30" i="788"/>
  <c r="O28" i="788"/>
  <c r="O26" i="788"/>
  <c r="N55" i="788"/>
  <c r="AD51" i="788"/>
  <c r="AZ51" i="788"/>
  <c r="T53" i="788"/>
  <c r="CF54" i="788"/>
  <c r="CO9" i="17060"/>
  <c r="O11" i="17060"/>
  <c r="BJ40" i="17060"/>
  <c r="AP65" i="8364"/>
  <c r="AR72" i="2316"/>
  <c r="N68" i="8364"/>
  <c r="N75" i="2316"/>
  <c r="N68" i="2316" s="1"/>
  <c r="N59" i="17060"/>
  <c r="CD68" i="8364"/>
  <c r="CD75" i="2316"/>
  <c r="CD61" i="2316" s="1"/>
  <c r="CT68" i="8364"/>
  <c r="CT75" i="2316"/>
  <c r="AT76" i="2316"/>
  <c r="BV69" i="8364"/>
  <c r="BV76" i="2316"/>
  <c r="CL69" i="8364"/>
  <c r="CL76" i="2316"/>
  <c r="CL69" i="2316" s="1"/>
  <c r="BR70" i="8364"/>
  <c r="BR77" i="2316"/>
  <c r="F40" i="8364"/>
  <c r="F6" i="8364"/>
  <c r="B54" i="788"/>
  <c r="B67" i="259"/>
  <c r="B74" i="2819"/>
  <c r="AH67" i="259"/>
  <c r="AH74" i="2819"/>
  <c r="AX67" i="259"/>
  <c r="AX74" i="2819"/>
  <c r="BN67" i="259"/>
  <c r="BN74" i="2819"/>
  <c r="AF41" i="17060"/>
  <c r="AV41" i="17060"/>
  <c r="BL41" i="17060"/>
  <c r="AP66" i="8364"/>
  <c r="AR73" i="2316"/>
  <c r="BF66" i="8364"/>
  <c r="BF73" i="2316"/>
  <c r="BF66" i="259" s="1"/>
  <c r="BV66" i="8364"/>
  <c r="BV73" i="2316"/>
  <c r="BV66" i="259" s="1"/>
  <c r="CL66" i="8364"/>
  <c r="CL73" i="2316"/>
  <c r="CL66" i="259" s="1"/>
  <c r="R68" i="8364"/>
  <c r="R59" i="17060"/>
  <c r="AJ68" i="8364"/>
  <c r="AJ75" i="2316"/>
  <c r="AJ68" i="2316" s="1"/>
  <c r="AP69" i="8364"/>
  <c r="AP76" i="2316"/>
  <c r="BL69" i="8364"/>
  <c r="BL76" i="2316"/>
  <c r="BL69" i="2316" s="1"/>
  <c r="AP72" i="2316"/>
  <c r="Z73" i="2316"/>
  <c r="BZ38" i="2819"/>
  <c r="O18" i="2819"/>
  <c r="CT19" i="2819"/>
  <c r="AH28" i="8364"/>
  <c r="R52" i="259"/>
  <c r="R63" i="2819"/>
  <c r="R61" i="2819"/>
  <c r="R62" i="2819"/>
  <c r="AX48" i="2819"/>
  <c r="AX13" i="2819"/>
  <c r="AX15" i="2819"/>
  <c r="BN35" i="2819"/>
  <c r="BN15" i="2819"/>
  <c r="BN19" i="2819"/>
  <c r="BN27" i="2819"/>
  <c r="BN21" i="2819"/>
  <c r="BN37" i="2819"/>
  <c r="CT48" i="2819"/>
  <c r="H54" i="788"/>
  <c r="CJ54" i="788"/>
  <c r="AN67" i="259"/>
  <c r="AN74" i="2819"/>
  <c r="BD67" i="259"/>
  <c r="BD74" i="2819"/>
  <c r="BT67" i="259"/>
  <c r="BT74" i="2819"/>
  <c r="CV12" i="17060"/>
  <c r="BF40" i="17060"/>
  <c r="AZ65" i="8364"/>
  <c r="AZ72" i="2316"/>
  <c r="AF66" i="8364"/>
  <c r="AH73" i="2316"/>
  <c r="BL66" i="8364"/>
  <c r="BL73" i="2316"/>
  <c r="BL66" i="259" s="1"/>
  <c r="CB66" i="8364"/>
  <c r="CB73" i="2316"/>
  <c r="CB66" i="259" s="1"/>
  <c r="Z69" i="8364"/>
  <c r="Z76" i="2316"/>
  <c r="CL70" i="8364"/>
  <c r="CL77" i="2316"/>
  <c r="D68" i="17060"/>
  <c r="D67" i="17060"/>
  <c r="T68" i="17060"/>
  <c r="T67" i="17060"/>
  <c r="AL67" i="17060"/>
  <c r="AL66" i="17060"/>
  <c r="AL63" i="17060"/>
  <c r="BB67" i="17060"/>
  <c r="BB66" i="17060"/>
  <c r="BB63" i="17060"/>
  <c r="BR67" i="17060"/>
  <c r="BR66" i="17060"/>
  <c r="BR63" i="17060"/>
  <c r="A89" i="259"/>
  <c r="CN77" i="2316"/>
  <c r="V45" i="259"/>
  <c r="V56" i="2819"/>
  <c r="V55" i="2819"/>
  <c r="V57" i="2819"/>
  <c r="CT40" i="788"/>
  <c r="Z67" i="259"/>
  <c r="Z74" i="2819"/>
  <c r="AP67" i="259"/>
  <c r="AP74" i="2819"/>
  <c r="BF67" i="259"/>
  <c r="BF74" i="2819"/>
  <c r="CJ59" i="2316"/>
  <c r="CJ50" i="17060"/>
  <c r="CK27" i="17060" s="1"/>
  <c r="BZ69" i="8364"/>
  <c r="CP69" i="8364"/>
  <c r="CP76" i="2316"/>
  <c r="F67" i="17060"/>
  <c r="F66" i="17060"/>
  <c r="F63" i="17060"/>
  <c r="F72" i="2316" s="1"/>
  <c r="V67" i="17060"/>
  <c r="V66" i="17060"/>
  <c r="V63" i="17060"/>
  <c r="AN67" i="17060"/>
  <c r="AN66" i="17060"/>
  <c r="AN68" i="17060"/>
  <c r="AN41" i="17060" s="1"/>
  <c r="BD67" i="17060"/>
  <c r="BD66" i="17060"/>
  <c r="BD68" i="17060"/>
  <c r="BT67" i="17060"/>
  <c r="BT66" i="17060"/>
  <c r="BT68" i="17060"/>
  <c r="BT41" i="17060" s="1"/>
  <c r="BZ76" i="2316"/>
  <c r="CD52" i="259"/>
  <c r="CD63" i="2819"/>
  <c r="CD61" i="2819"/>
  <c r="CD62" i="2819"/>
  <c r="AX41" i="788"/>
  <c r="CT41" i="788"/>
  <c r="AB67" i="259"/>
  <c r="AB74" i="2819"/>
  <c r="AR67" i="259"/>
  <c r="AR74" i="2819"/>
  <c r="BH67" i="259"/>
  <c r="BH74" i="2819"/>
  <c r="CE19" i="17060"/>
  <c r="BF65" i="8364"/>
  <c r="BF10" i="8364" s="1"/>
  <c r="BF72" i="2316"/>
  <c r="AD69" i="8364"/>
  <c r="BF69" i="8364"/>
  <c r="BF76" i="2316"/>
  <c r="BF69" i="2316" s="1"/>
  <c r="CB69" i="8364"/>
  <c r="CB76" i="2316"/>
  <c r="CB69" i="2316" s="1"/>
  <c r="CR69" i="8364"/>
  <c r="CR76" i="2316"/>
  <c r="BF70" i="8364"/>
  <c r="BF43" i="8364" s="1"/>
  <c r="BF77" i="2316"/>
  <c r="CF52" i="2316"/>
  <c r="BX9" i="8364"/>
  <c r="CB28" i="259"/>
  <c r="CT40" i="8364"/>
  <c r="CT43" i="8364" s="1"/>
  <c r="CT41" i="259"/>
  <c r="CT42" i="259"/>
  <c r="CT43" i="259"/>
  <c r="AD67" i="259"/>
  <c r="AD74" i="2819"/>
  <c r="AT67" i="259"/>
  <c r="AT74" i="2819"/>
  <c r="BJ67" i="259"/>
  <c r="BJ74" i="2819"/>
  <c r="CT38" i="17060"/>
  <c r="AZ68" i="8364"/>
  <c r="AZ75" i="2316"/>
  <c r="AR26" i="8364"/>
  <c r="AB66" i="8364"/>
  <c r="AD73" i="2316"/>
  <c r="AB66" i="259" s="1"/>
  <c r="AR66" i="8364"/>
  <c r="AT73" i="2316"/>
  <c r="CB67" i="8364"/>
  <c r="CB74" i="2316"/>
  <c r="BX69" i="8364"/>
  <c r="BX76" i="2316"/>
  <c r="CN69" i="8364"/>
  <c r="CN76" i="2316"/>
  <c r="CN69" i="2316" s="1"/>
  <c r="H70" i="8364"/>
  <c r="H77" i="2316"/>
  <c r="X70" i="8364"/>
  <c r="X77" i="2316"/>
  <c r="CJ70" i="8364"/>
  <c r="CJ77" i="2316"/>
  <c r="CJ70" i="2316" s="1"/>
  <c r="CT73" i="2316"/>
  <c r="CT66" i="259" s="1"/>
  <c r="CB75" i="2316"/>
  <c r="CR77" i="2316"/>
  <c r="AP11" i="259"/>
  <c r="AQ12" i="2819"/>
  <c r="BZ11" i="8364"/>
  <c r="AJ28" i="259"/>
  <c r="CD28" i="259"/>
  <c r="AB65" i="8364"/>
  <c r="AD72" i="2316"/>
  <c r="AH66" i="8364"/>
  <c r="AJ73" i="2316"/>
  <c r="AT70" i="8364"/>
  <c r="AT77" i="2316"/>
  <c r="BJ70" i="8364"/>
  <c r="BJ77" i="2316"/>
  <c r="BZ77" i="2316"/>
  <c r="CP70" i="8364"/>
  <c r="CP77" i="2316"/>
  <c r="CP70" i="2316" s="1"/>
  <c r="CR75" i="2316"/>
  <c r="AJ76" i="2316"/>
  <c r="AJ69" i="2316" s="1"/>
  <c r="CD76" i="2316"/>
  <c r="CD9" i="8364"/>
  <c r="CT14" i="2819"/>
  <c r="CT10" i="2819"/>
  <c r="CT7" i="2819"/>
  <c r="CT6" i="259" s="1"/>
  <c r="T11" i="8364"/>
  <c r="BR11" i="8364"/>
  <c r="CX15" i="2819"/>
  <c r="BJ11" i="8364"/>
  <c r="BJ12" i="259"/>
  <c r="BJ65" i="8364"/>
  <c r="BJ72" i="2316"/>
  <c r="BJ48" i="2316" s="1"/>
  <c r="D66" i="8364"/>
  <c r="D73" i="2316"/>
  <c r="D66" i="259" s="1"/>
  <c r="AJ66" i="8364"/>
  <c r="AL73" i="2316"/>
  <c r="AZ66" i="8364"/>
  <c r="AZ73" i="2316"/>
  <c r="AZ66" i="259" s="1"/>
  <c r="BP66" i="8364"/>
  <c r="BP73" i="2316"/>
  <c r="BP66" i="259" s="1"/>
  <c r="CF66" i="8364"/>
  <c r="CF73" i="2316"/>
  <c r="CF66" i="259" s="1"/>
  <c r="CV66" i="8364"/>
  <c r="CV73" i="2316"/>
  <c r="CV66" i="259" s="1"/>
  <c r="H68" i="8364"/>
  <c r="H75" i="2316"/>
  <c r="H68" i="2316" s="1"/>
  <c r="X68" i="8364"/>
  <c r="X75" i="2316"/>
  <c r="X68" i="2316" s="1"/>
  <c r="CJ68" i="8364"/>
  <c r="CJ75" i="2316"/>
  <c r="CJ68" i="2316" s="1"/>
  <c r="CD73" i="2316"/>
  <c r="CD66" i="259" s="1"/>
  <c r="CF76" i="2316"/>
  <c r="CF69" i="2316" s="1"/>
  <c r="AF77" i="2316"/>
  <c r="CR11" i="259"/>
  <c r="AF65" i="8364"/>
  <c r="AH72" i="2316"/>
  <c r="BL65" i="8364"/>
  <c r="BL72" i="2316"/>
  <c r="AL66" i="8364"/>
  <c r="AN73" i="2316"/>
  <c r="BB66" i="8364"/>
  <c r="BB73" i="2316"/>
  <c r="BB66" i="259" s="1"/>
  <c r="BR66" i="8364"/>
  <c r="BR73" i="2316"/>
  <c r="BR66" i="259" s="1"/>
  <c r="CH66" i="8364"/>
  <c r="CH73" i="2316"/>
  <c r="CH66" i="259" s="1"/>
  <c r="BV67" i="8364"/>
  <c r="BV74" i="2316"/>
  <c r="BV67" i="2316" s="1"/>
  <c r="J68" i="8364"/>
  <c r="J42" i="8364" s="1"/>
  <c r="J75" i="2316"/>
  <c r="J68" i="2316" s="1"/>
  <c r="AP68" i="8364"/>
  <c r="AP75" i="2316"/>
  <c r="BF68" i="8364"/>
  <c r="BF42" i="8364" s="1"/>
  <c r="BF75" i="2316"/>
  <c r="BF68" i="2316" s="1"/>
  <c r="BV75" i="2316"/>
  <c r="CL68" i="8364"/>
  <c r="CL42" i="8364" s="1"/>
  <c r="CL75" i="2316"/>
  <c r="CH69" i="8364"/>
  <c r="CH76" i="2316"/>
  <c r="B72" i="2316"/>
  <c r="CN73" i="2316"/>
  <c r="CN66" i="259" s="1"/>
  <c r="BL75" i="2316"/>
  <c r="BL68" i="2316" s="1"/>
  <c r="B76" i="2316"/>
  <c r="B69" i="2316" s="1"/>
  <c r="CB77" i="2316"/>
  <c r="CB70" i="2316" s="1"/>
  <c r="CH12" i="2819"/>
  <c r="CH14" i="2819"/>
  <c r="CH10" i="2819"/>
  <c r="CH9" i="259" s="1"/>
  <c r="CH7" i="2819"/>
  <c r="AH28" i="2819"/>
  <c r="CO10" i="2819"/>
  <c r="CN9" i="259"/>
  <c r="CT12" i="2819"/>
  <c r="BP26" i="259"/>
  <c r="AT28" i="8364"/>
  <c r="AN66" i="8364"/>
  <c r="AP73" i="2316"/>
  <c r="BD66" i="8364"/>
  <c r="BD73" i="2316"/>
  <c r="BD66" i="259" s="1"/>
  <c r="BT66" i="8364"/>
  <c r="BT73" i="2316"/>
  <c r="BT66" i="259" s="1"/>
  <c r="CJ66" i="8364"/>
  <c r="CJ73" i="2316"/>
  <c r="CJ66" i="259" s="1"/>
  <c r="L68" i="8364"/>
  <c r="L75" i="2316"/>
  <c r="L68" i="2316" s="1"/>
  <c r="AB68" i="8364"/>
  <c r="AB75" i="2316"/>
  <c r="AR68" i="8364"/>
  <c r="BX68" i="8364"/>
  <c r="BX75" i="2316"/>
  <c r="CN68" i="8364"/>
  <c r="CN75" i="2316"/>
  <c r="H69" i="8364"/>
  <c r="H76" i="2316"/>
  <c r="H69" i="2316" s="1"/>
  <c r="X69" i="8364"/>
  <c r="X76" i="2316"/>
  <c r="X69" i="2316" s="1"/>
  <c r="CJ69" i="8364"/>
  <c r="CJ76" i="2316"/>
  <c r="CJ69" i="2316" s="1"/>
  <c r="AJ70" i="8364"/>
  <c r="AJ77" i="2316"/>
  <c r="AZ70" i="8364"/>
  <c r="AZ77" i="2316"/>
  <c r="CF70" i="8364"/>
  <c r="CF77" i="2316"/>
  <c r="CF70" i="2316" s="1"/>
  <c r="CV70" i="8364"/>
  <c r="CV43" i="8364" s="1"/>
  <c r="CV77" i="2316"/>
  <c r="B73" i="2316"/>
  <c r="B66" i="259" s="1"/>
  <c r="AX73" i="2316"/>
  <c r="AX66" i="259" s="1"/>
  <c r="L76" i="2316"/>
  <c r="L69" i="2316" s="1"/>
  <c r="AZ76" i="2316"/>
  <c r="AZ69" i="2316" s="1"/>
  <c r="CT76" i="2316"/>
  <c r="CT69" i="2316" s="1"/>
  <c r="CD77" i="2316"/>
  <c r="CJ7" i="2819"/>
  <c r="CJ12" i="2819"/>
  <c r="CJ14" i="2819"/>
  <c r="BK22" i="2819"/>
  <c r="AF17" i="259"/>
  <c r="N52" i="8364"/>
  <c r="N54" i="259"/>
  <c r="N56" i="259"/>
  <c r="N55" i="259"/>
  <c r="CF11" i="259"/>
  <c r="CX13" i="2819"/>
  <c r="N6" i="259"/>
  <c r="N38" i="2819"/>
  <c r="CL7" i="2819"/>
  <c r="CL10" i="2819"/>
  <c r="J11" i="8364"/>
  <c r="M14" i="2819"/>
  <c r="J17" i="2819"/>
  <c r="AG18" i="2819"/>
  <c r="B21" i="2819"/>
  <c r="CX23" i="2819"/>
  <c r="BX17" i="8364"/>
  <c r="L28" i="8364"/>
  <c r="AF28" i="259"/>
  <c r="AG36" i="2819"/>
  <c r="CX37" i="2819"/>
  <c r="CN14" i="2819"/>
  <c r="CO14" i="2819" s="1"/>
  <c r="B19" i="2819"/>
  <c r="AQ20" i="2819"/>
  <c r="CN17" i="8364"/>
  <c r="N28" i="2819"/>
  <c r="O36" i="2819"/>
  <c r="H52" i="8364"/>
  <c r="H55" i="259"/>
  <c r="H54" i="259"/>
  <c r="H56" i="259"/>
  <c r="T52" i="259"/>
  <c r="T63" i="2819"/>
  <c r="T62" i="2819"/>
  <c r="T52" i="2819"/>
  <c r="U59" i="2819" s="1"/>
  <c r="CF52" i="259"/>
  <c r="CF63" i="2819"/>
  <c r="CF62" i="2819"/>
  <c r="CF61" i="2819"/>
  <c r="T9" i="8364"/>
  <c r="AZ9" i="8364"/>
  <c r="AZ10" i="259"/>
  <c r="CF7" i="2819"/>
  <c r="CR10" i="2819"/>
  <c r="O12" i="2819"/>
  <c r="Z13" i="2819"/>
  <c r="CR14" i="2819"/>
  <c r="AX19" i="2819"/>
  <c r="CO26" i="2819"/>
  <c r="N26" i="259"/>
  <c r="O34" i="2819"/>
  <c r="AT26" i="259"/>
  <c r="CO34" i="2819"/>
  <c r="BH28" i="8364"/>
  <c r="BH29" i="8364" s="1"/>
  <c r="BH29" i="259"/>
  <c r="BV28" i="8364"/>
  <c r="BV29" i="259"/>
  <c r="V61" i="2819"/>
  <c r="CP12" i="2819"/>
  <c r="CP14" i="2819"/>
  <c r="CP10" i="2819"/>
  <c r="CF9" i="8364"/>
  <c r="Z11" i="8364"/>
  <c r="Z12" i="259"/>
  <c r="AG20" i="2819"/>
  <c r="O26" i="2819"/>
  <c r="P26" i="8364"/>
  <c r="AV26" i="8364"/>
  <c r="AM36" i="2819"/>
  <c r="V68" i="2819"/>
  <c r="V58" i="259"/>
  <c r="V58" i="8364" s="1"/>
  <c r="W65" i="2819"/>
  <c r="V69" i="2819"/>
  <c r="V70" i="2819"/>
  <c r="N11" i="259"/>
  <c r="BB40" i="8364"/>
  <c r="BB41" i="259"/>
  <c r="BB43" i="259"/>
  <c r="BB42" i="259"/>
  <c r="BR40" i="8364"/>
  <c r="BR43" i="259"/>
  <c r="BR42" i="259"/>
  <c r="CH40" i="8364"/>
  <c r="CH43" i="259"/>
  <c r="CH42" i="259"/>
  <c r="E22" i="2819"/>
  <c r="E20" i="2819"/>
  <c r="E18" i="2819"/>
  <c r="L6" i="259"/>
  <c r="L28" i="2819"/>
  <c r="F11" i="259"/>
  <c r="AA12" i="2819"/>
  <c r="AA7" i="2819" s="1"/>
  <c r="AT11" i="259"/>
  <c r="CL12" i="2819"/>
  <c r="G18" i="2819"/>
  <c r="P17" i="259"/>
  <c r="F26" i="259"/>
  <c r="CF26" i="259"/>
  <c r="T61" i="2819"/>
  <c r="D40" i="8364"/>
  <c r="D43" i="259"/>
  <c r="D42" i="259"/>
  <c r="V40" i="8364"/>
  <c r="V43" i="259"/>
  <c r="V42" i="259"/>
  <c r="AL40" i="8364"/>
  <c r="AL43" i="259"/>
  <c r="AL42" i="259"/>
  <c r="CL26" i="8364"/>
  <c r="N28" i="8364"/>
  <c r="F62" i="2819"/>
  <c r="J58" i="259"/>
  <c r="J70" i="2819"/>
  <c r="J68" i="2819"/>
  <c r="CB9" i="8364"/>
  <c r="L17" i="8364"/>
  <c r="AB17" i="8364"/>
  <c r="AR17" i="8364"/>
  <c r="AZ17" i="8364"/>
  <c r="AZ18" i="259"/>
  <c r="BZ17" i="8364"/>
  <c r="B26" i="8364"/>
  <c r="B27" i="8364" s="1"/>
  <c r="B27" i="259"/>
  <c r="BF26" i="8364"/>
  <c r="BF27" i="259"/>
  <c r="BP37" i="2819"/>
  <c r="J52" i="259"/>
  <c r="J61" i="2819"/>
  <c r="J63" i="2819"/>
  <c r="F61" i="2819"/>
  <c r="AB9" i="8364"/>
  <c r="AV11" i="8364"/>
  <c r="M26" i="2819"/>
  <c r="BZ26" i="8364"/>
  <c r="CP26" i="8364"/>
  <c r="R28" i="8364"/>
  <c r="Z28" i="8364"/>
  <c r="Z29" i="259"/>
  <c r="L52" i="259"/>
  <c r="L61" i="2819"/>
  <c r="V52" i="259"/>
  <c r="V52" i="8364" s="1"/>
  <c r="V62" i="2819"/>
  <c r="W59" i="2819"/>
  <c r="CH52" i="259"/>
  <c r="CH52" i="8364" s="1"/>
  <c r="CH62" i="2819"/>
  <c r="CH61" i="2819"/>
  <c r="L63" i="2819"/>
  <c r="AT17" i="8364"/>
  <c r="BZ28" i="8364"/>
  <c r="CP28" i="259"/>
  <c r="B63" i="2819"/>
  <c r="B61" i="2819"/>
  <c r="N61" i="2819"/>
  <c r="N63" i="2819"/>
  <c r="BH9" i="8364"/>
  <c r="BH10" i="259"/>
  <c r="D63" i="2819"/>
  <c r="D62" i="2819"/>
  <c r="N62" i="2819"/>
  <c r="R40" i="8364"/>
  <c r="R42" i="259"/>
  <c r="R43" i="259"/>
  <c r="AH40" i="8364"/>
  <c r="AH42" i="259"/>
  <c r="BN40" i="8364"/>
  <c r="BN41" i="259"/>
  <c r="BN42" i="259"/>
  <c r="CD40" i="8364"/>
  <c r="CD42" i="259"/>
  <c r="L9" i="8364"/>
  <c r="AR9" i="8364"/>
  <c r="BL11" i="8364"/>
  <c r="BL12" i="259"/>
  <c r="BL17" i="8364"/>
  <c r="BL18" i="259"/>
  <c r="H40" i="8364"/>
  <c r="H43" i="259"/>
  <c r="H42" i="259"/>
  <c r="X40" i="8364"/>
  <c r="X43" i="259"/>
  <c r="X42" i="259"/>
  <c r="AN40" i="8364"/>
  <c r="AN43" i="259"/>
  <c r="AN42" i="259"/>
  <c r="BD40" i="8364"/>
  <c r="BD41" i="259"/>
  <c r="BD43" i="259"/>
  <c r="BD42" i="259"/>
  <c r="BT40" i="8364"/>
  <c r="BT43" i="259"/>
  <c r="BT42" i="259"/>
  <c r="CJ40" i="8364"/>
  <c r="CJ43" i="259"/>
  <c r="CJ42" i="259"/>
  <c r="BN43" i="259"/>
  <c r="CB58" i="259"/>
  <c r="T58" i="259"/>
  <c r="T58" i="8364" s="1"/>
  <c r="P52" i="8364"/>
  <c r="P56" i="259"/>
  <c r="P55" i="259"/>
  <c r="P54" i="259"/>
  <c r="CJ52" i="8364"/>
  <c r="CJ56" i="259"/>
  <c r="CJ55" i="259"/>
  <c r="CJ54" i="259"/>
  <c r="H62" i="2819"/>
  <c r="CJ62" i="2819"/>
  <c r="D9" i="8364"/>
  <c r="AJ9" i="8364"/>
  <c r="BP9" i="8364"/>
  <c r="BN18" i="259"/>
  <c r="BB10" i="259"/>
  <c r="BV10" i="259"/>
  <c r="F9" i="8364"/>
  <c r="B10" i="259"/>
  <c r="BJ10" i="259"/>
  <c r="BJ27" i="259"/>
  <c r="BN28" i="8364"/>
  <c r="BN29" i="259"/>
  <c r="G9" i="259"/>
  <c r="Z10" i="259"/>
  <c r="BL27" i="259"/>
  <c r="BH11" i="8364"/>
  <c r="BH12" i="8364" s="1"/>
  <c r="AX10" i="259"/>
  <c r="BN10" i="259"/>
  <c r="BN27" i="259"/>
  <c r="BH41" i="259"/>
  <c r="B42" i="259"/>
  <c r="N43" i="259"/>
  <c r="AD43" i="259"/>
  <c r="AT43" i="259"/>
  <c r="BJ43" i="259"/>
  <c r="BZ43" i="259"/>
  <c r="CP43" i="259"/>
  <c r="CL43" i="8364"/>
  <c r="T43" i="259"/>
  <c r="AJ43" i="259"/>
  <c r="AZ43" i="259"/>
  <c r="BP43" i="259"/>
  <c r="CF43" i="259"/>
  <c r="CV43" i="259"/>
  <c r="AZ41" i="259"/>
  <c r="BP41" i="259"/>
  <c r="J42" i="259"/>
  <c r="Z42" i="259"/>
  <c r="AP42" i="259"/>
  <c r="BF42" i="259"/>
  <c r="BV42" i="259"/>
  <c r="CL42" i="259"/>
  <c r="BJ31" i="259"/>
  <c r="BV41" i="259"/>
  <c r="L42" i="259"/>
  <c r="AB42" i="259"/>
  <c r="AR42" i="259"/>
  <c r="BH42" i="259"/>
  <c r="BX42" i="259"/>
  <c r="CN42" i="259"/>
  <c r="AP40" i="8364"/>
  <c r="N42" i="259"/>
  <c r="AD42" i="259"/>
  <c r="AT42" i="259"/>
  <c r="BJ42" i="259"/>
  <c r="BZ42" i="259"/>
  <c r="CP42" i="259"/>
  <c r="J43" i="259"/>
  <c r="Z43" i="259"/>
  <c r="BF43" i="259"/>
  <c r="BV43" i="259"/>
  <c r="CL43" i="259"/>
  <c r="C144" i="17074"/>
  <c r="G120" i="17074"/>
  <c r="W120" i="17074"/>
  <c r="AE120" i="17074"/>
  <c r="O120" i="17074"/>
  <c r="I120" i="17074"/>
  <c r="Q120" i="17074"/>
  <c r="Y120" i="17074"/>
  <c r="AG102" i="17072"/>
  <c r="J120" i="17074"/>
  <c r="R120" i="17074"/>
  <c r="Z120" i="17074"/>
  <c r="AG112" i="17074"/>
  <c r="AG110" i="17074"/>
  <c r="C120" i="17074"/>
  <c r="AG118" i="17074"/>
  <c r="K120" i="17074"/>
  <c r="AG109" i="17074"/>
  <c r="AG117" i="17074"/>
  <c r="D120" i="17074"/>
  <c r="L120" i="17074"/>
  <c r="T120" i="17074"/>
  <c r="AB120" i="17074"/>
  <c r="AG108" i="17074"/>
  <c r="AG116" i="17074"/>
  <c r="E120" i="17074"/>
  <c r="M120" i="17074"/>
  <c r="U120" i="17074"/>
  <c r="AC120" i="17074"/>
  <c r="AG115" i="17074"/>
  <c r="F120" i="17074"/>
  <c r="N120" i="17074"/>
  <c r="V120" i="17074"/>
  <c r="AD120" i="17074"/>
  <c r="AG114" i="17074"/>
  <c r="AG113" i="17074"/>
  <c r="H120" i="17074"/>
  <c r="P120" i="17074"/>
  <c r="X120" i="17074"/>
  <c r="AF120" i="17074"/>
  <c r="AG111" i="17074"/>
  <c r="AG119" i="17074"/>
  <c r="CT74" i="2819"/>
  <c r="CT67" i="259"/>
  <c r="CV67" i="259"/>
  <c r="C247" i="1032"/>
  <c r="C249" i="1032"/>
  <c r="C251" i="1032"/>
  <c r="C253" i="1032"/>
  <c r="C255" i="1032"/>
  <c r="C257" i="1032"/>
  <c r="C259" i="1032"/>
  <c r="D262" i="1032"/>
  <c r="C266" i="1032"/>
  <c r="D269" i="1032"/>
  <c r="C273" i="1032"/>
  <c r="D247" i="1032"/>
  <c r="D249" i="1032"/>
  <c r="M249" i="1032" s="1"/>
  <c r="D251" i="1032"/>
  <c r="M251" i="1032" s="1"/>
  <c r="D253" i="1032"/>
  <c r="M253" i="1032" s="1"/>
  <c r="D255" i="1032"/>
  <c r="M255" i="1032" s="1"/>
  <c r="D257" i="1032"/>
  <c r="M257" i="1032" s="1"/>
  <c r="D259" i="1032"/>
  <c r="C263" i="1032"/>
  <c r="D266" i="1032"/>
  <c r="C270" i="1032"/>
  <c r="D273" i="1032"/>
  <c r="D252" i="1032"/>
  <c r="M252" i="1032" s="1"/>
  <c r="C269" i="1032"/>
  <c r="L237" i="1032"/>
  <c r="N220" i="1032"/>
  <c r="D263" i="1032"/>
  <c r="C267" i="1032"/>
  <c r="D270" i="1032"/>
  <c r="D274" i="1032"/>
  <c r="E274" i="1032" s="1"/>
  <c r="D248" i="1032"/>
  <c r="M248" i="1032" s="1"/>
  <c r="D254" i="1032"/>
  <c r="M254" i="1032" s="1"/>
  <c r="C262" i="1032"/>
  <c r="M237" i="1032"/>
  <c r="C260" i="1032"/>
  <c r="C264" i="1032"/>
  <c r="D267" i="1032"/>
  <c r="C271" i="1032"/>
  <c r="D275" i="1032"/>
  <c r="E275" i="1032" s="1"/>
  <c r="D260" i="1032"/>
  <c r="D264" i="1032"/>
  <c r="C268" i="1032"/>
  <c r="D271" i="1032"/>
  <c r="D250" i="1032"/>
  <c r="M250" i="1032" s="1"/>
  <c r="D256" i="1032"/>
  <c r="M256" i="1032" s="1"/>
  <c r="D265" i="1032"/>
  <c r="C258" i="1032"/>
  <c r="C261" i="1032"/>
  <c r="D268" i="1032"/>
  <c r="C272" i="1032"/>
  <c r="E272" i="1032" s="1"/>
  <c r="D276" i="1032"/>
  <c r="E276" i="1032" s="1"/>
  <c r="C248" i="1032"/>
  <c r="C250" i="1032"/>
  <c r="C252" i="1032"/>
  <c r="C254" i="1032"/>
  <c r="L254" i="1032" s="1"/>
  <c r="C256" i="1032"/>
  <c r="D258" i="1032"/>
  <c r="D261" i="1032"/>
  <c r="C265" i="1032"/>
  <c r="N211" i="1032"/>
  <c r="N215" i="1032"/>
  <c r="N219" i="1032"/>
  <c r="E238" i="1032"/>
  <c r="N208" i="1032"/>
  <c r="N212" i="1032"/>
  <c r="N216" i="1032"/>
  <c r="F58" i="8364"/>
  <c r="F52" i="8364"/>
  <c r="CV28" i="8364"/>
  <c r="AC20" i="2819" l="1"/>
  <c r="AG34" i="2819"/>
  <c r="BK14" i="2819"/>
  <c r="BK7" i="2819" s="1"/>
  <c r="AZ6" i="259"/>
  <c r="BJ28" i="2819"/>
  <c r="BJ18" i="259"/>
  <c r="BK36" i="2819"/>
  <c r="T70" i="2819"/>
  <c r="BH18" i="259"/>
  <c r="AS34" i="2819"/>
  <c r="BK38" i="2819"/>
  <c r="N17" i="2819"/>
  <c r="BJ6" i="259"/>
  <c r="BK9" i="259" s="1"/>
  <c r="BK26" i="2819"/>
  <c r="AW20" i="2819"/>
  <c r="AC26" i="2819"/>
  <c r="AF38" i="2819"/>
  <c r="BK20" i="2819"/>
  <c r="S36" i="2819"/>
  <c r="AZ28" i="2819"/>
  <c r="BA26" i="2819"/>
  <c r="AS26" i="2819"/>
  <c r="BK34" i="2819"/>
  <c r="BA14" i="2819"/>
  <c r="AG14" i="2819"/>
  <c r="AD17" i="2819"/>
  <c r="CA22" i="2819"/>
  <c r="AE12" i="2819"/>
  <c r="CB70" i="2819"/>
  <c r="D44" i="788"/>
  <c r="E51" i="788" s="1"/>
  <c r="CO20" i="2819"/>
  <c r="U14" i="2819"/>
  <c r="U7" i="2819" s="1"/>
  <c r="BA20" i="2819"/>
  <c r="G12" i="2819"/>
  <c r="CA26" i="2819"/>
  <c r="CO36" i="2819"/>
  <c r="CQ26" i="2819"/>
  <c r="E14" i="2819"/>
  <c r="R17" i="2819"/>
  <c r="CN38" i="2819"/>
  <c r="CN30" i="259" s="1"/>
  <c r="AC22" i="2819"/>
  <c r="N52" i="2819"/>
  <c r="O65" i="2819" s="1"/>
  <c r="Q14" i="2819"/>
  <c r="BY36" i="2819"/>
  <c r="BX38" i="2819"/>
  <c r="AD28" i="2819"/>
  <c r="BF70" i="2316"/>
  <c r="BL61" i="17060"/>
  <c r="P57" i="788"/>
  <c r="Q26" i="2819"/>
  <c r="B23" i="2819"/>
  <c r="BY34" i="2819"/>
  <c r="Z69" i="2316"/>
  <c r="BT65" i="2819"/>
  <c r="M12" i="2819"/>
  <c r="CA14" i="2819"/>
  <c r="L61" i="788"/>
  <c r="AS18" i="2819"/>
  <c r="AR6" i="259"/>
  <c r="AS17" i="259" s="1"/>
  <c r="CS7" i="2316"/>
  <c r="AS20" i="2819"/>
  <c r="K14" i="2819"/>
  <c r="AS12" i="2819"/>
  <c r="P58" i="259"/>
  <c r="P58" i="8364" s="1"/>
  <c r="P45" i="8364" s="1"/>
  <c r="Q52" i="8364" s="1"/>
  <c r="G14" i="2819"/>
  <c r="CX62" i="259"/>
  <c r="AJ38" i="2819"/>
  <c r="Q22" i="2819"/>
  <c r="N69" i="2819"/>
  <c r="N70" i="2819"/>
  <c r="L38" i="2819"/>
  <c r="M38" i="2819" s="1"/>
  <c r="CH69" i="2316"/>
  <c r="AR28" i="2819"/>
  <c r="CU7" i="2316"/>
  <c r="G20" i="2819"/>
  <c r="N58" i="259"/>
  <c r="Q34" i="2819"/>
  <c r="AK34" i="2819"/>
  <c r="M17" i="17060"/>
  <c r="AU9" i="17060"/>
  <c r="AT50" i="17060"/>
  <c r="AU25" i="17060" s="1"/>
  <c r="CT50" i="2316"/>
  <c r="AD40" i="17060"/>
  <c r="O27" i="17060"/>
  <c r="AB41" i="17060"/>
  <c r="BB41" i="17060"/>
  <c r="AP40" i="17060"/>
  <c r="K12" i="2819"/>
  <c r="K7" i="2819" s="1"/>
  <c r="BI26" i="788"/>
  <c r="BH53" i="788"/>
  <c r="S29" i="17060"/>
  <c r="S17" i="17060"/>
  <c r="BY22" i="2819"/>
  <c r="BH54" i="788"/>
  <c r="F54" i="17060"/>
  <c r="F41" i="17060"/>
  <c r="AU11" i="17060"/>
  <c r="J77" i="2316"/>
  <c r="J70" i="2316" s="1"/>
  <c r="L44" i="788"/>
  <c r="O17" i="17060"/>
  <c r="BL30" i="17060"/>
  <c r="W20" i="2819"/>
  <c r="BH41" i="8364"/>
  <c r="E259" i="1032"/>
  <c r="BH55" i="788"/>
  <c r="BD39" i="17060"/>
  <c r="AS14" i="2819"/>
  <c r="G215" i="1032"/>
  <c r="Q215" i="1032" s="1"/>
  <c r="AG139" i="17072"/>
  <c r="B54" i="259"/>
  <c r="B53" i="259"/>
  <c r="CN42" i="8364"/>
  <c r="B55" i="259"/>
  <c r="BH43" i="8364"/>
  <c r="L42" i="8364"/>
  <c r="B56" i="259"/>
  <c r="BX42" i="8364"/>
  <c r="M26" i="259"/>
  <c r="J6" i="259"/>
  <c r="J6" i="8364" s="1"/>
  <c r="K18" i="2819"/>
  <c r="K17" i="2819" s="1"/>
  <c r="M34" i="2819"/>
  <c r="AF28" i="2819"/>
  <c r="CX61" i="259"/>
  <c r="CO18" i="2819"/>
  <c r="CQ36" i="2819"/>
  <c r="C22" i="2819"/>
  <c r="S22" i="2819"/>
  <c r="AQ18" i="2819"/>
  <c r="AG12" i="2819"/>
  <c r="BJ10" i="8364"/>
  <c r="AM14" i="2819"/>
  <c r="K22" i="2819"/>
  <c r="AF42" i="8364"/>
  <c r="L52" i="2819"/>
  <c r="N62" i="788"/>
  <c r="AQ36" i="2819"/>
  <c r="AR38" i="2819"/>
  <c r="L58" i="259"/>
  <c r="B29" i="259"/>
  <c r="V17" i="2819"/>
  <c r="AQ26" i="2819"/>
  <c r="AG26" i="2819"/>
  <c r="S12" i="2819"/>
  <c r="AE34" i="2819"/>
  <c r="BQ14" i="2819"/>
  <c r="AZ69" i="2819"/>
  <c r="CA28" i="259"/>
  <c r="BY12" i="2819"/>
  <c r="AV38" i="2819"/>
  <c r="AW38" i="2819" s="1"/>
  <c r="Z17" i="259"/>
  <c r="BF12" i="259"/>
  <c r="K34" i="2819"/>
  <c r="AP38" i="2819"/>
  <c r="BI18" i="2819"/>
  <c r="CC34" i="2819"/>
  <c r="B11" i="259"/>
  <c r="B11" i="8364" s="1"/>
  <c r="BQ12" i="2819"/>
  <c r="AK22" i="2819"/>
  <c r="BC34" i="2819"/>
  <c r="CX58" i="8364"/>
  <c r="CX63" i="8364" s="1"/>
  <c r="BV27" i="259"/>
  <c r="J38" i="2819"/>
  <c r="CQ14" i="2819"/>
  <c r="K36" i="2819"/>
  <c r="AQ34" i="2819"/>
  <c r="CQ18" i="2819"/>
  <c r="BP38" i="2819"/>
  <c r="BP30" i="259" s="1"/>
  <c r="R69" i="2819"/>
  <c r="CQ34" i="2819"/>
  <c r="BG12" i="2819"/>
  <c r="S20" i="2819"/>
  <c r="W12" i="2819"/>
  <c r="CN68" i="2316"/>
  <c r="AX27" i="2819"/>
  <c r="CP38" i="2819"/>
  <c r="J28" i="2819"/>
  <c r="CT57" i="17060"/>
  <c r="S18" i="2819"/>
  <c r="R28" i="2819"/>
  <c r="R19" i="259" s="1"/>
  <c r="R6" i="259"/>
  <c r="R6" i="8364" s="1"/>
  <c r="CW7" i="2316"/>
  <c r="BN38" i="2819"/>
  <c r="BO38" i="2819" s="1"/>
  <c r="BZ70" i="2316"/>
  <c r="R70" i="2819"/>
  <c r="BI26" i="2819"/>
  <c r="BL28" i="2819"/>
  <c r="BL19" i="259" s="1"/>
  <c r="BL21" i="259" s="1"/>
  <c r="AE18" i="2819"/>
  <c r="C34" i="2819"/>
  <c r="CP69" i="2316"/>
  <c r="CN70" i="2316"/>
  <c r="K26" i="2819"/>
  <c r="CV69" i="2316"/>
  <c r="BV28" i="2819"/>
  <c r="S14" i="2819"/>
  <c r="P17" i="2819"/>
  <c r="AQ14" i="2819"/>
  <c r="AQ7" i="2819" s="1"/>
  <c r="AV28" i="2819"/>
  <c r="R58" i="259"/>
  <c r="R58" i="8364" s="1"/>
  <c r="K59" i="2819"/>
  <c r="AP28" i="2819"/>
  <c r="AQ28" i="2819" s="1"/>
  <c r="CV70" i="2316"/>
  <c r="R52" i="2819"/>
  <c r="S59" i="2819" s="1"/>
  <c r="AN65" i="2819"/>
  <c r="AN58" i="259" s="1"/>
  <c r="Z17" i="2819"/>
  <c r="BV65" i="8364"/>
  <c r="BV41" i="8364" s="1"/>
  <c r="CA15" i="17060"/>
  <c r="BZ70" i="8364"/>
  <c r="S15" i="17060"/>
  <c r="AT68" i="8364"/>
  <c r="T50" i="17060"/>
  <c r="U29" i="17060" s="1"/>
  <c r="BZ75" i="2316"/>
  <c r="BZ68" i="2316" s="1"/>
  <c r="R59" i="2316"/>
  <c r="R52" i="2316" s="1"/>
  <c r="R56" i="2316" s="1"/>
  <c r="BO9" i="17060"/>
  <c r="AF75" i="2316"/>
  <c r="N77" i="2316"/>
  <c r="CT60" i="17060"/>
  <c r="BP40" i="17060"/>
  <c r="AH40" i="17060"/>
  <c r="BZ40" i="17060"/>
  <c r="BS11" i="17060"/>
  <c r="S25" i="17060"/>
  <c r="AV75" i="2316"/>
  <c r="N43" i="8364"/>
  <c r="CK6" i="17060"/>
  <c r="AU19" i="17060"/>
  <c r="L41" i="17060"/>
  <c r="O56" i="17060"/>
  <c r="AV40" i="17060"/>
  <c r="BH75" i="2316"/>
  <c r="BD72" i="2316"/>
  <c r="BD48" i="2316" s="1"/>
  <c r="Q29" i="17060"/>
  <c r="N61" i="17060"/>
  <c r="CE6" i="17060"/>
  <c r="BL40" i="17060"/>
  <c r="AV42" i="8364"/>
  <c r="BH68" i="8364"/>
  <c r="BH42" i="8364" s="1"/>
  <c r="CF49" i="2316"/>
  <c r="N53" i="17060"/>
  <c r="BL42" i="8364"/>
  <c r="M9" i="17060"/>
  <c r="O50" i="17060"/>
  <c r="AV72" i="2316"/>
  <c r="S11" i="17060"/>
  <c r="AV76" i="2316"/>
  <c r="AV69" i="2316" s="1"/>
  <c r="N60" i="17060"/>
  <c r="N48" i="17060"/>
  <c r="AZ40" i="17060"/>
  <c r="BP57" i="17060"/>
  <c r="BS19" i="17060"/>
  <c r="S9" i="17060"/>
  <c r="AF40" i="17060"/>
  <c r="S27" i="17060"/>
  <c r="BF18" i="259"/>
  <c r="AR76" i="2316"/>
  <c r="AR69" i="2316" s="1"/>
  <c r="AD75" i="2316"/>
  <c r="AD68" i="2316" s="1"/>
  <c r="CT35" i="2819"/>
  <c r="Z72" i="2316"/>
  <c r="Z48" i="2316" s="1"/>
  <c r="N41" i="17060"/>
  <c r="BG26" i="2819"/>
  <c r="C14" i="2819"/>
  <c r="AE9" i="17060"/>
  <c r="AE6" i="17060" s="1"/>
  <c r="BB29" i="259"/>
  <c r="BK11" i="259"/>
  <c r="CU26" i="259"/>
  <c r="AJ42" i="8364"/>
  <c r="BJ69" i="8364"/>
  <c r="Z65" i="8364"/>
  <c r="Z10" i="8364" s="1"/>
  <c r="AD50" i="17060"/>
  <c r="AE25" i="17060" s="1"/>
  <c r="L54" i="17060"/>
  <c r="CT27" i="259"/>
  <c r="AK14" i="2819"/>
  <c r="AZ68" i="2819"/>
  <c r="BP17" i="8364"/>
  <c r="BP18" i="8364" s="1"/>
  <c r="AB76" i="2316"/>
  <c r="AB69" i="2316" s="1"/>
  <c r="BV77" i="2316"/>
  <c r="BV50" i="2316" s="1"/>
  <c r="D75" i="2316"/>
  <c r="D68" i="2316" s="1"/>
  <c r="Y17" i="17060"/>
  <c r="R54" i="17060"/>
  <c r="BP16" i="17060"/>
  <c r="R41" i="17060"/>
  <c r="P69" i="2819"/>
  <c r="BO12" i="2819"/>
  <c r="AV43" i="8364"/>
  <c r="BN28" i="2819"/>
  <c r="BO28" i="2819" s="1"/>
  <c r="BO18" i="2819"/>
  <c r="D68" i="8364"/>
  <c r="Y15" i="17060"/>
  <c r="BV30" i="17060"/>
  <c r="BR28" i="2819"/>
  <c r="E34" i="2819"/>
  <c r="B28" i="2819"/>
  <c r="B19" i="259" s="1"/>
  <c r="BN69" i="2819"/>
  <c r="BO20" i="2819"/>
  <c r="B27" i="2819"/>
  <c r="W26" i="2819"/>
  <c r="AR42" i="8364"/>
  <c r="AT72" i="2316"/>
  <c r="L77" i="2316"/>
  <c r="L70" i="2316" s="1"/>
  <c r="BZ74" i="2316"/>
  <c r="AG15" i="17060"/>
  <c r="G29" i="17060"/>
  <c r="R57" i="788"/>
  <c r="R44" i="788" s="1"/>
  <c r="P52" i="2819"/>
  <c r="L40" i="17060"/>
  <c r="AM22" i="2819"/>
  <c r="AD41" i="17060"/>
  <c r="AR43" i="8364"/>
  <c r="R43" i="8364"/>
  <c r="P70" i="2819"/>
  <c r="BN58" i="259"/>
  <c r="BO26" i="2819"/>
  <c r="L70" i="8364"/>
  <c r="L43" i="8364" s="1"/>
  <c r="CO6" i="17060"/>
  <c r="F59" i="2316"/>
  <c r="F63" i="2316" s="1"/>
  <c r="BK26" i="788"/>
  <c r="BV41" i="17060"/>
  <c r="U9" i="17060"/>
  <c r="BS22" i="2819"/>
  <c r="W14" i="2819"/>
  <c r="CF42" i="8364"/>
  <c r="AB42" i="8364"/>
  <c r="AZ42" i="8364"/>
  <c r="B42" i="8364"/>
  <c r="CX56" i="8364"/>
  <c r="AZ43" i="8364"/>
  <c r="CB42" i="8364"/>
  <c r="AJ43" i="8364"/>
  <c r="CY11" i="8364"/>
  <c r="CF43" i="8364"/>
  <c r="BD10" i="8364"/>
  <c r="AG144" i="17072"/>
  <c r="H94" i="32"/>
  <c r="CZ62" i="8364"/>
  <c r="CZ61" i="8364"/>
  <c r="CZ63" i="8364"/>
  <c r="CZ47" i="259"/>
  <c r="CZ49" i="259"/>
  <c r="CZ50" i="259"/>
  <c r="CZ46" i="259"/>
  <c r="CZ48" i="259"/>
  <c r="DA52" i="259"/>
  <c r="DA51" i="788"/>
  <c r="CZ48" i="788"/>
  <c r="CZ49" i="788"/>
  <c r="CZ47" i="788"/>
  <c r="DA21" i="259"/>
  <c r="CZ22" i="259"/>
  <c r="CZ21" i="8364"/>
  <c r="DA21" i="8364" s="1"/>
  <c r="DA58" i="259"/>
  <c r="DA6" i="8364"/>
  <c r="AD156" i="17071"/>
  <c r="AD149" i="17071"/>
  <c r="AD148" i="17071"/>
  <c r="DA58" i="8364"/>
  <c r="DA45" i="8364" s="1"/>
  <c r="CZ49" i="8364"/>
  <c r="CZ50" i="8364"/>
  <c r="CZ48" i="8364"/>
  <c r="CR43" i="8364"/>
  <c r="BJ42" i="8364"/>
  <c r="AZ27" i="8364"/>
  <c r="BP12" i="8364"/>
  <c r="BP41" i="8364"/>
  <c r="F28" i="8364"/>
  <c r="G28" i="8364" s="1"/>
  <c r="AX12" i="259"/>
  <c r="U17" i="259"/>
  <c r="AZ27" i="259"/>
  <c r="BF29" i="259"/>
  <c r="G45" i="259"/>
  <c r="N66" i="17072"/>
  <c r="H66" i="17072"/>
  <c r="AI17" i="259"/>
  <c r="AI26" i="259"/>
  <c r="AI11" i="259"/>
  <c r="AI28" i="259"/>
  <c r="G17" i="259"/>
  <c r="AX26" i="8364"/>
  <c r="AZ11" i="8364"/>
  <c r="AZ12" i="8364" s="1"/>
  <c r="CA9" i="259"/>
  <c r="AI12" i="2819"/>
  <c r="BS36" i="2819"/>
  <c r="CA36" i="2819"/>
  <c r="CT42" i="8364"/>
  <c r="CT29" i="259"/>
  <c r="CH42" i="8364"/>
  <c r="AI26" i="2819"/>
  <c r="O7" i="2819"/>
  <c r="AI34" i="2819"/>
  <c r="BA36" i="2819"/>
  <c r="F68" i="2819"/>
  <c r="BG22" i="2819"/>
  <c r="AJ6" i="259"/>
  <c r="AK28" i="259" s="1"/>
  <c r="CT58" i="259"/>
  <c r="CT62" i="259" s="1"/>
  <c r="AI22" i="2819"/>
  <c r="R38" i="2819"/>
  <c r="S38" i="2819" s="1"/>
  <c r="BY17" i="259"/>
  <c r="AH38" i="2819"/>
  <c r="U12" i="2819"/>
  <c r="E12" i="2819"/>
  <c r="E7" i="2819" s="1"/>
  <c r="BG18" i="2819"/>
  <c r="BA22" i="2819"/>
  <c r="CC22" i="2819"/>
  <c r="BG34" i="2819"/>
  <c r="AI36" i="2819"/>
  <c r="BS34" i="2819"/>
  <c r="BG20" i="2819"/>
  <c r="BF38" i="2819"/>
  <c r="BF30" i="259" s="1"/>
  <c r="CO12" i="2819"/>
  <c r="CO7" i="2819" s="1"/>
  <c r="AI20" i="2819"/>
  <c r="BG36" i="2819"/>
  <c r="G36" i="2819"/>
  <c r="BJ43" i="8364"/>
  <c r="CT37" i="2819"/>
  <c r="BF6" i="259"/>
  <c r="BG11" i="259" s="1"/>
  <c r="AZ29" i="259"/>
  <c r="CX54" i="8364"/>
  <c r="BC9" i="259"/>
  <c r="BC17" i="259"/>
  <c r="BC28" i="259"/>
  <c r="BV12" i="259"/>
  <c r="BV11" i="8364"/>
  <c r="BJ68" i="2316"/>
  <c r="AE26" i="2819"/>
  <c r="V57" i="788"/>
  <c r="AM34" i="2819"/>
  <c r="G22" i="2819"/>
  <c r="G17" i="2819" s="1"/>
  <c r="CX59" i="259"/>
  <c r="AA26" i="2819"/>
  <c r="AI14" i="2819"/>
  <c r="I14" i="2819"/>
  <c r="BP6" i="259"/>
  <c r="BQ9" i="259" s="1"/>
  <c r="CV56" i="17060"/>
  <c r="CV65" i="2819"/>
  <c r="CV52" i="2819" s="1"/>
  <c r="AS22" i="2819"/>
  <c r="BX69" i="2316"/>
  <c r="CP28" i="2819"/>
  <c r="AY14" i="2819"/>
  <c r="BR6" i="259"/>
  <c r="BS17" i="259" s="1"/>
  <c r="AL70" i="2316"/>
  <c r="AI18" i="2819"/>
  <c r="BH38" i="2819"/>
  <c r="BH30" i="259" s="1"/>
  <c r="BN68" i="2819"/>
  <c r="CQ20" i="2819"/>
  <c r="CO22" i="2819"/>
  <c r="AJ70" i="2316"/>
  <c r="CN28" i="2819"/>
  <c r="CN19" i="259" s="1"/>
  <c r="CQ22" i="2819"/>
  <c r="N49" i="2316"/>
  <c r="CL70" i="2316"/>
  <c r="CP6" i="259"/>
  <c r="CQ26" i="259" s="1"/>
  <c r="AV68" i="2316"/>
  <c r="CM7" i="2316"/>
  <c r="T69" i="2819"/>
  <c r="AL38" i="2819"/>
  <c r="F38" i="2819"/>
  <c r="F30" i="259" s="1"/>
  <c r="G30" i="259" s="1"/>
  <c r="CX63" i="259"/>
  <c r="BN70" i="2819"/>
  <c r="BS20" i="2819"/>
  <c r="BZ69" i="2316"/>
  <c r="BV69" i="2316"/>
  <c r="CS20" i="2819"/>
  <c r="BW12" i="2819"/>
  <c r="CB28" i="2819"/>
  <c r="CB19" i="259" s="1"/>
  <c r="BJ69" i="2316"/>
  <c r="G27" i="17060"/>
  <c r="W11" i="17060"/>
  <c r="BP59" i="17060"/>
  <c r="W27" i="17060"/>
  <c r="G17" i="17060"/>
  <c r="AR77" i="2316"/>
  <c r="AR70" i="2316" s="1"/>
  <c r="AO15" i="17060"/>
  <c r="AE11" i="17060"/>
  <c r="BR59" i="2316"/>
  <c r="E17" i="17060"/>
  <c r="F43" i="17060"/>
  <c r="F47" i="17060" s="1"/>
  <c r="AD52" i="2316"/>
  <c r="W17" i="17060"/>
  <c r="G19" i="17060"/>
  <c r="AD63" i="2316"/>
  <c r="BP75" i="2316"/>
  <c r="BP68" i="2316" s="1"/>
  <c r="AD70" i="8364"/>
  <c r="AD43" i="8364" s="1"/>
  <c r="AJ49" i="2316"/>
  <c r="J76" i="2316"/>
  <c r="J69" i="2316" s="1"/>
  <c r="F52" i="17060"/>
  <c r="AB77" i="2316"/>
  <c r="AB50" i="2316" s="1"/>
  <c r="L43" i="17060"/>
  <c r="M56" i="17060" s="1"/>
  <c r="AE15" i="17060"/>
  <c r="AJ40" i="17060"/>
  <c r="K19" i="17060"/>
  <c r="BP30" i="17060"/>
  <c r="BQ9" i="17060"/>
  <c r="G9" i="17060"/>
  <c r="BJ30" i="17060"/>
  <c r="BJ12" i="17060"/>
  <c r="AL41" i="17060"/>
  <c r="AR40" i="17060"/>
  <c r="AE19" i="17060"/>
  <c r="J69" i="8364"/>
  <c r="F53" i="17060"/>
  <c r="AF72" i="2316"/>
  <c r="AL70" i="8364"/>
  <c r="AL43" i="8364" s="1"/>
  <c r="BT72" i="2316"/>
  <c r="D40" i="17060"/>
  <c r="J40" i="17060"/>
  <c r="D50" i="17060"/>
  <c r="D54" i="17060" s="1"/>
  <c r="W19" i="17060"/>
  <c r="G11" i="17060"/>
  <c r="G15" i="17060"/>
  <c r="M11" i="17060"/>
  <c r="M6" i="17060" s="1"/>
  <c r="BP61" i="17060"/>
  <c r="R68" i="2819"/>
  <c r="B37" i="2819"/>
  <c r="G34" i="2819"/>
  <c r="AW12" i="2819"/>
  <c r="BF18" i="8364"/>
  <c r="T38" i="2819"/>
  <c r="T30" i="259" s="1"/>
  <c r="AJ28" i="2819"/>
  <c r="AJ19" i="259" s="1"/>
  <c r="W36" i="2819"/>
  <c r="C12" i="2819"/>
  <c r="BV39" i="17060"/>
  <c r="J50" i="17060"/>
  <c r="J43" i="17060" s="1"/>
  <c r="K50" i="17060" s="1"/>
  <c r="N44" i="788"/>
  <c r="O51" i="788" s="1"/>
  <c r="V50" i="2316"/>
  <c r="BK28" i="788"/>
  <c r="BP72" i="2316"/>
  <c r="BP15" i="2316" s="1"/>
  <c r="B40" i="17060"/>
  <c r="CA19" i="17060"/>
  <c r="BV16" i="17060"/>
  <c r="BI34" i="2819"/>
  <c r="BQ20" i="2819"/>
  <c r="CY9" i="8364"/>
  <c r="AT40" i="17060"/>
  <c r="AA20" i="2819"/>
  <c r="P38" i="2819"/>
  <c r="Q38" i="2819" s="1"/>
  <c r="Z38" i="2819"/>
  <c r="BH76" i="2316"/>
  <c r="BH69" i="2316" s="1"/>
  <c r="K11" i="17060"/>
  <c r="K6" i="17060" s="1"/>
  <c r="AH75" i="2316"/>
  <c r="AH49" i="2316" s="1"/>
  <c r="BV10" i="17060"/>
  <c r="BJ53" i="788"/>
  <c r="CA17" i="17060"/>
  <c r="K17" i="17060"/>
  <c r="U15" i="17060"/>
  <c r="B50" i="17060"/>
  <c r="B54" i="17060" s="1"/>
  <c r="AM20" i="2819"/>
  <c r="CC14" i="2819"/>
  <c r="CY26" i="8364"/>
  <c r="BH28" i="17060"/>
  <c r="K15" i="17060"/>
  <c r="BH16" i="17060"/>
  <c r="BP26" i="17060"/>
  <c r="L17" i="2819"/>
  <c r="Q20" i="2819"/>
  <c r="Q18" i="2819"/>
  <c r="AA34" i="2819"/>
  <c r="AX43" i="259"/>
  <c r="BX77" i="2316"/>
  <c r="BX70" i="2316" s="1"/>
  <c r="C11" i="17060"/>
  <c r="AH68" i="8364"/>
  <c r="AH42" i="8364" s="1"/>
  <c r="BP28" i="17060"/>
  <c r="BJ54" i="788"/>
  <c r="CA9" i="17060"/>
  <c r="CA6" i="17060" s="1"/>
  <c r="BV20" i="17060"/>
  <c r="AM18" i="2819"/>
  <c r="BY20" i="2819"/>
  <c r="T44" i="788"/>
  <c r="U51" i="788" s="1"/>
  <c r="CY28" i="8364"/>
  <c r="Z26" i="8364"/>
  <c r="BF29" i="8364"/>
  <c r="AT28" i="2819"/>
  <c r="AT19" i="259" s="1"/>
  <c r="BX74" i="2316"/>
  <c r="E263" i="1032"/>
  <c r="BH26" i="8364"/>
  <c r="BH27" i="8364" s="1"/>
  <c r="BH18" i="8364"/>
  <c r="AW34" i="2819"/>
  <c r="AA22" i="2819"/>
  <c r="CG36" i="2819"/>
  <c r="C36" i="2819"/>
  <c r="C20" i="2819"/>
  <c r="BP70" i="8364"/>
  <c r="BP43" i="8364" s="1"/>
  <c r="BL10" i="8364"/>
  <c r="Z28" i="2819"/>
  <c r="Z29" i="2819" s="1"/>
  <c r="Q12" i="2819"/>
  <c r="Q7" i="2819" s="1"/>
  <c r="Z37" i="2819"/>
  <c r="AF76" i="2316"/>
  <c r="AF69" i="2316" s="1"/>
  <c r="CC36" i="2819"/>
  <c r="C15" i="17060"/>
  <c r="AX42" i="259"/>
  <c r="BX70" i="8364"/>
  <c r="BX43" i="8364" s="1"/>
  <c r="Z40" i="17060"/>
  <c r="CC12" i="2819"/>
  <c r="AV6" i="259"/>
  <c r="AW28" i="259" s="1"/>
  <c r="AI9" i="17060"/>
  <c r="BZ50" i="17060"/>
  <c r="CC26" i="2819"/>
  <c r="AE20" i="2819"/>
  <c r="CY17" i="8364"/>
  <c r="BH20" i="17060"/>
  <c r="BH10" i="17060"/>
  <c r="BH26" i="17060"/>
  <c r="BF41" i="8364"/>
  <c r="BL69" i="2819"/>
  <c r="L70" i="2819"/>
  <c r="E26" i="2819"/>
  <c r="BF27" i="8364"/>
  <c r="CB38" i="2819"/>
  <c r="CB30" i="259" s="1"/>
  <c r="BF12" i="8364"/>
  <c r="B38" i="2819"/>
  <c r="C38" i="2819" s="1"/>
  <c r="Q36" i="2819"/>
  <c r="AU38" i="2819"/>
  <c r="B6" i="259"/>
  <c r="C28" i="259" s="1"/>
  <c r="AM12" i="2819"/>
  <c r="Z75" i="2316"/>
  <c r="Z68" i="2316" s="1"/>
  <c r="P28" i="2819"/>
  <c r="Q28" i="2819" s="1"/>
  <c r="AX41" i="259"/>
  <c r="BB77" i="2316"/>
  <c r="BB70" i="2316" s="1"/>
  <c r="T60" i="788"/>
  <c r="AX35" i="2819"/>
  <c r="V63" i="2316"/>
  <c r="CB6" i="259"/>
  <c r="CC9" i="259" s="1"/>
  <c r="CF53" i="17060"/>
  <c r="CG25" i="17060"/>
  <c r="Z6" i="259"/>
  <c r="AA11" i="259" s="1"/>
  <c r="BZ59" i="2316"/>
  <c r="BZ62" i="2316" s="1"/>
  <c r="BV12" i="17060"/>
  <c r="Z20" i="17060"/>
  <c r="BH39" i="17060"/>
  <c r="BP41" i="17060"/>
  <c r="Z26" i="17060"/>
  <c r="BS25" i="17060"/>
  <c r="AW14" i="2819"/>
  <c r="T62" i="788"/>
  <c r="L68" i="2819"/>
  <c r="AG22" i="2819"/>
  <c r="BH12" i="17060"/>
  <c r="AW18" i="2819"/>
  <c r="AW36" i="2819"/>
  <c r="AA18" i="2819"/>
  <c r="E262" i="1032"/>
  <c r="E266" i="1032"/>
  <c r="AW26" i="2819"/>
  <c r="C26" i="2819"/>
  <c r="C18" i="2819"/>
  <c r="BH72" i="2316"/>
  <c r="BH27" i="2316" s="1"/>
  <c r="BV72" i="2316"/>
  <c r="BV48" i="2316" s="1"/>
  <c r="N42" i="8364"/>
  <c r="BV26" i="17060"/>
  <c r="N60" i="788"/>
  <c r="AS9" i="17060"/>
  <c r="CF54" i="17060"/>
  <c r="BJ55" i="788"/>
  <c r="BV40" i="17060"/>
  <c r="AE36" i="2819"/>
  <c r="L69" i="2819"/>
  <c r="G219" i="1032"/>
  <c r="G212" i="1032"/>
  <c r="Q212" i="1032" s="1"/>
  <c r="E273" i="1032"/>
  <c r="G218" i="1032"/>
  <c r="Q218" i="1032" s="1"/>
  <c r="E265" i="1032"/>
  <c r="E271" i="1032"/>
  <c r="AZ58" i="259"/>
  <c r="AO20" i="2819"/>
  <c r="BS9" i="17060"/>
  <c r="D17" i="2819"/>
  <c r="BS15" i="17060"/>
  <c r="M27" i="17060"/>
  <c r="BS14" i="2819"/>
  <c r="CY6" i="17060"/>
  <c r="AX40" i="17060"/>
  <c r="E252" i="1032"/>
  <c r="N252" i="1032" s="1"/>
  <c r="BS27" i="17060"/>
  <c r="BY18" i="2819"/>
  <c r="R61" i="17060"/>
  <c r="M17" i="259"/>
  <c r="E248" i="1032"/>
  <c r="N248" i="1032" s="1"/>
  <c r="BS17" i="17060"/>
  <c r="BC12" i="2819"/>
  <c r="BP18" i="17060"/>
  <c r="G25" i="17060"/>
  <c r="M9" i="259"/>
  <c r="O59" i="2819"/>
  <c r="O52" i="2819" s="1"/>
  <c r="AC17" i="17060"/>
  <c r="V38" i="2819"/>
  <c r="W38" i="2819" s="1"/>
  <c r="AO17" i="17060"/>
  <c r="CW9" i="17060"/>
  <c r="D68" i="2819"/>
  <c r="B67" i="2819"/>
  <c r="W34" i="2819"/>
  <c r="CE18" i="2819"/>
  <c r="CT66" i="2819"/>
  <c r="BL12" i="8364"/>
  <c r="U26" i="2819"/>
  <c r="B68" i="2819"/>
  <c r="AY22" i="2819"/>
  <c r="AU26" i="2819"/>
  <c r="T28" i="2819"/>
  <c r="T19" i="259" s="1"/>
  <c r="T21" i="259" s="1"/>
  <c r="AU36" i="2819"/>
  <c r="V26" i="259"/>
  <c r="V26" i="8364" s="1"/>
  <c r="S26" i="2819"/>
  <c r="Z77" i="2316"/>
  <c r="Z70" i="2316" s="1"/>
  <c r="H47" i="17060"/>
  <c r="BQ30" i="788"/>
  <c r="D72" i="2316"/>
  <c r="BH77" i="2316"/>
  <c r="AK12" i="2819"/>
  <c r="AK7" i="2819" s="1"/>
  <c r="D62" i="788"/>
  <c r="AZ39" i="17060"/>
  <c r="AZ41" i="17060"/>
  <c r="CV15" i="2819"/>
  <c r="CW14" i="2819"/>
  <c r="AX28" i="259"/>
  <c r="AX28" i="8364" s="1"/>
  <c r="L252" i="1032"/>
  <c r="CT70" i="2819"/>
  <c r="B70" i="2819"/>
  <c r="U18" i="2819"/>
  <c r="R17" i="259"/>
  <c r="AX38" i="2819"/>
  <c r="AX30" i="259" s="1"/>
  <c r="J61" i="17060"/>
  <c r="Z70" i="8364"/>
  <c r="Z43" i="8364" s="1"/>
  <c r="BA34" i="2819"/>
  <c r="AL28" i="2819"/>
  <c r="BP10" i="17060"/>
  <c r="CX14" i="259"/>
  <c r="CY13" i="259"/>
  <c r="CY6" i="259" s="1"/>
  <c r="CX13" i="8364"/>
  <c r="CY13" i="8364" s="1"/>
  <c r="BL50" i="2316"/>
  <c r="AY34" i="2819"/>
  <c r="CE12" i="2819"/>
  <c r="CE22" i="2819"/>
  <c r="BM15" i="17060"/>
  <c r="U17" i="17060"/>
  <c r="U36" i="2819"/>
  <c r="BP69" i="8364"/>
  <c r="BP76" i="2316"/>
  <c r="BP69" i="2316" s="1"/>
  <c r="S34" i="2819"/>
  <c r="BV68" i="8364"/>
  <c r="BV42" i="8364" s="1"/>
  <c r="BL29" i="8364"/>
  <c r="AU34" i="2819"/>
  <c r="CU26" i="2819"/>
  <c r="B77" i="2316"/>
  <c r="B70" i="2316" s="1"/>
  <c r="AY26" i="2819"/>
  <c r="BQ17" i="17060"/>
  <c r="CE14" i="2819"/>
  <c r="CE29" i="17060"/>
  <c r="AM19" i="17060"/>
  <c r="AL72" i="2316"/>
  <c r="Z39" i="17060"/>
  <c r="D69" i="2819"/>
  <c r="AM26" i="2819"/>
  <c r="U20" i="2819"/>
  <c r="CP43" i="8364"/>
  <c r="BJ29" i="8364"/>
  <c r="BD28" i="17060"/>
  <c r="BD20" i="17060"/>
  <c r="BD16" i="17060"/>
  <c r="BD30" i="17060"/>
  <c r="BD10" i="17060"/>
  <c r="BD26" i="17060"/>
  <c r="BD12" i="17060"/>
  <c r="BD18" i="17060"/>
  <c r="J41" i="17060"/>
  <c r="BP54" i="788"/>
  <c r="BP53" i="788"/>
  <c r="D52" i="2819"/>
  <c r="D56" i="2819" s="1"/>
  <c r="CD42" i="8364"/>
  <c r="AU12" i="2819"/>
  <c r="CE26" i="2819"/>
  <c r="AY18" i="2819"/>
  <c r="CT27" i="2819"/>
  <c r="CK14" i="2819"/>
  <c r="B70" i="8364"/>
  <c r="B43" i="8364" s="1"/>
  <c r="D60" i="788"/>
  <c r="BP52" i="788"/>
  <c r="I25" i="17060"/>
  <c r="CE25" i="17060"/>
  <c r="Z12" i="17060"/>
  <c r="AK17" i="17060"/>
  <c r="CC17" i="17060"/>
  <c r="AR41" i="17060"/>
  <c r="Z30" i="17060"/>
  <c r="D70" i="2819"/>
  <c r="U22" i="2819"/>
  <c r="BS18" i="2819"/>
  <c r="BP20" i="17060"/>
  <c r="BP39" i="17060"/>
  <c r="AE17" i="17060"/>
  <c r="CV11" i="259"/>
  <c r="CV11" i="8364" s="1"/>
  <c r="CV13" i="2819"/>
  <c r="CW12" i="2819"/>
  <c r="CJ55" i="8364"/>
  <c r="N54" i="8364"/>
  <c r="H55" i="8364"/>
  <c r="CE36" i="2819"/>
  <c r="CF61" i="2316"/>
  <c r="AF6" i="259"/>
  <c r="AG26" i="259" s="1"/>
  <c r="B41" i="17060"/>
  <c r="BQ26" i="788"/>
  <c r="H52" i="17060"/>
  <c r="CD52" i="17060"/>
  <c r="I29" i="17060"/>
  <c r="BU15" i="17060"/>
  <c r="Z28" i="17060"/>
  <c r="D58" i="259"/>
  <c r="D62" i="259" s="1"/>
  <c r="BB38" i="2819"/>
  <c r="BB30" i="259" s="1"/>
  <c r="F17" i="2819"/>
  <c r="AT43" i="8364"/>
  <c r="BJ31" i="8364"/>
  <c r="C17" i="17060"/>
  <c r="BP12" i="17060"/>
  <c r="S19" i="17060"/>
  <c r="CV52" i="259"/>
  <c r="CV63" i="2819"/>
  <c r="CV62" i="2819"/>
  <c r="CV61" i="2819"/>
  <c r="CV60" i="2819"/>
  <c r="W9" i="17060"/>
  <c r="AB43" i="8364"/>
  <c r="BQ28" i="788"/>
  <c r="CG6" i="17060"/>
  <c r="BH41" i="17060"/>
  <c r="CW36" i="2819"/>
  <c r="CW22" i="2819"/>
  <c r="CV38" i="2819"/>
  <c r="CW20" i="2819"/>
  <c r="CW34" i="2819"/>
  <c r="CW10" i="2819"/>
  <c r="CV28" i="2819"/>
  <c r="CW26" i="2819"/>
  <c r="CV6" i="259"/>
  <c r="CV6" i="8364" s="1"/>
  <c r="CW28" i="8364" s="1"/>
  <c r="W15" i="17060"/>
  <c r="AG146" i="17072"/>
  <c r="AG143" i="17072"/>
  <c r="AG142" i="17072"/>
  <c r="AG140" i="17072"/>
  <c r="AG149" i="17072"/>
  <c r="AG147" i="17072"/>
  <c r="I94" i="32"/>
  <c r="E101" i="32"/>
  <c r="H95" i="32"/>
  <c r="AG144" i="17074"/>
  <c r="Z158" i="17071"/>
  <c r="R158" i="17071"/>
  <c r="J158" i="17071"/>
  <c r="V157" i="17071"/>
  <c r="N157" i="17071"/>
  <c r="F157" i="17071"/>
  <c r="Z156" i="17071"/>
  <c r="R156" i="17071"/>
  <c r="J156" i="17071"/>
  <c r="V155" i="17071"/>
  <c r="N155" i="17071"/>
  <c r="F155" i="17071"/>
  <c r="Z154" i="17071"/>
  <c r="R154" i="17071"/>
  <c r="J154" i="17071"/>
  <c r="V153" i="17071"/>
  <c r="N153" i="17071"/>
  <c r="F153" i="17071"/>
  <c r="Z152" i="17071"/>
  <c r="R152" i="17071"/>
  <c r="J152" i="17071"/>
  <c r="V151" i="17071"/>
  <c r="N151" i="17071"/>
  <c r="F151" i="17071"/>
  <c r="Z150" i="17071"/>
  <c r="R150" i="17071"/>
  <c r="J150" i="17071"/>
  <c r="V149" i="17071"/>
  <c r="N149" i="17071"/>
  <c r="F149" i="17071"/>
  <c r="Z148" i="17071"/>
  <c r="R148" i="17071"/>
  <c r="J148" i="17071"/>
  <c r="V147" i="17071"/>
  <c r="N147" i="17071"/>
  <c r="F147" i="17071"/>
  <c r="C158" i="17071"/>
  <c r="O157" i="17071"/>
  <c r="AA156" i="17071"/>
  <c r="C156" i="17071"/>
  <c r="AA154" i="17071"/>
  <c r="C154" i="17071"/>
  <c r="K152" i="17071"/>
  <c r="AA150" i="17071"/>
  <c r="O149" i="17071"/>
  <c r="K148" i="17071"/>
  <c r="Y158" i="17071"/>
  <c r="Q158" i="17071"/>
  <c r="I158" i="17071"/>
  <c r="AC157" i="17071"/>
  <c r="U157" i="17071"/>
  <c r="M157" i="17071"/>
  <c r="E157" i="17071"/>
  <c r="Y156" i="17071"/>
  <c r="Q156" i="17071"/>
  <c r="I156" i="17071"/>
  <c r="AC155" i="17071"/>
  <c r="U155" i="17071"/>
  <c r="M155" i="17071"/>
  <c r="E155" i="17071"/>
  <c r="Y154" i="17071"/>
  <c r="Q154" i="17071"/>
  <c r="I154" i="17071"/>
  <c r="AC153" i="17071"/>
  <c r="U153" i="17071"/>
  <c r="M153" i="17071"/>
  <c r="E153" i="17071"/>
  <c r="Y152" i="17071"/>
  <c r="Q152" i="17071"/>
  <c r="I152" i="17071"/>
  <c r="AC151" i="17071"/>
  <c r="U151" i="17071"/>
  <c r="M151" i="17071"/>
  <c r="E151" i="17071"/>
  <c r="Y150" i="17071"/>
  <c r="Q150" i="17071"/>
  <c r="I150" i="17071"/>
  <c r="AC149" i="17071"/>
  <c r="U149" i="17071"/>
  <c r="M149" i="17071"/>
  <c r="E149" i="17071"/>
  <c r="Y148" i="17071"/>
  <c r="Q148" i="17071"/>
  <c r="I148" i="17071"/>
  <c r="AC147" i="17071"/>
  <c r="U147" i="17071"/>
  <c r="M147" i="17071"/>
  <c r="E147" i="17071"/>
  <c r="AA158" i="17071"/>
  <c r="G157" i="17071"/>
  <c r="S156" i="17071"/>
  <c r="W155" i="17071"/>
  <c r="G155" i="17071"/>
  <c r="K154" i="17071"/>
  <c r="O153" i="17071"/>
  <c r="S152" i="17071"/>
  <c r="W151" i="17071"/>
  <c r="K150" i="17071"/>
  <c r="G149" i="17071"/>
  <c r="C148" i="17071"/>
  <c r="X158" i="17071"/>
  <c r="P158" i="17071"/>
  <c r="H158" i="17071"/>
  <c r="AB157" i="17071"/>
  <c r="T157" i="17071"/>
  <c r="L157" i="17071"/>
  <c r="D157" i="17071"/>
  <c r="X156" i="17071"/>
  <c r="P156" i="17071"/>
  <c r="H156" i="17071"/>
  <c r="AB155" i="17071"/>
  <c r="T155" i="17071"/>
  <c r="L155" i="17071"/>
  <c r="D155" i="17071"/>
  <c r="X154" i="17071"/>
  <c r="P154" i="17071"/>
  <c r="H154" i="17071"/>
  <c r="AB153" i="17071"/>
  <c r="T153" i="17071"/>
  <c r="L153" i="17071"/>
  <c r="D153" i="17071"/>
  <c r="X152" i="17071"/>
  <c r="P152" i="17071"/>
  <c r="H152" i="17071"/>
  <c r="AB151" i="17071"/>
  <c r="T151" i="17071"/>
  <c r="L151" i="17071"/>
  <c r="D151" i="17071"/>
  <c r="X150" i="17071"/>
  <c r="P150" i="17071"/>
  <c r="H150" i="17071"/>
  <c r="AB149" i="17071"/>
  <c r="T149" i="17071"/>
  <c r="L149" i="17071"/>
  <c r="D149" i="17071"/>
  <c r="X148" i="17071"/>
  <c r="P148" i="17071"/>
  <c r="H148" i="17071"/>
  <c r="AB147" i="17071"/>
  <c r="T147" i="17071"/>
  <c r="L147" i="17071"/>
  <c r="D147" i="17071"/>
  <c r="W157" i="17071"/>
  <c r="S150" i="17071"/>
  <c r="W158" i="17071"/>
  <c r="O158" i="17071"/>
  <c r="G158" i="17071"/>
  <c r="AA157" i="17071"/>
  <c r="S157" i="17071"/>
  <c r="K157" i="17071"/>
  <c r="C157" i="17071"/>
  <c r="W156" i="17071"/>
  <c r="O156" i="17071"/>
  <c r="G156" i="17071"/>
  <c r="AA155" i="17071"/>
  <c r="S155" i="17071"/>
  <c r="K155" i="17071"/>
  <c r="C155" i="17071"/>
  <c r="W154" i="17071"/>
  <c r="O154" i="17071"/>
  <c r="G154" i="17071"/>
  <c r="AA153" i="17071"/>
  <c r="S153" i="17071"/>
  <c r="K153" i="17071"/>
  <c r="C153" i="17071"/>
  <c r="W152" i="17071"/>
  <c r="O152" i="17071"/>
  <c r="G152" i="17071"/>
  <c r="AA151" i="17071"/>
  <c r="S151" i="17071"/>
  <c r="K151" i="17071"/>
  <c r="C151" i="17071"/>
  <c r="W150" i="17071"/>
  <c r="O150" i="17071"/>
  <c r="G150" i="17071"/>
  <c r="AA149" i="17071"/>
  <c r="S149" i="17071"/>
  <c r="K149" i="17071"/>
  <c r="C149" i="17071"/>
  <c r="W148" i="17071"/>
  <c r="O148" i="17071"/>
  <c r="G148" i="17071"/>
  <c r="AA147" i="17071"/>
  <c r="S147" i="17071"/>
  <c r="K147" i="17071"/>
  <c r="C147" i="17071"/>
  <c r="O155" i="17071"/>
  <c r="G153" i="17071"/>
  <c r="O151" i="17071"/>
  <c r="W149" i="17071"/>
  <c r="W147" i="17071"/>
  <c r="V158" i="17071"/>
  <c r="N158" i="17071"/>
  <c r="F158" i="17071"/>
  <c r="Z157" i="17071"/>
  <c r="R157" i="17071"/>
  <c r="J157" i="17071"/>
  <c r="V156" i="17071"/>
  <c r="N156" i="17071"/>
  <c r="F156" i="17071"/>
  <c r="Z155" i="17071"/>
  <c r="R155" i="17071"/>
  <c r="J155" i="17071"/>
  <c r="V154" i="17071"/>
  <c r="N154" i="17071"/>
  <c r="F154" i="17071"/>
  <c r="Z153" i="17071"/>
  <c r="R153" i="17071"/>
  <c r="J153" i="17071"/>
  <c r="V152" i="17071"/>
  <c r="N152" i="17071"/>
  <c r="F152" i="17071"/>
  <c r="Z151" i="17071"/>
  <c r="R151" i="17071"/>
  <c r="J151" i="17071"/>
  <c r="V150" i="17071"/>
  <c r="N150" i="17071"/>
  <c r="F150" i="17071"/>
  <c r="Z149" i="17071"/>
  <c r="R149" i="17071"/>
  <c r="J149" i="17071"/>
  <c r="V148" i="17071"/>
  <c r="N148" i="17071"/>
  <c r="F148" i="17071"/>
  <c r="Z147" i="17071"/>
  <c r="R147" i="17071"/>
  <c r="J147" i="17071"/>
  <c r="K156" i="17071"/>
  <c r="S154" i="17071"/>
  <c r="C152" i="17071"/>
  <c r="C150" i="17071"/>
  <c r="G147" i="17071"/>
  <c r="AC158" i="17071"/>
  <c r="U158" i="17071"/>
  <c r="M158" i="17071"/>
  <c r="E158" i="17071"/>
  <c r="Y157" i="17071"/>
  <c r="Q157" i="17071"/>
  <c r="I157" i="17071"/>
  <c r="AC156" i="17071"/>
  <c r="U156" i="17071"/>
  <c r="M156" i="17071"/>
  <c r="E156" i="17071"/>
  <c r="Y155" i="17071"/>
  <c r="Q155" i="17071"/>
  <c r="I155" i="17071"/>
  <c r="AC154" i="17071"/>
  <c r="U154" i="17071"/>
  <c r="M154" i="17071"/>
  <c r="E154" i="17071"/>
  <c r="Y153" i="17071"/>
  <c r="Q153" i="17071"/>
  <c r="I153" i="17071"/>
  <c r="AC152" i="17071"/>
  <c r="U152" i="17071"/>
  <c r="M152" i="17071"/>
  <c r="E152" i="17071"/>
  <c r="Y151" i="17071"/>
  <c r="Q151" i="17071"/>
  <c r="I151" i="17071"/>
  <c r="AC150" i="17071"/>
  <c r="U150" i="17071"/>
  <c r="M150" i="17071"/>
  <c r="E150" i="17071"/>
  <c r="Y149" i="17071"/>
  <c r="Q149" i="17071"/>
  <c r="I149" i="17071"/>
  <c r="AC148" i="17071"/>
  <c r="U148" i="17071"/>
  <c r="M148" i="17071"/>
  <c r="E148" i="17071"/>
  <c r="Y147" i="17071"/>
  <c r="Q147" i="17071"/>
  <c r="I147" i="17071"/>
  <c r="S158" i="17071"/>
  <c r="AA152" i="17071"/>
  <c r="S148" i="17071"/>
  <c r="AB158" i="17071"/>
  <c r="T158" i="17071"/>
  <c r="L158" i="17071"/>
  <c r="D158" i="17071"/>
  <c r="X157" i="17071"/>
  <c r="P157" i="17071"/>
  <c r="H157" i="17071"/>
  <c r="AB156" i="17071"/>
  <c r="T156" i="17071"/>
  <c r="L156" i="17071"/>
  <c r="D156" i="17071"/>
  <c r="X155" i="17071"/>
  <c r="P155" i="17071"/>
  <c r="H155" i="17071"/>
  <c r="AB154" i="17071"/>
  <c r="T154" i="17071"/>
  <c r="L154" i="17071"/>
  <c r="D154" i="17071"/>
  <c r="X153" i="17071"/>
  <c r="P153" i="17071"/>
  <c r="H153" i="17071"/>
  <c r="AB152" i="17071"/>
  <c r="T152" i="17071"/>
  <c r="L152" i="17071"/>
  <c r="D152" i="17071"/>
  <c r="X151" i="17071"/>
  <c r="P151" i="17071"/>
  <c r="H151" i="17071"/>
  <c r="AB150" i="17071"/>
  <c r="T150" i="17071"/>
  <c r="L150" i="17071"/>
  <c r="D150" i="17071"/>
  <c r="X149" i="17071"/>
  <c r="P149" i="17071"/>
  <c r="H149" i="17071"/>
  <c r="AB148" i="17071"/>
  <c r="T148" i="17071"/>
  <c r="L148" i="17071"/>
  <c r="D148" i="17071"/>
  <c r="X147" i="17071"/>
  <c r="P147" i="17071"/>
  <c r="H147" i="17071"/>
  <c r="K158" i="17071"/>
  <c r="W153" i="17071"/>
  <c r="G151" i="17071"/>
  <c r="AA148" i="17071"/>
  <c r="O147" i="17071"/>
  <c r="AD155" i="17071"/>
  <c r="AD158" i="17071"/>
  <c r="AD147" i="17071"/>
  <c r="AD150" i="17071"/>
  <c r="AD154" i="17071"/>
  <c r="AD151" i="17071"/>
  <c r="AD152" i="17071"/>
  <c r="AD157" i="17071"/>
  <c r="AD153" i="17071"/>
  <c r="D86" i="1"/>
  <c r="E80" i="1"/>
  <c r="E81" i="1" s="1"/>
  <c r="E82" i="1" s="1"/>
  <c r="E83" i="1" s="1"/>
  <c r="E84" i="1" s="1"/>
  <c r="CX63" i="2316"/>
  <c r="CX61" i="2316"/>
  <c r="CX60" i="2316"/>
  <c r="CX62" i="2316"/>
  <c r="CX51" i="17060"/>
  <c r="CY27" i="17060"/>
  <c r="CY25" i="17060"/>
  <c r="CX43" i="17060"/>
  <c r="CX54" i="17060"/>
  <c r="CX53" i="17060"/>
  <c r="CY29" i="17060"/>
  <c r="CX52" i="17060"/>
  <c r="B128" i="17074"/>
  <c r="B153" i="17074"/>
  <c r="BJ27" i="8364"/>
  <c r="BZ43" i="8364"/>
  <c r="N56" i="8364"/>
  <c r="BJ41" i="8364"/>
  <c r="BL27" i="8364"/>
  <c r="BJ18" i="8364"/>
  <c r="AT42" i="8364"/>
  <c r="BP10" i="8364"/>
  <c r="CH43" i="8364"/>
  <c r="CP42" i="8364"/>
  <c r="AZ29" i="8364"/>
  <c r="BL41" i="8364"/>
  <c r="AD42" i="8364"/>
  <c r="G17" i="8364"/>
  <c r="U9" i="259"/>
  <c r="G9" i="8364"/>
  <c r="B55" i="8364"/>
  <c r="B54" i="8364"/>
  <c r="BZ42" i="8364"/>
  <c r="B110" i="17072"/>
  <c r="CX35" i="2819"/>
  <c r="CX27" i="2819"/>
  <c r="BB18" i="259"/>
  <c r="B58" i="259"/>
  <c r="B45" i="259" s="1"/>
  <c r="B49" i="259" s="1"/>
  <c r="BY28" i="259"/>
  <c r="BY11" i="259"/>
  <c r="AS11" i="259"/>
  <c r="BW20" i="2819"/>
  <c r="BW22" i="2819"/>
  <c r="CA18" i="2819"/>
  <c r="BS12" i="2819"/>
  <c r="BS7" i="2819" s="1"/>
  <c r="CA20" i="2819"/>
  <c r="AZ38" i="2819"/>
  <c r="BA38" i="2819" s="1"/>
  <c r="AX28" i="2819"/>
  <c r="AX19" i="259" s="1"/>
  <c r="CA12" i="2819"/>
  <c r="CE34" i="2819"/>
  <c r="BV6" i="259"/>
  <c r="BW11" i="259" s="1"/>
  <c r="G26" i="2819"/>
  <c r="U11" i="259"/>
  <c r="F52" i="2819"/>
  <c r="H57" i="788"/>
  <c r="F57" i="788"/>
  <c r="CD43" i="8364"/>
  <c r="CA34" i="2819"/>
  <c r="CA26" i="259"/>
  <c r="AK26" i="2819"/>
  <c r="D38" i="2819"/>
  <c r="D30" i="259" s="1"/>
  <c r="AB28" i="2819"/>
  <c r="AC14" i="2819"/>
  <c r="AC7" i="2819" s="1"/>
  <c r="AK18" i="2819"/>
  <c r="BW14" i="2819"/>
  <c r="AY20" i="2819"/>
  <c r="E36" i="2819"/>
  <c r="BB26" i="259"/>
  <c r="BC26" i="259" s="1"/>
  <c r="CA11" i="259"/>
  <c r="AY36" i="2819"/>
  <c r="BZ28" i="2819"/>
  <c r="CA28" i="2819" s="1"/>
  <c r="CD28" i="2819"/>
  <c r="CE28" i="2819" s="1"/>
  <c r="AE22" i="2819"/>
  <c r="BY14" i="2819"/>
  <c r="AC34" i="2819"/>
  <c r="U34" i="2819"/>
  <c r="BK26" i="259"/>
  <c r="CB69" i="2819"/>
  <c r="BM34" i="2819"/>
  <c r="U28" i="259"/>
  <c r="AC36" i="2819"/>
  <c r="AC18" i="2819"/>
  <c r="AC17" i="2819" s="1"/>
  <c r="AK20" i="2819"/>
  <c r="BR38" i="2819"/>
  <c r="BR30" i="259" s="1"/>
  <c r="BA12" i="2819"/>
  <c r="BA7" i="2819" s="1"/>
  <c r="BW26" i="2819"/>
  <c r="AD6" i="259"/>
  <c r="AD6" i="8364" s="1"/>
  <c r="AB6" i="259"/>
  <c r="AB6" i="8364" s="1"/>
  <c r="AC9" i="8364" s="1"/>
  <c r="CD6" i="259"/>
  <c r="CE11" i="259" s="1"/>
  <c r="AX6" i="259"/>
  <c r="AY17" i="259" s="1"/>
  <c r="X57" i="788"/>
  <c r="AZ57" i="788"/>
  <c r="AZ44" i="788" s="1"/>
  <c r="BA51" i="788" s="1"/>
  <c r="W18" i="2819"/>
  <c r="V28" i="2819"/>
  <c r="BW18" i="2819"/>
  <c r="W22" i="2819"/>
  <c r="R42" i="8364"/>
  <c r="T17" i="2819"/>
  <c r="BM22" i="2819"/>
  <c r="U26" i="259"/>
  <c r="BK17" i="259"/>
  <c r="BS26" i="2819"/>
  <c r="D28" i="2819"/>
  <c r="E28" i="2819" s="1"/>
  <c r="CE20" i="2819"/>
  <c r="AB38" i="2819"/>
  <c r="AB30" i="259" s="1"/>
  <c r="F69" i="2819"/>
  <c r="AK36" i="2819"/>
  <c r="AT6" i="259"/>
  <c r="AU9" i="259" s="1"/>
  <c r="BB43" i="8364"/>
  <c r="BY26" i="2819"/>
  <c r="F28" i="2819"/>
  <c r="CY14" i="2819"/>
  <c r="CR6" i="259"/>
  <c r="CS11" i="259" s="1"/>
  <c r="CL65" i="2819"/>
  <c r="CL52" i="2819" s="1"/>
  <c r="CM59" i="2819" s="1"/>
  <c r="CL56" i="17060"/>
  <c r="BV65" i="2819"/>
  <c r="BV52" i="2819" s="1"/>
  <c r="BV56" i="17060"/>
  <c r="BV59" i="17060" s="1"/>
  <c r="AZ60" i="17060"/>
  <c r="AZ58" i="17060"/>
  <c r="AZ59" i="17060"/>
  <c r="AZ61" i="17060"/>
  <c r="BH67" i="2316"/>
  <c r="BH65" i="2819"/>
  <c r="BH52" i="2819" s="1"/>
  <c r="BI59" i="2819" s="1"/>
  <c r="BH56" i="17060"/>
  <c r="CS14" i="2819"/>
  <c r="CY22" i="2819"/>
  <c r="AS28" i="259"/>
  <c r="AS26" i="259"/>
  <c r="AS9" i="259"/>
  <c r="BC26" i="2819"/>
  <c r="BB28" i="2819"/>
  <c r="BC22" i="2819"/>
  <c r="BC14" i="2819"/>
  <c r="BC7" i="2819" s="1"/>
  <c r="BC36" i="2819"/>
  <c r="BC20" i="2819"/>
  <c r="BC18" i="2819"/>
  <c r="CS36" i="2819"/>
  <c r="CR38" i="2819"/>
  <c r="CR30" i="259" s="1"/>
  <c r="CS22" i="2819"/>
  <c r="CR28" i="2819"/>
  <c r="CR19" i="259" s="1"/>
  <c r="CS18" i="2819"/>
  <c r="CS12" i="2819"/>
  <c r="CS26" i="2819"/>
  <c r="CS34" i="2819"/>
  <c r="AV70" i="2316"/>
  <c r="AV50" i="2316"/>
  <c r="CB61" i="17060"/>
  <c r="CB59" i="17060"/>
  <c r="CB60" i="17060"/>
  <c r="J55" i="2819"/>
  <c r="CY26" i="2819"/>
  <c r="CY18" i="2819"/>
  <c r="AQ28" i="259"/>
  <c r="AQ17" i="259"/>
  <c r="AZ68" i="2316"/>
  <c r="AZ49" i="2316"/>
  <c r="J56" i="2819"/>
  <c r="K65" i="2819"/>
  <c r="K52" i="2819" s="1"/>
  <c r="J57" i="2819"/>
  <c r="CG12" i="2819"/>
  <c r="CG14" i="2819"/>
  <c r="CG34" i="2819"/>
  <c r="CG20" i="2819"/>
  <c r="CY36" i="2819"/>
  <c r="BU18" i="2819"/>
  <c r="BE18" i="2819"/>
  <c r="AT65" i="2819"/>
  <c r="AT52" i="2819" s="1"/>
  <c r="AT56" i="17060"/>
  <c r="AT43" i="17060" s="1"/>
  <c r="AU50" i="17060" s="1"/>
  <c r="O28" i="259"/>
  <c r="O17" i="259"/>
  <c r="AF65" i="2819"/>
  <c r="AF52" i="2819" s="1"/>
  <c r="AF56" i="17060"/>
  <c r="O9" i="259"/>
  <c r="BO17" i="259"/>
  <c r="BO28" i="259"/>
  <c r="BI14" i="2819"/>
  <c r="BH28" i="2819"/>
  <c r="BH19" i="259" s="1"/>
  <c r="BI36" i="2819"/>
  <c r="BI12" i="2819"/>
  <c r="BH6" i="259"/>
  <c r="BH6" i="8364" s="1"/>
  <c r="BI9" i="8364" s="1"/>
  <c r="BI22" i="2819"/>
  <c r="BQ34" i="2819"/>
  <c r="BQ22" i="2819"/>
  <c r="BP28" i="2819"/>
  <c r="BP19" i="259" s="1"/>
  <c r="BQ26" i="2819"/>
  <c r="BQ36" i="2819"/>
  <c r="AV65" i="2819"/>
  <c r="AV56" i="17060"/>
  <c r="CD65" i="2819"/>
  <c r="CD56" i="17060"/>
  <c r="CH65" i="2819"/>
  <c r="CH56" i="17060"/>
  <c r="CH43" i="17060" s="1"/>
  <c r="CI50" i="17060" s="1"/>
  <c r="P45" i="259"/>
  <c r="CP65" i="2819"/>
  <c r="CP52" i="2819" s="1"/>
  <c r="CP56" i="17060"/>
  <c r="AD69" i="2316"/>
  <c r="AB68" i="2316"/>
  <c r="AA36" i="2819"/>
  <c r="AY7" i="2819"/>
  <c r="AP69" i="2316"/>
  <c r="BU20" i="2819"/>
  <c r="BE20" i="2819"/>
  <c r="BL57" i="17060"/>
  <c r="AU14" i="2819"/>
  <c r="CJ60" i="17060"/>
  <c r="CJ61" i="17060"/>
  <c r="CT68" i="2819"/>
  <c r="CT57" i="788"/>
  <c r="CT44" i="788" s="1"/>
  <c r="CU51" i="788" s="1"/>
  <c r="AJ65" i="2819"/>
  <c r="AJ52" i="2819" s="1"/>
  <c r="AJ56" i="17060"/>
  <c r="AL65" i="2819"/>
  <c r="AL52" i="2819" s="1"/>
  <c r="AL56" i="17060"/>
  <c r="AL61" i="17060" s="1"/>
  <c r="BG14" i="2819"/>
  <c r="BG7" i="2819" s="1"/>
  <c r="BF28" i="2819"/>
  <c r="CJ59" i="17060"/>
  <c r="BL68" i="2819"/>
  <c r="BL70" i="2819"/>
  <c r="BL57" i="788"/>
  <c r="BL44" i="788" s="1"/>
  <c r="BM51" i="788" s="1"/>
  <c r="CN65" i="2819"/>
  <c r="CN56" i="17060"/>
  <c r="BE14" i="2819"/>
  <c r="AF68" i="2316"/>
  <c r="CR65" i="2819"/>
  <c r="CR56" i="17060"/>
  <c r="BF65" i="2819"/>
  <c r="BF52" i="2819" s="1"/>
  <c r="BG59" i="2819" s="1"/>
  <c r="BF67" i="2316"/>
  <c r="BF56" i="17060"/>
  <c r="AP65" i="2819"/>
  <c r="AP52" i="2819" s="1"/>
  <c r="AQ59" i="2819" s="1"/>
  <c r="AP56" i="17060"/>
  <c r="AP60" i="17060" s="1"/>
  <c r="Z65" i="2819"/>
  <c r="Z67" i="2819" s="1"/>
  <c r="Z67" i="2316"/>
  <c r="Z56" i="17060"/>
  <c r="Z59" i="17060" s="1"/>
  <c r="CT61" i="17060"/>
  <c r="CT58" i="17060"/>
  <c r="BL38" i="2819"/>
  <c r="BM26" i="2819"/>
  <c r="BM14" i="2819"/>
  <c r="BM36" i="2819"/>
  <c r="BM18" i="2819"/>
  <c r="BM20" i="2819"/>
  <c r="BM12" i="2819"/>
  <c r="AD65" i="2819"/>
  <c r="AD52" i="2819" s="1"/>
  <c r="AE59" i="2819" s="1"/>
  <c r="AD56" i="17060"/>
  <c r="AB65" i="2819"/>
  <c r="AB52" i="2819" s="1"/>
  <c r="AC59" i="2819" s="1"/>
  <c r="AB56" i="17060"/>
  <c r="AH65" i="2819"/>
  <c r="AH52" i="2819" s="1"/>
  <c r="AI59" i="2819" s="1"/>
  <c r="AH56" i="17060"/>
  <c r="AH59" i="17060" s="1"/>
  <c r="CR69" i="2316"/>
  <c r="AT68" i="2316"/>
  <c r="AO22" i="2819"/>
  <c r="BL59" i="17060"/>
  <c r="AU20" i="2819"/>
  <c r="AX65" i="2819"/>
  <c r="AX67" i="2819" s="1"/>
  <c r="AX67" i="2316"/>
  <c r="AX56" i="17060"/>
  <c r="AX58" i="17060" s="1"/>
  <c r="AU18" i="2819"/>
  <c r="CD52" i="2316"/>
  <c r="CD57" i="2316" s="1"/>
  <c r="BB65" i="2819"/>
  <c r="BB52" i="2819" s="1"/>
  <c r="BC59" i="2819" s="1"/>
  <c r="BB56" i="17060"/>
  <c r="BB58" i="17060" s="1"/>
  <c r="BB67" i="2316"/>
  <c r="CO7" i="2316"/>
  <c r="BX65" i="2819"/>
  <c r="BX52" i="2819" s="1"/>
  <c r="BY59" i="2819" s="1"/>
  <c r="BX56" i="17060"/>
  <c r="BH68" i="2316"/>
  <c r="AP68" i="2316"/>
  <c r="AF49" i="2316"/>
  <c r="CU18" i="2819"/>
  <c r="AT69" i="2316"/>
  <c r="BF59" i="17060"/>
  <c r="CX57" i="2316"/>
  <c r="CX56" i="2316"/>
  <c r="CX55" i="2316"/>
  <c r="CX54" i="2316"/>
  <c r="CX53" i="2316"/>
  <c r="BD67" i="2316"/>
  <c r="BD56" i="17060"/>
  <c r="BD60" i="17060" s="1"/>
  <c r="BJ65" i="2819"/>
  <c r="BJ52" i="2819" s="1"/>
  <c r="BJ67" i="2316"/>
  <c r="BJ56" i="17060"/>
  <c r="AR65" i="2819"/>
  <c r="AR52" i="2819" s="1"/>
  <c r="AR56" i="17060"/>
  <c r="BZ65" i="2819"/>
  <c r="BZ52" i="2819" s="1"/>
  <c r="BZ56" i="17060"/>
  <c r="BZ43" i="17060" s="1"/>
  <c r="CA50" i="17060" s="1"/>
  <c r="AD38" i="2819"/>
  <c r="AE14" i="2819"/>
  <c r="AE7" i="2819" s="1"/>
  <c r="BL60" i="17060"/>
  <c r="I56" i="17060"/>
  <c r="BU14" i="2819"/>
  <c r="AU22" i="2819"/>
  <c r="BV38" i="2819"/>
  <c r="BW34" i="2819"/>
  <c r="BR65" i="2819"/>
  <c r="BR52" i="2819" s="1"/>
  <c r="BS59" i="2819" s="1"/>
  <c r="BR56" i="17060"/>
  <c r="BR61" i="17060" s="1"/>
  <c r="B66" i="2819"/>
  <c r="B52" i="2819"/>
  <c r="B57" i="788"/>
  <c r="BP60" i="17060"/>
  <c r="BP58" i="17060"/>
  <c r="BN61" i="788"/>
  <c r="BN62" i="788"/>
  <c r="BN60" i="788"/>
  <c r="BN58" i="788"/>
  <c r="BN59" i="788"/>
  <c r="CF65" i="2819"/>
  <c r="CF56" i="17060"/>
  <c r="CH68" i="2316"/>
  <c r="R60" i="788"/>
  <c r="BO14" i="2819"/>
  <c r="BO7" i="2819" s="1"/>
  <c r="BO34" i="2819"/>
  <c r="BO22" i="2819"/>
  <c r="BO36" i="2819"/>
  <c r="CV66" i="2316"/>
  <c r="CX57" i="788"/>
  <c r="CV67" i="2316"/>
  <c r="BP58" i="259"/>
  <c r="BP70" i="2819"/>
  <c r="BP69" i="2819"/>
  <c r="BP57" i="788"/>
  <c r="T42" i="8364"/>
  <c r="T61" i="8364"/>
  <c r="H41" i="17060"/>
  <c r="H40" i="17060"/>
  <c r="CF62" i="2316"/>
  <c r="Q17" i="17060"/>
  <c r="AE27" i="17060"/>
  <c r="H54" i="17060"/>
  <c r="CI6" i="17060"/>
  <c r="M25" i="17060"/>
  <c r="I19" i="17060"/>
  <c r="I9" i="17060"/>
  <c r="Q19" i="17060"/>
  <c r="I50" i="17060"/>
  <c r="L49" i="2316"/>
  <c r="L53" i="17060"/>
  <c r="I17" i="17060"/>
  <c r="CP50" i="2316"/>
  <c r="H53" i="17060"/>
  <c r="L52" i="17060"/>
  <c r="CC19" i="17060"/>
  <c r="E9" i="17060"/>
  <c r="E6" i="17060" s="1"/>
  <c r="T40" i="17060"/>
  <c r="BV28" i="17060"/>
  <c r="U11" i="17060"/>
  <c r="U6" i="17060" s="1"/>
  <c r="BP42" i="8364"/>
  <c r="Q27" i="17060"/>
  <c r="H59" i="2316"/>
  <c r="H61" i="2316" s="1"/>
  <c r="AP77" i="2316"/>
  <c r="AP70" i="2316" s="1"/>
  <c r="L59" i="2316"/>
  <c r="L61" i="2316" s="1"/>
  <c r="T59" i="17060"/>
  <c r="Q11" i="17060"/>
  <c r="I11" i="17060"/>
  <c r="Z16" i="17060"/>
  <c r="E19" i="17060"/>
  <c r="AZ41" i="8364"/>
  <c r="AV49" i="2316"/>
  <c r="AD49" i="2316"/>
  <c r="H46" i="17060"/>
  <c r="T75" i="2316"/>
  <c r="T68" i="2316" s="1"/>
  <c r="BF10" i="17060"/>
  <c r="BF20" i="17060"/>
  <c r="BF30" i="17060"/>
  <c r="BF12" i="17060"/>
  <c r="BF28" i="17060"/>
  <c r="BF26" i="17060"/>
  <c r="BF18" i="17060"/>
  <c r="BF16" i="17060"/>
  <c r="M29" i="17060"/>
  <c r="I15" i="17060"/>
  <c r="E15" i="17060"/>
  <c r="AZ18" i="8364"/>
  <c r="BN26" i="17060"/>
  <c r="I27" i="17060"/>
  <c r="CJ49" i="2316"/>
  <c r="AP41" i="17060"/>
  <c r="CF52" i="17060"/>
  <c r="CG27" i="17060"/>
  <c r="BF39" i="17060"/>
  <c r="U19" i="17060"/>
  <c r="BX19" i="259"/>
  <c r="BY28" i="2819"/>
  <c r="CM34" i="2819"/>
  <c r="CL38" i="2819"/>
  <c r="CM36" i="2819"/>
  <c r="CM22" i="2819"/>
  <c r="CM14" i="2819"/>
  <c r="CL28" i="2819"/>
  <c r="CM26" i="2819"/>
  <c r="CL6" i="259"/>
  <c r="CM17" i="259" s="1"/>
  <c r="CN9" i="8364"/>
  <c r="CO9" i="259"/>
  <c r="CH6" i="259"/>
  <c r="CI9" i="259" s="1"/>
  <c r="CI22" i="2819"/>
  <c r="CH38" i="2819"/>
  <c r="CI26" i="2819"/>
  <c r="CI36" i="2819"/>
  <c r="CH28" i="2819"/>
  <c r="CI20" i="2819"/>
  <c r="CI18" i="2819"/>
  <c r="CI34" i="2819"/>
  <c r="B66" i="2316"/>
  <c r="B29" i="2316"/>
  <c r="B27" i="2316"/>
  <c r="B21" i="2316"/>
  <c r="B23" i="2316"/>
  <c r="B15" i="2316"/>
  <c r="B13" i="2316"/>
  <c r="B19" i="2316"/>
  <c r="B39" i="2316"/>
  <c r="B37" i="2316"/>
  <c r="B35" i="2316"/>
  <c r="BV68" i="2316"/>
  <c r="BV49" i="2316"/>
  <c r="AR30" i="259"/>
  <c r="AS38" i="2819"/>
  <c r="B48" i="2316"/>
  <c r="CT68" i="2316"/>
  <c r="CT49" i="2316"/>
  <c r="BO17" i="17060"/>
  <c r="BN18" i="17060"/>
  <c r="AX65" i="8364"/>
  <c r="AX12" i="8364" s="1"/>
  <c r="AX72" i="2316"/>
  <c r="AX10" i="17060"/>
  <c r="AX30" i="17060"/>
  <c r="AX28" i="17060"/>
  <c r="AX26" i="17060"/>
  <c r="AX16" i="17060"/>
  <c r="AX12" i="17060"/>
  <c r="AX18" i="17060"/>
  <c r="AX39" i="17060"/>
  <c r="AX20" i="17060"/>
  <c r="AH65" i="8364"/>
  <c r="AJ72" i="2316"/>
  <c r="P40" i="17060"/>
  <c r="P41" i="17060"/>
  <c r="CD30" i="259"/>
  <c r="CE38" i="2819"/>
  <c r="BZ54" i="788"/>
  <c r="BZ53" i="788"/>
  <c r="CA30" i="788"/>
  <c r="CA28" i="788"/>
  <c r="CA26" i="788"/>
  <c r="BZ55" i="788"/>
  <c r="CN6" i="8364"/>
  <c r="CN13" i="259"/>
  <c r="CO28" i="259"/>
  <c r="AZ6" i="8364"/>
  <c r="BA17" i="8364" s="1"/>
  <c r="AZ13" i="259"/>
  <c r="BA11" i="259"/>
  <c r="BA9" i="259"/>
  <c r="BA17" i="259"/>
  <c r="BA26" i="259"/>
  <c r="AL6" i="8364"/>
  <c r="AM28" i="8364" s="1"/>
  <c r="AL13" i="259"/>
  <c r="AM17" i="259"/>
  <c r="BH10" i="8364"/>
  <c r="AF19" i="259"/>
  <c r="AG28" i="2819"/>
  <c r="CH9" i="8364"/>
  <c r="B49" i="2316"/>
  <c r="AF70" i="2316"/>
  <c r="AF50" i="2316"/>
  <c r="BR70" i="2316"/>
  <c r="BR50" i="2316"/>
  <c r="AH59" i="2316"/>
  <c r="AH50" i="17060"/>
  <c r="AI27" i="17060" s="1"/>
  <c r="BB52" i="259"/>
  <c r="BB62" i="2819"/>
  <c r="BB61" i="2819"/>
  <c r="BB63" i="2819"/>
  <c r="AP43" i="8364"/>
  <c r="AP42" i="8364"/>
  <c r="AM9" i="259"/>
  <c r="BD41" i="8364"/>
  <c r="L45" i="259"/>
  <c r="L56" i="2819"/>
  <c r="M65" i="2819"/>
  <c r="L57" i="2819"/>
  <c r="L55" i="2819"/>
  <c r="M59" i="2819"/>
  <c r="J30" i="259"/>
  <c r="K38" i="2819"/>
  <c r="BN19" i="259"/>
  <c r="BN21" i="259" s="1"/>
  <c r="CL11" i="259"/>
  <c r="CM12" i="2819"/>
  <c r="D6" i="8364"/>
  <c r="E17" i="8364" s="1"/>
  <c r="D13" i="259"/>
  <c r="E26" i="259"/>
  <c r="E17" i="259"/>
  <c r="BR43" i="8364"/>
  <c r="V63" i="259"/>
  <c r="W58" i="259"/>
  <c r="V62" i="259"/>
  <c r="V61" i="259"/>
  <c r="N19" i="259"/>
  <c r="N21" i="259" s="1"/>
  <c r="O28" i="2819"/>
  <c r="V6" i="8364"/>
  <c r="V13" i="259"/>
  <c r="W28" i="259"/>
  <c r="W9" i="259"/>
  <c r="W17" i="259"/>
  <c r="BT68" i="8364"/>
  <c r="BT42" i="8364" s="1"/>
  <c r="BT75" i="2316"/>
  <c r="BT59" i="17060"/>
  <c r="BT40" i="17060"/>
  <c r="BB68" i="8364"/>
  <c r="BB75" i="2316"/>
  <c r="BB40" i="17060"/>
  <c r="D70" i="8364"/>
  <c r="D43" i="8364" s="1"/>
  <c r="D77" i="2316"/>
  <c r="D61" i="17060"/>
  <c r="D41" i="17060"/>
  <c r="V57" i="2316"/>
  <c r="AL59" i="2316"/>
  <c r="AL50" i="17060"/>
  <c r="AM9" i="17060"/>
  <c r="AM15" i="17060"/>
  <c r="AM11" i="17060"/>
  <c r="AM17" i="17060"/>
  <c r="BH59" i="2316"/>
  <c r="BI9" i="17060"/>
  <c r="BI15" i="17060"/>
  <c r="BI19" i="17060"/>
  <c r="BI11" i="17060"/>
  <c r="BI17" i="17060"/>
  <c r="BH50" i="17060"/>
  <c r="J50" i="2316"/>
  <c r="CJ17" i="259"/>
  <c r="CK26" i="2819"/>
  <c r="AO26" i="2819"/>
  <c r="AN17" i="259"/>
  <c r="X28" i="2819"/>
  <c r="X38" i="2819"/>
  <c r="Y36" i="2819"/>
  <c r="X58" i="259"/>
  <c r="X70" i="2819"/>
  <c r="X68" i="2819"/>
  <c r="X69" i="2819"/>
  <c r="L11" i="8364"/>
  <c r="M11" i="259"/>
  <c r="B29" i="8364"/>
  <c r="D28" i="8364"/>
  <c r="E28" i="259"/>
  <c r="E256" i="1032"/>
  <c r="N256" i="1032" s="1"/>
  <c r="L256" i="1032"/>
  <c r="CJ43" i="8364"/>
  <c r="CJ42" i="8364"/>
  <c r="H43" i="8364"/>
  <c r="H42" i="8364"/>
  <c r="V43" i="8364"/>
  <c r="BA28" i="259"/>
  <c r="CF26" i="8364"/>
  <c r="H56" i="8364"/>
  <c r="H54" i="8364"/>
  <c r="CO17" i="259"/>
  <c r="CV29" i="259"/>
  <c r="AP19" i="259"/>
  <c r="AP21" i="259" s="1"/>
  <c r="CM20" i="2819"/>
  <c r="AZ70" i="2316"/>
  <c r="AZ50" i="2316"/>
  <c r="AR68" i="2316"/>
  <c r="AR49" i="2316"/>
  <c r="CR70" i="2316"/>
  <c r="CR50" i="2316"/>
  <c r="BT69" i="8364"/>
  <c r="BT76" i="2316"/>
  <c r="BT69" i="2316" s="1"/>
  <c r="BT60" i="17060"/>
  <c r="V68" i="8364"/>
  <c r="V42" i="8364" s="1"/>
  <c r="V75" i="2316"/>
  <c r="V59" i="17060"/>
  <c r="V40" i="17060"/>
  <c r="BB69" i="8364"/>
  <c r="BB76" i="2316"/>
  <c r="BB69" i="2316" s="1"/>
  <c r="BB60" i="17060"/>
  <c r="F42" i="8364"/>
  <c r="F43" i="8364"/>
  <c r="CB52" i="259"/>
  <c r="CB52" i="2819"/>
  <c r="CC59" i="2819" s="1"/>
  <c r="CB63" i="2819"/>
  <c r="CB62" i="2819"/>
  <c r="CB61" i="2819"/>
  <c r="BL6" i="8364"/>
  <c r="BM17" i="8364" s="1"/>
  <c r="BL13" i="259"/>
  <c r="BM28" i="259"/>
  <c r="BM26" i="259"/>
  <c r="BM9" i="259"/>
  <c r="BM17" i="259"/>
  <c r="BM11" i="259"/>
  <c r="AV52" i="259"/>
  <c r="AV52" i="2819"/>
  <c r="AW59" i="2819" s="1"/>
  <c r="AV63" i="2819"/>
  <c r="AV62" i="2819"/>
  <c r="AV61" i="2819"/>
  <c r="AF52" i="259"/>
  <c r="AF63" i="2819"/>
  <c r="AF61" i="2819"/>
  <c r="AF62" i="2819"/>
  <c r="BX59" i="2316"/>
  <c r="BY15" i="17060"/>
  <c r="BY11" i="17060"/>
  <c r="BX50" i="17060"/>
  <c r="BY9" i="17060"/>
  <c r="BY19" i="17060"/>
  <c r="BY17" i="17060"/>
  <c r="BR52" i="259"/>
  <c r="BR62" i="2819"/>
  <c r="BR63" i="2819"/>
  <c r="BR61" i="2819"/>
  <c r="CJ58" i="259"/>
  <c r="CJ70" i="2819"/>
  <c r="CJ69" i="2819"/>
  <c r="CJ52" i="2819"/>
  <c r="CJ68" i="2819"/>
  <c r="CJ57" i="788"/>
  <c r="AN28" i="259"/>
  <c r="AO36" i="2819"/>
  <c r="X26" i="259"/>
  <c r="Y34" i="2819"/>
  <c r="H6" i="259"/>
  <c r="H38" i="2819"/>
  <c r="H28" i="2819"/>
  <c r="H11" i="259"/>
  <c r="I12" i="2819"/>
  <c r="BR63" i="2316"/>
  <c r="BR52" i="2316"/>
  <c r="BJ19" i="259"/>
  <c r="BJ21" i="259" s="1"/>
  <c r="BK28" i="2819"/>
  <c r="J49" i="2316"/>
  <c r="D49" i="788"/>
  <c r="D47" i="788"/>
  <c r="E57" i="788"/>
  <c r="D48" i="788"/>
  <c r="T45" i="259"/>
  <c r="U52" i="259" s="1"/>
  <c r="T56" i="2819"/>
  <c r="T55" i="2819"/>
  <c r="T57" i="2819"/>
  <c r="U65" i="2819"/>
  <c r="U52" i="2819" s="1"/>
  <c r="CV18" i="259"/>
  <c r="P6" i="8364"/>
  <c r="P13" i="259"/>
  <c r="Q9" i="259"/>
  <c r="Q26" i="259"/>
  <c r="Q11" i="259"/>
  <c r="CR68" i="2316"/>
  <c r="CR49" i="2316"/>
  <c r="AT70" i="2316"/>
  <c r="AT50" i="2316"/>
  <c r="BB26" i="8364"/>
  <c r="BB27" i="259"/>
  <c r="CB68" i="2316"/>
  <c r="CB49" i="2316"/>
  <c r="H70" i="2316"/>
  <c r="H50" i="2316"/>
  <c r="BP49" i="2316"/>
  <c r="CP30" i="259"/>
  <c r="CQ38" i="2819"/>
  <c r="N48" i="788"/>
  <c r="BV55" i="788"/>
  <c r="BV52" i="788"/>
  <c r="BV54" i="788"/>
  <c r="BW26" i="788"/>
  <c r="BV53" i="788"/>
  <c r="BW28" i="788"/>
  <c r="BW30" i="788"/>
  <c r="Z59" i="2316"/>
  <c r="AA17" i="17060"/>
  <c r="Z50" i="17060"/>
  <c r="AA11" i="17060"/>
  <c r="AA6" i="17060" s="1"/>
  <c r="AA19" i="17060"/>
  <c r="N11" i="8364"/>
  <c r="O11" i="259"/>
  <c r="BL18" i="8364"/>
  <c r="AM28" i="259"/>
  <c r="E11" i="259"/>
  <c r="AB19" i="259"/>
  <c r="AC28" i="2819"/>
  <c r="CT6" i="8364"/>
  <c r="CU28" i="259"/>
  <c r="CT53" i="788"/>
  <c r="CU30" i="788"/>
  <c r="CU28" i="788"/>
  <c r="CU26" i="788"/>
  <c r="CT54" i="788"/>
  <c r="CT55" i="788"/>
  <c r="BW17" i="17060"/>
  <c r="BV59" i="2316"/>
  <c r="BW19" i="17060"/>
  <c r="BV50" i="17060"/>
  <c r="BW15" i="17060"/>
  <c r="BW9" i="17060"/>
  <c r="BW11" i="17060"/>
  <c r="Z52" i="259"/>
  <c r="Z61" i="2819"/>
  <c r="Z60" i="2819"/>
  <c r="Z63" i="2819"/>
  <c r="Z62" i="2819"/>
  <c r="CR59" i="2316"/>
  <c r="CR50" i="17060"/>
  <c r="CS9" i="17060"/>
  <c r="CS15" i="17060"/>
  <c r="CS19" i="17060"/>
  <c r="CS11" i="17060"/>
  <c r="CS17" i="17060"/>
  <c r="BT59" i="2316"/>
  <c r="BT50" i="17060"/>
  <c r="BU9" i="17060"/>
  <c r="BU17" i="17060"/>
  <c r="BU11" i="17060"/>
  <c r="BU19" i="17060"/>
  <c r="AN55" i="788"/>
  <c r="AN54" i="788"/>
  <c r="AO30" i="788"/>
  <c r="AO28" i="788"/>
  <c r="AO26" i="788"/>
  <c r="AN53" i="788"/>
  <c r="X62" i="2819"/>
  <c r="X52" i="2819"/>
  <c r="Y65" i="2819" s="1"/>
  <c r="X52" i="259"/>
  <c r="X63" i="2819"/>
  <c r="X61" i="2819"/>
  <c r="AA15" i="17060"/>
  <c r="BZ53" i="17060"/>
  <c r="BZ52" i="17060"/>
  <c r="CA29" i="17060"/>
  <c r="CA27" i="17060"/>
  <c r="BZ54" i="17060"/>
  <c r="CA25" i="17060"/>
  <c r="E250" i="1032"/>
  <c r="N250" i="1032" s="1"/>
  <c r="L250" i="1032"/>
  <c r="CP28" i="8364"/>
  <c r="CQ28" i="259"/>
  <c r="CP11" i="259"/>
  <c r="CQ12" i="2819"/>
  <c r="AV28" i="8364"/>
  <c r="N26" i="8364"/>
  <c r="O26" i="259"/>
  <c r="CM18" i="2819"/>
  <c r="T54" i="17060"/>
  <c r="T53" i="17060"/>
  <c r="T43" i="17060"/>
  <c r="U50" i="17060" s="1"/>
  <c r="T52" i="17060"/>
  <c r="U25" i="17060"/>
  <c r="U27" i="17060"/>
  <c r="F86" i="1"/>
  <c r="BO15" i="17060"/>
  <c r="BN16" i="17060"/>
  <c r="AX70" i="8364"/>
  <c r="AX43" i="8364" s="1"/>
  <c r="AX77" i="2316"/>
  <c r="AX41" i="17060"/>
  <c r="AH70" i="8364"/>
  <c r="AH43" i="8364" s="1"/>
  <c r="AH77" i="2316"/>
  <c r="AH41" i="17060"/>
  <c r="AT62" i="2819"/>
  <c r="AT52" i="259"/>
  <c r="AT63" i="2819"/>
  <c r="AT61" i="2819"/>
  <c r="BT6" i="8364"/>
  <c r="BU9" i="259"/>
  <c r="X6" i="8364"/>
  <c r="Y9" i="259"/>
  <c r="CN54" i="788"/>
  <c r="CN53" i="788"/>
  <c r="CO28" i="788"/>
  <c r="CN55" i="788"/>
  <c r="CO26" i="788"/>
  <c r="CO30" i="788"/>
  <c r="CN52" i="259"/>
  <c r="CN61" i="2819"/>
  <c r="CN63" i="2819"/>
  <c r="CN62" i="2819"/>
  <c r="AZ52" i="259"/>
  <c r="AZ63" i="2819"/>
  <c r="AZ62" i="2819"/>
  <c r="AZ52" i="2819"/>
  <c r="BA59" i="2819" s="1"/>
  <c r="AZ61" i="2819"/>
  <c r="CV68" i="2316"/>
  <c r="CV49" i="2316"/>
  <c r="AL52" i="259"/>
  <c r="AL62" i="2819"/>
  <c r="AL61" i="2819"/>
  <c r="AL63" i="2819"/>
  <c r="X43" i="8364"/>
  <c r="X42" i="8364"/>
  <c r="N58" i="8364"/>
  <c r="N45" i="8364" s="1"/>
  <c r="N62" i="259"/>
  <c r="N61" i="259"/>
  <c r="N63" i="259"/>
  <c r="G7" i="2819"/>
  <c r="L19" i="259"/>
  <c r="L21" i="259" s="1"/>
  <c r="M28" i="2819"/>
  <c r="BN39" i="2819"/>
  <c r="CP9" i="259"/>
  <c r="CQ10" i="2819"/>
  <c r="AT26" i="8364"/>
  <c r="AP30" i="259"/>
  <c r="AQ38" i="2819"/>
  <c r="CL9" i="259"/>
  <c r="CM10" i="2819"/>
  <c r="CL68" i="2316"/>
  <c r="CL49" i="2316"/>
  <c r="Z49" i="2316"/>
  <c r="BL49" i="2316"/>
  <c r="Z19" i="259"/>
  <c r="AJ28" i="8364"/>
  <c r="AX17" i="8364"/>
  <c r="AX18" i="259"/>
  <c r="AP11" i="8364"/>
  <c r="AQ11" i="259"/>
  <c r="BV19" i="259"/>
  <c r="BW28" i="2819"/>
  <c r="BQ38" i="2819"/>
  <c r="AN68" i="8364"/>
  <c r="AN42" i="8364" s="1"/>
  <c r="AN75" i="2316"/>
  <c r="AN59" i="17060"/>
  <c r="AN40" i="17060"/>
  <c r="D59" i="2316"/>
  <c r="BR69" i="8364"/>
  <c r="BR76" i="2316"/>
  <c r="BR69" i="2316" s="1"/>
  <c r="T70" i="8364"/>
  <c r="T43" i="8364" s="1"/>
  <c r="T77" i="2316"/>
  <c r="T61" i="17060"/>
  <c r="T41" i="17060"/>
  <c r="CB11" i="8364"/>
  <c r="N61" i="2316"/>
  <c r="N52" i="2316"/>
  <c r="O59" i="2316" s="1"/>
  <c r="N62" i="2316"/>
  <c r="N63" i="2316"/>
  <c r="AD57" i="2316"/>
  <c r="AD56" i="2316"/>
  <c r="AD55" i="2316"/>
  <c r="BO11" i="17060"/>
  <c r="BO6" i="17060" s="1"/>
  <c r="BN12" i="17060"/>
  <c r="AX68" i="8364"/>
  <c r="AX42" i="8364" s="1"/>
  <c r="AX75" i="2316"/>
  <c r="AX59" i="17060"/>
  <c r="AI19" i="17060"/>
  <c r="CH70" i="2316"/>
  <c r="CH50" i="2316"/>
  <c r="V53" i="17060"/>
  <c r="W29" i="17060"/>
  <c r="V52" i="17060"/>
  <c r="V43" i="17060"/>
  <c r="V54" i="17060"/>
  <c r="W25" i="17060"/>
  <c r="AB54" i="788"/>
  <c r="AB53" i="788"/>
  <c r="AC26" i="788"/>
  <c r="AC28" i="788"/>
  <c r="AC30" i="788"/>
  <c r="AB55" i="788"/>
  <c r="BZ52" i="259"/>
  <c r="BZ62" i="2819"/>
  <c r="BZ63" i="2819"/>
  <c r="BZ61" i="2819"/>
  <c r="BX52" i="259"/>
  <c r="BX61" i="2819"/>
  <c r="BX63" i="2819"/>
  <c r="BX62" i="2819"/>
  <c r="AB59" i="2316"/>
  <c r="AB50" i="17060"/>
  <c r="AC11" i="17060"/>
  <c r="AC6" i="17060" s="1"/>
  <c r="AC15" i="17060"/>
  <c r="AC19" i="17060"/>
  <c r="CD11" i="8364"/>
  <c r="CN49" i="2316"/>
  <c r="BF59" i="2316"/>
  <c r="BG11" i="17060"/>
  <c r="BG9" i="17060"/>
  <c r="BF50" i="17060"/>
  <c r="BG17" i="17060"/>
  <c r="BG19" i="17060"/>
  <c r="BG15" i="17060"/>
  <c r="BT55" i="788"/>
  <c r="BT54" i="788"/>
  <c r="BU30" i="788"/>
  <c r="BU28" i="788"/>
  <c r="BU26" i="788"/>
  <c r="BT53" i="788"/>
  <c r="BD6" i="8364"/>
  <c r="BE9" i="259"/>
  <c r="CK18" i="2819"/>
  <c r="BD17" i="259"/>
  <c r="BE26" i="2819"/>
  <c r="AN38" i="2819"/>
  <c r="AN28" i="2819"/>
  <c r="AN11" i="259"/>
  <c r="AN13" i="259" s="1"/>
  <c r="AO12" i="2819"/>
  <c r="Y14" i="2819"/>
  <c r="I20" i="2819"/>
  <c r="Q15" i="17060"/>
  <c r="AK9" i="17060"/>
  <c r="D52" i="8364"/>
  <c r="D56" i="259"/>
  <c r="D54" i="259"/>
  <c r="D45" i="259"/>
  <c r="E52" i="259" s="1"/>
  <c r="D55" i="259"/>
  <c r="AX53" i="788"/>
  <c r="AY30" i="788"/>
  <c r="AY28" i="788"/>
  <c r="AY26" i="788"/>
  <c r="AX52" i="788"/>
  <c r="AX54" i="788"/>
  <c r="AX55" i="788"/>
  <c r="L248" i="1032"/>
  <c r="E261" i="1032"/>
  <c r="E269" i="1032"/>
  <c r="CJ56" i="8364"/>
  <c r="CJ54" i="8364"/>
  <c r="L63" i="259"/>
  <c r="L62" i="259"/>
  <c r="L61" i="259"/>
  <c r="L58" i="8364"/>
  <c r="R61" i="259"/>
  <c r="V56" i="259"/>
  <c r="V55" i="259"/>
  <c r="V54" i="259"/>
  <c r="W52" i="259"/>
  <c r="F26" i="8364"/>
  <c r="G26" i="8364" s="1"/>
  <c r="G26" i="259"/>
  <c r="AV17" i="8364"/>
  <c r="F11" i="8364"/>
  <c r="G11" i="8364" s="1"/>
  <c r="G11" i="259"/>
  <c r="F13" i="259"/>
  <c r="M17" i="2819"/>
  <c r="AT30" i="8364"/>
  <c r="J13" i="259"/>
  <c r="CF52" i="8364"/>
  <c r="CF56" i="259"/>
  <c r="CF55" i="259"/>
  <c r="CF54" i="259"/>
  <c r="AD19" i="259"/>
  <c r="AE28" i="2819"/>
  <c r="AD26" i="8364"/>
  <c r="CX38" i="2819"/>
  <c r="CX30" i="259" s="1"/>
  <c r="CX28" i="2819"/>
  <c r="CX19" i="259" s="1"/>
  <c r="CY20" i="2819"/>
  <c r="CY12" i="2819"/>
  <c r="CY7" i="2819" s="1"/>
  <c r="CT11" i="259"/>
  <c r="CT13" i="2819"/>
  <c r="CU12" i="2819"/>
  <c r="AH30" i="259"/>
  <c r="AI38" i="2819"/>
  <c r="CD69" i="2316"/>
  <c r="CD62" i="2316"/>
  <c r="BJ70" i="2316"/>
  <c r="BJ50" i="2316"/>
  <c r="AJ50" i="2316"/>
  <c r="X70" i="2316"/>
  <c r="X50" i="2316"/>
  <c r="CD63" i="2316"/>
  <c r="BV17" i="8364"/>
  <c r="BV18" i="259"/>
  <c r="CP19" i="259"/>
  <c r="CQ28" i="2819"/>
  <c r="BT70" i="8364"/>
  <c r="BT43" i="8364" s="1"/>
  <c r="BT77" i="2316"/>
  <c r="BT61" i="17060"/>
  <c r="AN69" i="8364"/>
  <c r="AN76" i="2316"/>
  <c r="AN69" i="2316" s="1"/>
  <c r="AN60" i="17060"/>
  <c r="AT49" i="2316"/>
  <c r="BB65" i="8364"/>
  <c r="BB10" i="8364" s="1"/>
  <c r="BB72" i="2316"/>
  <c r="BB28" i="17060"/>
  <c r="BB26" i="17060"/>
  <c r="BB20" i="17060"/>
  <c r="BB18" i="17060"/>
  <c r="BB10" i="17060"/>
  <c r="BB30" i="17060"/>
  <c r="BB16" i="17060"/>
  <c r="BB12" i="17060"/>
  <c r="BB57" i="17060"/>
  <c r="D69" i="8364"/>
  <c r="D76" i="2316"/>
  <c r="D69" i="2316" s="1"/>
  <c r="D60" i="17060"/>
  <c r="J17" i="8364"/>
  <c r="K17" i="259"/>
  <c r="BZ30" i="259"/>
  <c r="CA38" i="2819"/>
  <c r="CL50" i="2316"/>
  <c r="BF49" i="2316"/>
  <c r="BL52" i="259"/>
  <c r="BL52" i="2819"/>
  <c r="BL63" i="2819"/>
  <c r="BL61" i="2819"/>
  <c r="BL62" i="2819"/>
  <c r="AF6" i="8364"/>
  <c r="AF13" i="259"/>
  <c r="AG9" i="259"/>
  <c r="AG11" i="259"/>
  <c r="AB49" i="2316"/>
  <c r="BN68" i="8364"/>
  <c r="BN42" i="8364" s="1"/>
  <c r="BN75" i="2316"/>
  <c r="BN59" i="17060"/>
  <c r="AX69" i="8364"/>
  <c r="AX76" i="2316"/>
  <c r="AX69" i="2316" s="1"/>
  <c r="AH69" i="8364"/>
  <c r="AH76" i="2316"/>
  <c r="AH69" i="2316" s="1"/>
  <c r="Q25" i="17060"/>
  <c r="BN10" i="17060"/>
  <c r="BZ6" i="8364"/>
  <c r="CA26" i="8364" s="1"/>
  <c r="BZ13" i="259"/>
  <c r="CP49" i="2316"/>
  <c r="CX63" i="2819"/>
  <c r="CX62" i="2819"/>
  <c r="CX61" i="2819"/>
  <c r="CX60" i="2819"/>
  <c r="BX6" i="8364"/>
  <c r="BX13" i="259"/>
  <c r="AR59" i="2316"/>
  <c r="AS11" i="17060"/>
  <c r="AS6" i="17060" s="1"/>
  <c r="AR50" i="17060"/>
  <c r="AS15" i="17060"/>
  <c r="AS19" i="17060"/>
  <c r="CJ50" i="2316"/>
  <c r="CV26" i="8364"/>
  <c r="CV27" i="259"/>
  <c r="AR50" i="2316"/>
  <c r="CN50" i="2316"/>
  <c r="AT53" i="17060"/>
  <c r="AU29" i="17060"/>
  <c r="AT52" i="17060"/>
  <c r="AU27" i="17060"/>
  <c r="AT54" i="17060"/>
  <c r="BF52" i="259"/>
  <c r="BF61" i="2819"/>
  <c r="BF63" i="2819"/>
  <c r="BF62" i="2819"/>
  <c r="Z55" i="788"/>
  <c r="Z54" i="788"/>
  <c r="Z52" i="788"/>
  <c r="AA26" i="788"/>
  <c r="AA28" i="788"/>
  <c r="Z53" i="788"/>
  <c r="AA30" i="788"/>
  <c r="CI29" i="17060"/>
  <c r="R46" i="17060"/>
  <c r="R47" i="17060"/>
  <c r="S56" i="17060"/>
  <c r="S43" i="17060" s="1"/>
  <c r="R48" i="17060"/>
  <c r="CR53" i="788"/>
  <c r="CS30" i="788"/>
  <c r="CS28" i="788"/>
  <c r="CS26" i="788"/>
  <c r="CR55" i="788"/>
  <c r="CR54" i="788"/>
  <c r="BD52" i="259"/>
  <c r="BD62" i="2819"/>
  <c r="BD52" i="2819"/>
  <c r="BE59" i="2819" s="1"/>
  <c r="BD61" i="2819"/>
  <c r="BD63" i="2819"/>
  <c r="X59" i="2316"/>
  <c r="X50" i="17060"/>
  <c r="Y9" i="17060"/>
  <c r="CK20" i="2819"/>
  <c r="BT38" i="2819"/>
  <c r="BT28" i="2819"/>
  <c r="BD28" i="2819"/>
  <c r="BD38" i="2819"/>
  <c r="AN26" i="259"/>
  <c r="AO34" i="2819"/>
  <c r="AN68" i="2819"/>
  <c r="AN57" i="788"/>
  <c r="X11" i="259"/>
  <c r="X13" i="259" s="1"/>
  <c r="Y12" i="2819"/>
  <c r="I22" i="2819"/>
  <c r="M7" i="2819"/>
  <c r="AQ11" i="17060"/>
  <c r="AQ6" i="17060" s="1"/>
  <c r="AZ59" i="2316"/>
  <c r="BA19" i="17060"/>
  <c r="AZ50" i="17060"/>
  <c r="BA17" i="17060"/>
  <c r="BA15" i="17060"/>
  <c r="BA11" i="17060"/>
  <c r="BA9" i="17060"/>
  <c r="AD53" i="17060"/>
  <c r="AE29" i="17060"/>
  <c r="AD54" i="17060"/>
  <c r="AD52" i="17060"/>
  <c r="AD43" i="17060"/>
  <c r="AG17" i="17060"/>
  <c r="C6" i="17060"/>
  <c r="BB52" i="788"/>
  <c r="BB55" i="788"/>
  <c r="BB53" i="788"/>
  <c r="BC26" i="788"/>
  <c r="BC30" i="788"/>
  <c r="BB54" i="788"/>
  <c r="BB17" i="788" s="1"/>
  <c r="BC28" i="788"/>
  <c r="BN53" i="788"/>
  <c r="BO30" i="788"/>
  <c r="BO28" i="788"/>
  <c r="BO26" i="788"/>
  <c r="BN52" i="788"/>
  <c r="BN54" i="788"/>
  <c r="BN44" i="788"/>
  <c r="BO51" i="788" s="1"/>
  <c r="BN55" i="788"/>
  <c r="BR53" i="17060"/>
  <c r="BS29" i="17060"/>
  <c r="BR54" i="17060"/>
  <c r="BR52" i="17060"/>
  <c r="D57" i="2819"/>
  <c r="L52" i="8364"/>
  <c r="L54" i="259"/>
  <c r="L56" i="259"/>
  <c r="L55" i="259"/>
  <c r="J52" i="8364"/>
  <c r="J55" i="259"/>
  <c r="K52" i="259"/>
  <c r="J54" i="259"/>
  <c r="J56" i="259"/>
  <c r="BP28" i="8364"/>
  <c r="BP29" i="259"/>
  <c r="R17" i="8364"/>
  <c r="P17" i="8364"/>
  <c r="Q17" i="259"/>
  <c r="L30" i="259"/>
  <c r="BX30" i="259"/>
  <c r="BY38" i="2819"/>
  <c r="P28" i="8364"/>
  <c r="Q28" i="259"/>
  <c r="CR9" i="259"/>
  <c r="CS10" i="2819"/>
  <c r="BX26" i="8364"/>
  <c r="BY26" i="259"/>
  <c r="AF28" i="8364"/>
  <c r="AG28" i="259"/>
  <c r="CT17" i="8364"/>
  <c r="CT18" i="259"/>
  <c r="CU17" i="259"/>
  <c r="AL11" i="8364"/>
  <c r="AM11" i="259"/>
  <c r="BI28" i="2819"/>
  <c r="AF30" i="259"/>
  <c r="AG38" i="2819"/>
  <c r="CJ11" i="259"/>
  <c r="CK12" i="2819"/>
  <c r="CK7" i="2819" s="1"/>
  <c r="BH66" i="2316"/>
  <c r="BH29" i="2316"/>
  <c r="BH35" i="2316"/>
  <c r="BH13" i="2316"/>
  <c r="BP26" i="8364"/>
  <c r="BP27" i="259"/>
  <c r="CI14" i="2819"/>
  <c r="B50" i="2316"/>
  <c r="CT38" i="2819"/>
  <c r="CT28" i="2819"/>
  <c r="CU34" i="2819"/>
  <c r="CU36" i="2819"/>
  <c r="CU22" i="2819"/>
  <c r="BF66" i="2316"/>
  <c r="BF19" i="2316"/>
  <c r="BF29" i="2316"/>
  <c r="BF27" i="2316"/>
  <c r="BF21" i="2316"/>
  <c r="BF23" i="2316"/>
  <c r="BF39" i="2316"/>
  <c r="BF37" i="2316"/>
  <c r="BF35" i="2316"/>
  <c r="BF13" i="2316"/>
  <c r="BF15" i="2316"/>
  <c r="R11" i="8364"/>
  <c r="BD70" i="8364"/>
  <c r="BD43" i="8364" s="1"/>
  <c r="BD77" i="2316"/>
  <c r="V69" i="8364"/>
  <c r="V55" i="8364" s="1"/>
  <c r="V76" i="2316"/>
  <c r="V56" i="2316" s="1"/>
  <c r="V60" i="17060"/>
  <c r="AL65" i="8364"/>
  <c r="AN72" i="2316"/>
  <c r="R56" i="259"/>
  <c r="R55" i="259"/>
  <c r="R45" i="259"/>
  <c r="S52" i="259" s="1"/>
  <c r="R52" i="8364"/>
  <c r="R54" i="259"/>
  <c r="J53" i="17060"/>
  <c r="CF63" i="2316"/>
  <c r="CU20" i="2819"/>
  <c r="CB53" i="788"/>
  <c r="CC30" i="788"/>
  <c r="CC28" i="788"/>
  <c r="CC26" i="788"/>
  <c r="CB54" i="788"/>
  <c r="CB55" i="788"/>
  <c r="BL53" i="788"/>
  <c r="BM30" i="788"/>
  <c r="BM28" i="788"/>
  <c r="BM26" i="788"/>
  <c r="BL55" i="788"/>
  <c r="BL54" i="788"/>
  <c r="BL52" i="788"/>
  <c r="AV53" i="788"/>
  <c r="AW30" i="788"/>
  <c r="AW28" i="788"/>
  <c r="AW26" i="788"/>
  <c r="AV55" i="788"/>
  <c r="AV54" i="788"/>
  <c r="AF53" i="788"/>
  <c r="AG30" i="788"/>
  <c r="AG28" i="788"/>
  <c r="AG26" i="788"/>
  <c r="AF54" i="788"/>
  <c r="AF55" i="788"/>
  <c r="BN20" i="17060"/>
  <c r="BO19" i="17060"/>
  <c r="Q9" i="17060"/>
  <c r="P68" i="8364"/>
  <c r="P54" i="8364" s="1"/>
  <c r="P75" i="2316"/>
  <c r="P59" i="17060"/>
  <c r="BJ59" i="2316"/>
  <c r="BJ50" i="17060"/>
  <c r="BK19" i="17060"/>
  <c r="BK11" i="17060"/>
  <c r="BK15" i="17060"/>
  <c r="BK17" i="17060"/>
  <c r="BK9" i="17060"/>
  <c r="CP54" i="788"/>
  <c r="CP53" i="788"/>
  <c r="CQ30" i="788"/>
  <c r="CQ28" i="788"/>
  <c r="CQ26" i="788"/>
  <c r="CP55" i="788"/>
  <c r="BZ50" i="2316"/>
  <c r="BB6" i="8364"/>
  <c r="BB13" i="259"/>
  <c r="BF50" i="2316"/>
  <c r="BD41" i="17060"/>
  <c r="BV52" i="259"/>
  <c r="BV61" i="2819"/>
  <c r="BV63" i="2819"/>
  <c r="BV62" i="2819"/>
  <c r="AP55" i="788"/>
  <c r="AP54" i="788"/>
  <c r="AQ28" i="788"/>
  <c r="AP53" i="788"/>
  <c r="AQ30" i="788"/>
  <c r="AQ26" i="788"/>
  <c r="CI27" i="17060"/>
  <c r="BT52" i="259"/>
  <c r="BT62" i="2819"/>
  <c r="BT52" i="2819"/>
  <c r="BU59" i="2819" s="1"/>
  <c r="BT63" i="2819"/>
  <c r="BT61" i="2819"/>
  <c r="AN59" i="2316"/>
  <c r="AN50" i="17060"/>
  <c r="AO9" i="17060"/>
  <c r="AO11" i="17060"/>
  <c r="AD61" i="2316"/>
  <c r="BU22" i="2819"/>
  <c r="BT17" i="259"/>
  <c r="BU26" i="2819"/>
  <c r="BE22" i="2819"/>
  <c r="AO18" i="2819"/>
  <c r="X17" i="259"/>
  <c r="Y26" i="2819"/>
  <c r="H26" i="259"/>
  <c r="I34" i="2819"/>
  <c r="H58" i="259"/>
  <c r="H70" i="2819"/>
  <c r="H52" i="2819"/>
  <c r="H69" i="2819"/>
  <c r="H68" i="2819"/>
  <c r="O6" i="17060"/>
  <c r="AK30" i="788"/>
  <c r="AK28" i="788"/>
  <c r="AK26" i="788"/>
  <c r="AJ55" i="788"/>
  <c r="AJ54" i="788"/>
  <c r="AJ53" i="788"/>
  <c r="AX59" i="2316"/>
  <c r="AY19" i="17060"/>
  <c r="AY17" i="17060"/>
  <c r="AX50" i="17060"/>
  <c r="AY15" i="17060"/>
  <c r="AY11" i="17060"/>
  <c r="AY9" i="17060"/>
  <c r="AH52" i="259"/>
  <c r="AH63" i="2819"/>
  <c r="AH61" i="2819"/>
  <c r="AH62" i="2819"/>
  <c r="CB58" i="8364"/>
  <c r="CB62" i="259"/>
  <c r="CB61" i="259"/>
  <c r="CB63" i="259"/>
  <c r="AV19" i="259"/>
  <c r="AV21" i="259" s="1"/>
  <c r="AW28" i="2819"/>
  <c r="L6" i="8364"/>
  <c r="M26" i="8364" s="1"/>
  <c r="L13" i="259"/>
  <c r="Z17" i="8364"/>
  <c r="Z18" i="259"/>
  <c r="BV29" i="8364"/>
  <c r="CF6" i="259"/>
  <c r="CG11" i="259" s="1"/>
  <c r="CF38" i="2819"/>
  <c r="CF28" i="2819"/>
  <c r="CG26" i="2819"/>
  <c r="CG18" i="2819"/>
  <c r="AZ10" i="8364"/>
  <c r="B17" i="8364"/>
  <c r="B18" i="259"/>
  <c r="AG7" i="2819"/>
  <c r="M28" i="259"/>
  <c r="K11" i="259"/>
  <c r="N30" i="259"/>
  <c r="O38" i="2819"/>
  <c r="CF11" i="8364"/>
  <c r="AF17" i="8364"/>
  <c r="AG17" i="259"/>
  <c r="CJ6" i="259"/>
  <c r="CJ38" i="2819"/>
  <c r="CJ28" i="2819"/>
  <c r="CH11" i="259"/>
  <c r="CI12" i="2819"/>
  <c r="CR11" i="8364"/>
  <c r="AS7" i="2819"/>
  <c r="CB26" i="8364"/>
  <c r="CT9" i="259"/>
  <c r="CT11" i="2819"/>
  <c r="CU10" i="2819"/>
  <c r="AD70" i="2316"/>
  <c r="AD50" i="2316"/>
  <c r="CB19" i="8364"/>
  <c r="CV50" i="2316"/>
  <c r="CB28" i="8364"/>
  <c r="CF57" i="2316"/>
  <c r="CF56" i="2316"/>
  <c r="CF55" i="2316"/>
  <c r="BD68" i="8364"/>
  <c r="BD42" i="8364" s="1"/>
  <c r="BD75" i="2316"/>
  <c r="BD40" i="17060"/>
  <c r="BD66" i="2316"/>
  <c r="BD39" i="2316"/>
  <c r="BD37" i="2316"/>
  <c r="BD35" i="2316"/>
  <c r="BD15" i="2316"/>
  <c r="BD13" i="2316"/>
  <c r="BD19" i="2316"/>
  <c r="BD29" i="2316"/>
  <c r="BD27" i="2316"/>
  <c r="BD21" i="2316"/>
  <c r="BD23" i="2316"/>
  <c r="CJ53" i="17060"/>
  <c r="CJ52" i="17060"/>
  <c r="CK29" i="17060"/>
  <c r="CK25" i="17060"/>
  <c r="CJ54" i="17060"/>
  <c r="CJ43" i="17060"/>
  <c r="AL68" i="8364"/>
  <c r="AL42" i="8364" s="1"/>
  <c r="AL59" i="17060"/>
  <c r="AL75" i="2316"/>
  <c r="AZ66" i="2316"/>
  <c r="AZ39" i="2316"/>
  <c r="AZ37" i="2316"/>
  <c r="AZ35" i="2316"/>
  <c r="AZ15" i="2316"/>
  <c r="AZ13" i="2316"/>
  <c r="AZ23" i="2316"/>
  <c r="AZ29" i="2316"/>
  <c r="AZ27" i="2316"/>
  <c r="AZ19" i="2316"/>
  <c r="AZ21" i="2316"/>
  <c r="AZ48" i="2316"/>
  <c r="O17" i="2819"/>
  <c r="X49" i="2316"/>
  <c r="CD68" i="2316"/>
  <c r="CD49" i="2316"/>
  <c r="BA30" i="788"/>
  <c r="BA28" i="788"/>
  <c r="BA26" i="788"/>
  <c r="AZ52" i="788"/>
  <c r="AZ55" i="788"/>
  <c r="AZ53" i="788"/>
  <c r="AZ54" i="788"/>
  <c r="CB59" i="2316"/>
  <c r="CB50" i="17060"/>
  <c r="CC9" i="17060"/>
  <c r="CC6" i="17060" s="1"/>
  <c r="CC15" i="17060"/>
  <c r="BL59" i="2316"/>
  <c r="BL50" i="17060"/>
  <c r="BM9" i="17060"/>
  <c r="BM11" i="17060"/>
  <c r="AV59" i="2316"/>
  <c r="AV50" i="17060"/>
  <c r="AW19" i="17060"/>
  <c r="AW17" i="17060"/>
  <c r="AW9" i="17060"/>
  <c r="AW11" i="17060"/>
  <c r="AW15" i="17060"/>
  <c r="AF59" i="2316"/>
  <c r="AF50" i="17060"/>
  <c r="AG9" i="17060"/>
  <c r="CP59" i="2316"/>
  <c r="CQ11" i="17060"/>
  <c r="CP50" i="17060"/>
  <c r="CQ15" i="17060"/>
  <c r="CQ19" i="17060"/>
  <c r="BN69" i="8364"/>
  <c r="BN76" i="2316"/>
  <c r="BN69" i="2316" s="1"/>
  <c r="BN60" i="17060"/>
  <c r="AI11" i="17060"/>
  <c r="P69" i="8364"/>
  <c r="P62" i="8364" s="1"/>
  <c r="P60" i="17060"/>
  <c r="P76" i="2316"/>
  <c r="P69" i="2316" s="1"/>
  <c r="P70" i="8364"/>
  <c r="P61" i="17060"/>
  <c r="P77" i="2316"/>
  <c r="BJ52" i="259"/>
  <c r="BJ62" i="2819"/>
  <c r="BJ61" i="2819"/>
  <c r="BJ63" i="2819"/>
  <c r="AB52" i="259"/>
  <c r="AB61" i="2819"/>
  <c r="AB62" i="2819"/>
  <c r="AB63" i="2819"/>
  <c r="BH49" i="2316"/>
  <c r="CP52" i="259"/>
  <c r="CP62" i="2819"/>
  <c r="CP61" i="2819"/>
  <c r="CP63" i="2819"/>
  <c r="BF48" i="2316"/>
  <c r="AP50" i="17060"/>
  <c r="AQ17" i="17060"/>
  <c r="AP59" i="2316"/>
  <c r="AQ19" i="17060"/>
  <c r="BD52" i="788"/>
  <c r="BD55" i="788"/>
  <c r="BD54" i="788"/>
  <c r="BE30" i="788"/>
  <c r="BE28" i="788"/>
  <c r="BE26" i="788"/>
  <c r="BD53" i="788"/>
  <c r="AN6" i="8364"/>
  <c r="AO9" i="259"/>
  <c r="CJ28" i="259"/>
  <c r="CK36" i="2819"/>
  <c r="BT11" i="259"/>
  <c r="BU12" i="2819"/>
  <c r="BT58" i="259"/>
  <c r="BT70" i="2819"/>
  <c r="BT68" i="2819"/>
  <c r="BT69" i="2819"/>
  <c r="BT57" i="788"/>
  <c r="BT44" i="788" s="1"/>
  <c r="BU51" i="788" s="1"/>
  <c r="Y18" i="2819"/>
  <c r="X17" i="2819"/>
  <c r="H17" i="259"/>
  <c r="I26" i="2819"/>
  <c r="CN59" i="2316"/>
  <c r="CN50" i="17060"/>
  <c r="CO17" i="17060"/>
  <c r="CO15" i="17060"/>
  <c r="CO19" i="17060"/>
  <c r="BP59" i="2316"/>
  <c r="BQ11" i="17060"/>
  <c r="BQ6" i="17060" s="1"/>
  <c r="BQ15" i="17060"/>
  <c r="BQ19" i="17060"/>
  <c r="BP50" i="17060"/>
  <c r="AJ59" i="2316"/>
  <c r="AK11" i="17060"/>
  <c r="AJ50" i="17060"/>
  <c r="AK15" i="17060"/>
  <c r="AK19" i="17060"/>
  <c r="CL55" i="788"/>
  <c r="CL54" i="788"/>
  <c r="CM30" i="788"/>
  <c r="CL53" i="788"/>
  <c r="CM26" i="788"/>
  <c r="CM28" i="788"/>
  <c r="BN50" i="17060"/>
  <c r="BO27" i="17060" s="1"/>
  <c r="BN59" i="2316"/>
  <c r="AX52" i="259"/>
  <c r="AX60" i="2819"/>
  <c r="AX63" i="2819"/>
  <c r="AX61" i="2819"/>
  <c r="AX62" i="2819"/>
  <c r="AX52" i="2819"/>
  <c r="AY59" i="2819" s="1"/>
  <c r="AH6" i="8364"/>
  <c r="AH13" i="259"/>
  <c r="AI9" i="259"/>
  <c r="CH56" i="259"/>
  <c r="CH55" i="259"/>
  <c r="CH54" i="259"/>
  <c r="N45" i="259"/>
  <c r="O58" i="259" s="1"/>
  <c r="N55" i="2819"/>
  <c r="N57" i="2819"/>
  <c r="N56" i="2819"/>
  <c r="D42" i="8364"/>
  <c r="AL26" i="8364"/>
  <c r="AM26" i="259"/>
  <c r="AT11" i="8364"/>
  <c r="D19" i="259"/>
  <c r="D21" i="259" s="1"/>
  <c r="J49" i="259"/>
  <c r="J50" i="259"/>
  <c r="J48" i="259"/>
  <c r="CN26" i="8364"/>
  <c r="CO26" i="259"/>
  <c r="BB11" i="8364"/>
  <c r="BB12" i="259"/>
  <c r="BC11" i="259"/>
  <c r="CN11" i="8364"/>
  <c r="CO11" i="259"/>
  <c r="T52" i="8364"/>
  <c r="T56" i="259"/>
  <c r="T55" i="259"/>
  <c r="T54" i="259"/>
  <c r="N6" i="8364"/>
  <c r="N13" i="259"/>
  <c r="CD70" i="2316"/>
  <c r="CD50" i="2316"/>
  <c r="CL17" i="8364"/>
  <c r="AH19" i="259"/>
  <c r="AI28" i="2819"/>
  <c r="BL66" i="2316"/>
  <c r="BL23" i="2316"/>
  <c r="BL19" i="2316"/>
  <c r="BL21" i="2316"/>
  <c r="BL39" i="2316"/>
  <c r="BL37" i="2316"/>
  <c r="BL35" i="2316"/>
  <c r="BL29" i="2316"/>
  <c r="BL27" i="2316"/>
  <c r="BL48" i="2316"/>
  <c r="BL15" i="2316"/>
  <c r="BL13" i="2316"/>
  <c r="AR19" i="259"/>
  <c r="AR21" i="259" s="1"/>
  <c r="AS28" i="2819"/>
  <c r="CU14" i="2819"/>
  <c r="CT15" i="2819"/>
  <c r="CD28" i="8364"/>
  <c r="Z30" i="259"/>
  <c r="AA38" i="2819"/>
  <c r="Z39" i="2819"/>
  <c r="CF50" i="2316"/>
  <c r="CT39" i="17060"/>
  <c r="CT41" i="17060"/>
  <c r="CT40" i="17060"/>
  <c r="CD52" i="8364"/>
  <c r="CD56" i="259"/>
  <c r="CD55" i="259"/>
  <c r="CD54" i="259"/>
  <c r="BD69" i="8364"/>
  <c r="BD76" i="2316"/>
  <c r="BD69" i="2316" s="1"/>
  <c r="F75" i="2316"/>
  <c r="F61" i="2316" s="1"/>
  <c r="F59" i="17060"/>
  <c r="F40" i="17060"/>
  <c r="CJ63" i="2316"/>
  <c r="CJ62" i="2316"/>
  <c r="CJ61" i="2316"/>
  <c r="CJ52" i="2316"/>
  <c r="V50" i="259"/>
  <c r="V49" i="259"/>
  <c r="V48" i="259"/>
  <c r="BR65" i="8364"/>
  <c r="BR72" i="2316"/>
  <c r="AL69" i="8364"/>
  <c r="AL76" i="2316"/>
  <c r="AL69" i="2316" s="1"/>
  <c r="AL60" i="17060"/>
  <c r="H49" i="2316"/>
  <c r="AD54" i="788"/>
  <c r="AD53" i="788"/>
  <c r="AE30" i="788"/>
  <c r="AE28" i="788"/>
  <c r="AE26" i="788"/>
  <c r="AD55" i="788"/>
  <c r="BN70" i="8364"/>
  <c r="BN43" i="8364" s="1"/>
  <c r="BN61" i="17060"/>
  <c r="BN77" i="2316"/>
  <c r="BN41" i="17060"/>
  <c r="AI15" i="17060"/>
  <c r="BR55" i="788"/>
  <c r="BR53" i="788"/>
  <c r="BR54" i="788"/>
  <c r="BS26" i="788"/>
  <c r="BS28" i="788"/>
  <c r="BS30" i="788"/>
  <c r="BJ6" i="8364"/>
  <c r="BK17" i="8364" s="1"/>
  <c r="BK30" i="259"/>
  <c r="BK28" i="259"/>
  <c r="BJ13" i="259"/>
  <c r="CW6" i="17060"/>
  <c r="CV59" i="2316"/>
  <c r="CW17" i="17060"/>
  <c r="CW15" i="17060"/>
  <c r="CV50" i="17060"/>
  <c r="CW19" i="17060"/>
  <c r="AR52" i="259"/>
  <c r="AR61" i="2819"/>
  <c r="AR63" i="2819"/>
  <c r="AR62" i="2819"/>
  <c r="AL50" i="2316"/>
  <c r="H62" i="2316"/>
  <c r="H52" i="2316"/>
  <c r="X28" i="8364"/>
  <c r="Y28" i="259"/>
  <c r="CP6" i="8364"/>
  <c r="AD11" i="8364"/>
  <c r="AP49" i="2316"/>
  <c r="CT50" i="17060"/>
  <c r="CT59" i="2316"/>
  <c r="CU19" i="17060"/>
  <c r="CU17" i="17060"/>
  <c r="CU11" i="17060"/>
  <c r="CU9" i="17060"/>
  <c r="AP52" i="259"/>
  <c r="AP61" i="2819"/>
  <c r="AP63" i="2819"/>
  <c r="AP62" i="2819"/>
  <c r="AN52" i="259"/>
  <c r="AN62" i="2819"/>
  <c r="AN61" i="2819"/>
  <c r="AN63" i="2819"/>
  <c r="AL55" i="788"/>
  <c r="AL53" i="788"/>
  <c r="AL54" i="788"/>
  <c r="AM26" i="788"/>
  <c r="AM28" i="788"/>
  <c r="AM30" i="788"/>
  <c r="CJ26" i="259"/>
  <c r="CK34" i="2819"/>
  <c r="BT28" i="259"/>
  <c r="BU36" i="2819"/>
  <c r="BD28" i="259"/>
  <c r="BE36" i="2819"/>
  <c r="BD11" i="259"/>
  <c r="BE12" i="2819"/>
  <c r="Y20" i="2819"/>
  <c r="H28" i="259"/>
  <c r="I36" i="2819"/>
  <c r="BP52" i="259"/>
  <c r="BP63" i="2819"/>
  <c r="BP62" i="2819"/>
  <c r="BP52" i="2819"/>
  <c r="BQ59" i="2819" s="1"/>
  <c r="BP61" i="2819"/>
  <c r="AJ52" i="259"/>
  <c r="AJ63" i="2819"/>
  <c r="AJ62" i="2819"/>
  <c r="AJ61" i="2819"/>
  <c r="BM19" i="17060"/>
  <c r="CQ9" i="17060"/>
  <c r="CL59" i="2316"/>
  <c r="CM19" i="17060"/>
  <c r="CL50" i="17060"/>
  <c r="CM17" i="17060"/>
  <c r="CM11" i="17060"/>
  <c r="CM9" i="17060"/>
  <c r="BN52" i="259"/>
  <c r="BN63" i="2819"/>
  <c r="BN61" i="2819"/>
  <c r="BN52" i="2819"/>
  <c r="BO59" i="2819" s="1"/>
  <c r="BN62" i="2819"/>
  <c r="AG11" i="17060"/>
  <c r="Y11" i="17060"/>
  <c r="T61" i="259"/>
  <c r="T63" i="259"/>
  <c r="T62" i="259"/>
  <c r="BL62" i="259"/>
  <c r="BL61" i="259"/>
  <c r="BL58" i="8364"/>
  <c r="BL59" i="259"/>
  <c r="BL60" i="259"/>
  <c r="BL63" i="259"/>
  <c r="W52" i="2819"/>
  <c r="J58" i="8364"/>
  <c r="K58" i="259"/>
  <c r="J63" i="259"/>
  <c r="J62" i="259"/>
  <c r="J61" i="259"/>
  <c r="V11" i="8364"/>
  <c r="W11" i="259"/>
  <c r="E17" i="2819"/>
  <c r="BB42" i="8364"/>
  <c r="BN61" i="259"/>
  <c r="BN58" i="8364"/>
  <c r="BN59" i="259"/>
  <c r="BN60" i="259"/>
  <c r="BN62" i="259"/>
  <c r="BN63" i="259"/>
  <c r="T6" i="8364"/>
  <c r="U17" i="8364" s="1"/>
  <c r="T13" i="259"/>
  <c r="CG22" i="2819"/>
  <c r="AJ30" i="259"/>
  <c r="AK38" i="2819"/>
  <c r="CY10" i="2819"/>
  <c r="CX11" i="2819"/>
  <c r="N55" i="8364"/>
  <c r="BX68" i="2316"/>
  <c r="BX49" i="2316"/>
  <c r="BJ66" i="2316"/>
  <c r="BJ29" i="2316"/>
  <c r="BJ27" i="2316"/>
  <c r="BJ21" i="2316"/>
  <c r="BJ23" i="2316"/>
  <c r="BJ19" i="2316"/>
  <c r="BJ39" i="2316"/>
  <c r="BJ37" i="2316"/>
  <c r="BJ35" i="2316"/>
  <c r="BJ15" i="2316"/>
  <c r="BJ13" i="2316"/>
  <c r="BJ12" i="8364"/>
  <c r="P30" i="259"/>
  <c r="AZ19" i="259"/>
  <c r="AZ21" i="259" s="1"/>
  <c r="BA28" i="2819"/>
  <c r="BP50" i="2316"/>
  <c r="AN70" i="8364"/>
  <c r="AN43" i="8364" s="1"/>
  <c r="AN77" i="2316"/>
  <c r="AN61" i="17060"/>
  <c r="F76" i="2316"/>
  <c r="F69" i="2316" s="1"/>
  <c r="F60" i="17060"/>
  <c r="CB50" i="2316"/>
  <c r="BR68" i="8364"/>
  <c r="BR42" i="8364" s="1"/>
  <c r="BR75" i="2316"/>
  <c r="BR40" i="17060"/>
  <c r="T69" i="8364"/>
  <c r="T62" i="8364" s="1"/>
  <c r="T60" i="17060"/>
  <c r="T76" i="2316"/>
  <c r="R56" i="2819"/>
  <c r="R55" i="2819"/>
  <c r="J19" i="259"/>
  <c r="K28" i="2819"/>
  <c r="L66" i="259"/>
  <c r="Z66" i="259"/>
  <c r="N66" i="259"/>
  <c r="AL40" i="17060"/>
  <c r="BN28" i="17060"/>
  <c r="BN65" i="8364"/>
  <c r="BN72" i="2316"/>
  <c r="BN57" i="17060"/>
  <c r="AI17" i="17060"/>
  <c r="P54" i="17060"/>
  <c r="P52" i="17060"/>
  <c r="P53" i="17060"/>
  <c r="P43" i="17060"/>
  <c r="P59" i="2316"/>
  <c r="CH53" i="17060"/>
  <c r="CH52" i="17060"/>
  <c r="CH54" i="17060"/>
  <c r="AD52" i="259"/>
  <c r="AD62" i="2819"/>
  <c r="AD61" i="2819"/>
  <c r="AD63" i="2819"/>
  <c r="BH52" i="259"/>
  <c r="BH61" i="2819"/>
  <c r="BH63" i="2819"/>
  <c r="BH62" i="2819"/>
  <c r="AR6" i="8364"/>
  <c r="AS9" i="8364" s="1"/>
  <c r="AR13" i="259"/>
  <c r="F50" i="2316"/>
  <c r="AG19" i="17060"/>
  <c r="CY34" i="2819"/>
  <c r="CD19" i="259"/>
  <c r="BH48" i="2316"/>
  <c r="AT62" i="2316"/>
  <c r="AT63" i="2316"/>
  <c r="AT61" i="2316"/>
  <c r="AT52" i="2316"/>
  <c r="BN40" i="17060"/>
  <c r="CT52" i="259"/>
  <c r="CT63" i="2819"/>
  <c r="CT61" i="2819"/>
  <c r="CT60" i="2819"/>
  <c r="CT62" i="2819"/>
  <c r="CT52" i="2819"/>
  <c r="CT54" i="2819" s="1"/>
  <c r="BF55" i="788"/>
  <c r="BF54" i="788"/>
  <c r="BF53" i="788"/>
  <c r="BF52" i="788"/>
  <c r="BG30" i="788"/>
  <c r="BG26" i="788"/>
  <c r="BG28" i="788"/>
  <c r="AP6" i="8364"/>
  <c r="AP13" i="259"/>
  <c r="AQ9" i="259"/>
  <c r="AQ26" i="259"/>
  <c r="BB39" i="17060"/>
  <c r="BB59" i="2316"/>
  <c r="BB50" i="17060"/>
  <c r="BC17" i="17060"/>
  <c r="BC15" i="17060"/>
  <c r="BC11" i="17060"/>
  <c r="BC9" i="17060"/>
  <c r="BC19" i="17060"/>
  <c r="CR52" i="259"/>
  <c r="CR63" i="2819"/>
  <c r="CR62" i="2819"/>
  <c r="CR61" i="2819"/>
  <c r="BD59" i="2316"/>
  <c r="BD50" i="17060"/>
  <c r="BE15" i="17060"/>
  <c r="BE11" i="17060"/>
  <c r="BE9" i="17060"/>
  <c r="BE19" i="17060"/>
  <c r="BE17" i="17060"/>
  <c r="X44" i="788"/>
  <c r="X55" i="788"/>
  <c r="X54" i="788"/>
  <c r="Y30" i="788"/>
  <c r="Y28" i="788"/>
  <c r="Y26" i="788"/>
  <c r="X53" i="788"/>
  <c r="CK22" i="2819"/>
  <c r="BT26" i="259"/>
  <c r="BU34" i="2819"/>
  <c r="BD26" i="259"/>
  <c r="BE34" i="2819"/>
  <c r="BD58" i="259"/>
  <c r="BD70" i="2819"/>
  <c r="BD69" i="2819"/>
  <c r="BD68" i="2819"/>
  <c r="BD57" i="788"/>
  <c r="BD44" i="788" s="1"/>
  <c r="AO14" i="2819"/>
  <c r="Y22" i="2819"/>
  <c r="I18" i="2819"/>
  <c r="H17" i="2819"/>
  <c r="T55" i="2316"/>
  <c r="Z23" i="2316"/>
  <c r="Z66" i="2316"/>
  <c r="Z19" i="2316"/>
  <c r="Z15" i="2316"/>
  <c r="Z13" i="2316"/>
  <c r="Z29" i="2316"/>
  <c r="Z27" i="2316"/>
  <c r="Z21" i="2316"/>
  <c r="Z35" i="2316"/>
  <c r="Z37" i="2316"/>
  <c r="Z39" i="2316"/>
  <c r="CH63" i="2316"/>
  <c r="CH62" i="2316"/>
  <c r="CH61" i="2316"/>
  <c r="CH52" i="2316"/>
  <c r="BN30" i="17060"/>
  <c r="AU6" i="17060"/>
  <c r="CL52" i="259"/>
  <c r="CL61" i="2819"/>
  <c r="CL63" i="2819"/>
  <c r="CL62" i="2819"/>
  <c r="BN6" i="8364"/>
  <c r="BN13" i="259"/>
  <c r="BO26" i="259"/>
  <c r="BO9" i="259"/>
  <c r="AH53" i="788"/>
  <c r="AI30" i="788"/>
  <c r="AI28" i="788"/>
  <c r="AI26" i="788"/>
  <c r="AH54" i="788"/>
  <c r="AH55" i="788"/>
  <c r="AG120" i="17074"/>
  <c r="Y149" i="17072"/>
  <c r="Q149" i="17072"/>
  <c r="I149" i="17072"/>
  <c r="AF148" i="17072"/>
  <c r="X148" i="17072"/>
  <c r="P148" i="17072"/>
  <c r="H148" i="17072"/>
  <c r="AE147" i="17072"/>
  <c r="W147" i="17072"/>
  <c r="O147" i="17072"/>
  <c r="G147" i="17072"/>
  <c r="AD146" i="17072"/>
  <c r="V146" i="17072"/>
  <c r="N146" i="17072"/>
  <c r="F146" i="17072"/>
  <c r="AC145" i="17072"/>
  <c r="U145" i="17072"/>
  <c r="M145" i="17072"/>
  <c r="E145" i="17072"/>
  <c r="AB144" i="17072"/>
  <c r="T144" i="17072"/>
  <c r="L144" i="17072"/>
  <c r="D144" i="17072"/>
  <c r="AA143" i="17072"/>
  <c r="S143" i="17072"/>
  <c r="K143" i="17072"/>
  <c r="AF149" i="17072"/>
  <c r="X149" i="17072"/>
  <c r="P149" i="17072"/>
  <c r="H149" i="17072"/>
  <c r="AE148" i="17072"/>
  <c r="W148" i="17072"/>
  <c r="O148" i="17072"/>
  <c r="G148" i="17072"/>
  <c r="AD147" i="17072"/>
  <c r="V147" i="17072"/>
  <c r="N147" i="17072"/>
  <c r="F147" i="17072"/>
  <c r="AC146" i="17072"/>
  <c r="U146" i="17072"/>
  <c r="M146" i="17072"/>
  <c r="E146" i="17072"/>
  <c r="AB145" i="17072"/>
  <c r="T145" i="17072"/>
  <c r="L145" i="17072"/>
  <c r="D145" i="17072"/>
  <c r="AA144" i="17072"/>
  <c r="S144" i="17072"/>
  <c r="K144" i="17072"/>
  <c r="C144" i="17072"/>
  <c r="Z143" i="17072"/>
  <c r="R143" i="17072"/>
  <c r="AE149" i="17072"/>
  <c r="W149" i="17072"/>
  <c r="O149" i="17072"/>
  <c r="G149" i="17072"/>
  <c r="AD148" i="17072"/>
  <c r="V148" i="17072"/>
  <c r="N148" i="17072"/>
  <c r="F148" i="17072"/>
  <c r="AC147" i="17072"/>
  <c r="U147" i="17072"/>
  <c r="M147" i="17072"/>
  <c r="E147" i="17072"/>
  <c r="AB146" i="17072"/>
  <c r="T146" i="17072"/>
  <c r="L146" i="17072"/>
  <c r="D146" i="17072"/>
  <c r="AA145" i="17072"/>
  <c r="S145" i="17072"/>
  <c r="K145" i="17072"/>
  <c r="C145" i="17072"/>
  <c r="Z144" i="17072"/>
  <c r="R144" i="17072"/>
  <c r="J144" i="17072"/>
  <c r="Y143" i="17072"/>
  <c r="AD149" i="17072"/>
  <c r="V149" i="17072"/>
  <c r="N149" i="17072"/>
  <c r="F149" i="17072"/>
  <c r="AC148" i="17072"/>
  <c r="U148" i="17072"/>
  <c r="M148" i="17072"/>
  <c r="E148" i="17072"/>
  <c r="AB147" i="17072"/>
  <c r="T147" i="17072"/>
  <c r="L147" i="17072"/>
  <c r="D147" i="17072"/>
  <c r="AA146" i="17072"/>
  <c r="S146" i="17072"/>
  <c r="K146" i="17072"/>
  <c r="C146" i="17072"/>
  <c r="Z145" i="17072"/>
  <c r="R145" i="17072"/>
  <c r="J145" i="17072"/>
  <c r="Y144" i="17072"/>
  <c r="Q144" i="17072"/>
  <c r="I144" i="17072"/>
  <c r="AF143" i="17072"/>
  <c r="X143" i="17072"/>
  <c r="AC149" i="17072"/>
  <c r="U149" i="17072"/>
  <c r="M149" i="17072"/>
  <c r="E149" i="17072"/>
  <c r="AB148" i="17072"/>
  <c r="T148" i="17072"/>
  <c r="L148" i="17072"/>
  <c r="D148" i="17072"/>
  <c r="AA147" i="17072"/>
  <c r="S147" i="17072"/>
  <c r="K147" i="17072"/>
  <c r="C147" i="17072"/>
  <c r="Z146" i="17072"/>
  <c r="R146" i="17072"/>
  <c r="J146" i="17072"/>
  <c r="Y145" i="17072"/>
  <c r="Q145" i="17072"/>
  <c r="I145" i="17072"/>
  <c r="AF144" i="17072"/>
  <c r="X144" i="17072"/>
  <c r="P144" i="17072"/>
  <c r="H144" i="17072"/>
  <c r="AE143" i="17072"/>
  <c r="AB149" i="17072"/>
  <c r="T149" i="17072"/>
  <c r="L149" i="17072"/>
  <c r="D149" i="17072"/>
  <c r="AA148" i="17072"/>
  <c r="S148" i="17072"/>
  <c r="K148" i="17072"/>
  <c r="C148" i="17072"/>
  <c r="Z147" i="17072"/>
  <c r="R147" i="17072"/>
  <c r="J147" i="17072"/>
  <c r="Y146" i="17072"/>
  <c r="Q146" i="17072"/>
  <c r="I146" i="17072"/>
  <c r="AF145" i="17072"/>
  <c r="X145" i="17072"/>
  <c r="P145" i="17072"/>
  <c r="H145" i="17072"/>
  <c r="AE144" i="17072"/>
  <c r="W144" i="17072"/>
  <c r="O144" i="17072"/>
  <c r="G144" i="17072"/>
  <c r="AD143" i="17072"/>
  <c r="AA149" i="17072"/>
  <c r="S149" i="17072"/>
  <c r="K149" i="17072"/>
  <c r="C149" i="17072"/>
  <c r="Z148" i="17072"/>
  <c r="R148" i="17072"/>
  <c r="J148" i="17072"/>
  <c r="Y147" i="17072"/>
  <c r="Q147" i="17072"/>
  <c r="I147" i="17072"/>
  <c r="AF146" i="17072"/>
  <c r="X146" i="17072"/>
  <c r="P146" i="17072"/>
  <c r="H146" i="17072"/>
  <c r="AE145" i="17072"/>
  <c r="W145" i="17072"/>
  <c r="O145" i="17072"/>
  <c r="G145" i="17072"/>
  <c r="AD144" i="17072"/>
  <c r="V144" i="17072"/>
  <c r="N144" i="17072"/>
  <c r="F144" i="17072"/>
  <c r="AC143" i="17072"/>
  <c r="U143" i="17072"/>
  <c r="AG148" i="17072"/>
  <c r="AE146" i="17072"/>
  <c r="AC144" i="17072"/>
  <c r="Q143" i="17072"/>
  <c r="H143" i="17072"/>
  <c r="AE142" i="17072"/>
  <c r="W142" i="17072"/>
  <c r="O142" i="17072"/>
  <c r="G142" i="17072"/>
  <c r="AD141" i="17072"/>
  <c r="V141" i="17072"/>
  <c r="N141" i="17072"/>
  <c r="F141" i="17072"/>
  <c r="AC140" i="17072"/>
  <c r="U140" i="17072"/>
  <c r="M140" i="17072"/>
  <c r="E140" i="17072"/>
  <c r="AB139" i="17072"/>
  <c r="T139" i="17072"/>
  <c r="L139" i="17072"/>
  <c r="D139" i="17072"/>
  <c r="AA138" i="17072"/>
  <c r="S138" i="17072"/>
  <c r="K138" i="17072"/>
  <c r="C138" i="17072"/>
  <c r="Y148" i="17072"/>
  <c r="W146" i="17072"/>
  <c r="U144" i="17072"/>
  <c r="P143" i="17072"/>
  <c r="G143" i="17072"/>
  <c r="AD142" i="17072"/>
  <c r="V142" i="17072"/>
  <c r="N142" i="17072"/>
  <c r="F142" i="17072"/>
  <c r="AC141" i="17072"/>
  <c r="U141" i="17072"/>
  <c r="M141" i="17072"/>
  <c r="E141" i="17072"/>
  <c r="AB140" i="17072"/>
  <c r="T140" i="17072"/>
  <c r="L140" i="17072"/>
  <c r="D140" i="17072"/>
  <c r="AA139" i="17072"/>
  <c r="S139" i="17072"/>
  <c r="K139" i="17072"/>
  <c r="C139" i="17072"/>
  <c r="Z138" i="17072"/>
  <c r="R138" i="17072"/>
  <c r="J138" i="17072"/>
  <c r="Q148" i="17072"/>
  <c r="O146" i="17072"/>
  <c r="M144" i="17072"/>
  <c r="O143" i="17072"/>
  <c r="F143" i="17072"/>
  <c r="AC142" i="17072"/>
  <c r="U142" i="17072"/>
  <c r="M142" i="17072"/>
  <c r="E142" i="17072"/>
  <c r="AB141" i="17072"/>
  <c r="T141" i="17072"/>
  <c r="L141" i="17072"/>
  <c r="D141" i="17072"/>
  <c r="AA140" i="17072"/>
  <c r="S140" i="17072"/>
  <c r="K140" i="17072"/>
  <c r="C140" i="17072"/>
  <c r="Z139" i="17072"/>
  <c r="R139" i="17072"/>
  <c r="J139" i="17072"/>
  <c r="AG138" i="17072"/>
  <c r="Y138" i="17072"/>
  <c r="Q138" i="17072"/>
  <c r="I138" i="17072"/>
  <c r="P142" i="17072"/>
  <c r="I148" i="17072"/>
  <c r="G146" i="17072"/>
  <c r="E144" i="17072"/>
  <c r="N143" i="17072"/>
  <c r="E143" i="17072"/>
  <c r="AB142" i="17072"/>
  <c r="T142" i="17072"/>
  <c r="L142" i="17072"/>
  <c r="D142" i="17072"/>
  <c r="AA141" i="17072"/>
  <c r="S141" i="17072"/>
  <c r="K141" i="17072"/>
  <c r="C141" i="17072"/>
  <c r="Z140" i="17072"/>
  <c r="R140" i="17072"/>
  <c r="J140" i="17072"/>
  <c r="Y139" i="17072"/>
  <c r="Q139" i="17072"/>
  <c r="I139" i="17072"/>
  <c r="AF138" i="17072"/>
  <c r="X138" i="17072"/>
  <c r="P138" i="17072"/>
  <c r="H138" i="17072"/>
  <c r="H147" i="17072"/>
  <c r="T143" i="17072"/>
  <c r="X142" i="17072"/>
  <c r="AE141" i="17072"/>
  <c r="O141" i="17072"/>
  <c r="V140" i="17072"/>
  <c r="AC139" i="17072"/>
  <c r="M139" i="17072"/>
  <c r="AB138" i="17072"/>
  <c r="D138" i="17072"/>
  <c r="AF147" i="17072"/>
  <c r="AD145" i="17072"/>
  <c r="AB143" i="17072"/>
  <c r="M143" i="17072"/>
  <c r="D143" i="17072"/>
  <c r="AA142" i="17072"/>
  <c r="S142" i="17072"/>
  <c r="K142" i="17072"/>
  <c r="C142" i="17072"/>
  <c r="Z141" i="17072"/>
  <c r="R141" i="17072"/>
  <c r="J141" i="17072"/>
  <c r="Y140" i="17072"/>
  <c r="Q140" i="17072"/>
  <c r="I140" i="17072"/>
  <c r="AF139" i="17072"/>
  <c r="X139" i="17072"/>
  <c r="P139" i="17072"/>
  <c r="H139" i="17072"/>
  <c r="AE138" i="17072"/>
  <c r="W138" i="17072"/>
  <c r="O138" i="17072"/>
  <c r="G138" i="17072"/>
  <c r="N140" i="17072"/>
  <c r="Z149" i="17072"/>
  <c r="X147" i="17072"/>
  <c r="V145" i="17072"/>
  <c r="W143" i="17072"/>
  <c r="L143" i="17072"/>
  <c r="C143" i="17072"/>
  <c r="Z142" i="17072"/>
  <c r="R142" i="17072"/>
  <c r="J142" i="17072"/>
  <c r="AG141" i="17072"/>
  <c r="Y141" i="17072"/>
  <c r="Q141" i="17072"/>
  <c r="I141" i="17072"/>
  <c r="AF140" i="17072"/>
  <c r="X140" i="17072"/>
  <c r="P140" i="17072"/>
  <c r="H140" i="17072"/>
  <c r="AE139" i="17072"/>
  <c r="W139" i="17072"/>
  <c r="O139" i="17072"/>
  <c r="G139" i="17072"/>
  <c r="AD138" i="17072"/>
  <c r="V138" i="17072"/>
  <c r="N138" i="17072"/>
  <c r="F138" i="17072"/>
  <c r="J149" i="17072"/>
  <c r="G141" i="17072"/>
  <c r="T138" i="17072"/>
  <c r="R149" i="17072"/>
  <c r="P147" i="17072"/>
  <c r="N145" i="17072"/>
  <c r="V143" i="17072"/>
  <c r="J143" i="17072"/>
  <c r="Y142" i="17072"/>
  <c r="Q142" i="17072"/>
  <c r="I142" i="17072"/>
  <c r="AF141" i="17072"/>
  <c r="X141" i="17072"/>
  <c r="P141" i="17072"/>
  <c r="H141" i="17072"/>
  <c r="AE140" i="17072"/>
  <c r="W140" i="17072"/>
  <c r="O140" i="17072"/>
  <c r="G140" i="17072"/>
  <c r="AD139" i="17072"/>
  <c r="V139" i="17072"/>
  <c r="N139" i="17072"/>
  <c r="F139" i="17072"/>
  <c r="AC138" i="17072"/>
  <c r="U138" i="17072"/>
  <c r="M138" i="17072"/>
  <c r="E138" i="17072"/>
  <c r="F145" i="17072"/>
  <c r="I143" i="17072"/>
  <c r="AF142" i="17072"/>
  <c r="H142" i="17072"/>
  <c r="W141" i="17072"/>
  <c r="AD140" i="17072"/>
  <c r="F140" i="17072"/>
  <c r="U139" i="17072"/>
  <c r="E139" i="17072"/>
  <c r="L138" i="17072"/>
  <c r="AG145" i="17072"/>
  <c r="CT67" i="2819"/>
  <c r="G230" i="1032"/>
  <c r="E254" i="1032"/>
  <c r="L258" i="1032"/>
  <c r="E258" i="1032"/>
  <c r="L257" i="1032"/>
  <c r="E257" i="1032"/>
  <c r="G224" i="1032"/>
  <c r="G216" i="1032"/>
  <c r="Q216" i="1032" s="1"/>
  <c r="G234" i="1032"/>
  <c r="E270" i="1032"/>
  <c r="L255" i="1032"/>
  <c r="E255" i="1032"/>
  <c r="E264" i="1032"/>
  <c r="E267" i="1032"/>
  <c r="M247" i="1032"/>
  <c r="D277" i="1032"/>
  <c r="L253" i="1032"/>
  <c r="E253" i="1032"/>
  <c r="E260" i="1032"/>
  <c r="M259" i="1032"/>
  <c r="L259" i="1032"/>
  <c r="L251" i="1032"/>
  <c r="E251" i="1032"/>
  <c r="E268" i="1032"/>
  <c r="L249" i="1032"/>
  <c r="E249" i="1032"/>
  <c r="M258" i="1032"/>
  <c r="L247" i="1032"/>
  <c r="E247" i="1032"/>
  <c r="C277" i="1032"/>
  <c r="G237" i="1032"/>
  <c r="G229" i="1032"/>
  <c r="G223" i="1032"/>
  <c r="G233" i="1032"/>
  <c r="I207" i="1032"/>
  <c r="G235" i="1032"/>
  <c r="G227" i="1032"/>
  <c r="G221" i="1032"/>
  <c r="G217" i="1032"/>
  <c r="Q217" i="1032" s="1"/>
  <c r="H207" i="1032"/>
  <c r="G231" i="1032"/>
  <c r="G225" i="1032"/>
  <c r="G213" i="1032"/>
  <c r="Q213" i="1032" s="1"/>
  <c r="G209" i="1032"/>
  <c r="Q209" i="1032" s="1"/>
  <c r="G232" i="1032"/>
  <c r="N237" i="1032"/>
  <c r="R206" i="1032" s="1"/>
  <c r="G208" i="1032"/>
  <c r="G210" i="1032"/>
  <c r="Q210" i="1032" s="1"/>
  <c r="G214" i="1032"/>
  <c r="Q214" i="1032" s="1"/>
  <c r="G226" i="1032"/>
  <c r="G228" i="1032"/>
  <c r="G236" i="1032"/>
  <c r="G220" i="1032"/>
  <c r="G211" i="1032"/>
  <c r="Q211" i="1032" s="1"/>
  <c r="G222" i="1032"/>
  <c r="CH56" i="8364"/>
  <c r="CH54" i="8364"/>
  <c r="CH55" i="8364"/>
  <c r="V56" i="8364"/>
  <c r="V45" i="8364"/>
  <c r="W58" i="8364" s="1"/>
  <c r="V63" i="8364"/>
  <c r="F56" i="8364"/>
  <c r="F45" i="8364"/>
  <c r="G52" i="8364" s="1"/>
  <c r="F54" i="8364"/>
  <c r="F55" i="8364"/>
  <c r="F61" i="8364"/>
  <c r="F62" i="8364"/>
  <c r="F63" i="8364"/>
  <c r="P62" i="259" l="1"/>
  <c r="O57" i="788"/>
  <c r="P63" i="259"/>
  <c r="N49" i="788"/>
  <c r="P19" i="259"/>
  <c r="P21" i="259" s="1"/>
  <c r="CA7" i="2819"/>
  <c r="N47" i="788"/>
  <c r="CO38" i="2819"/>
  <c r="T48" i="788"/>
  <c r="CX62" i="8364"/>
  <c r="CX45" i="8364"/>
  <c r="CY52" i="8364" s="1"/>
  <c r="AA28" i="2819"/>
  <c r="B47" i="259"/>
  <c r="CX61" i="8364"/>
  <c r="CW28" i="259"/>
  <c r="P61" i="259"/>
  <c r="BN30" i="259"/>
  <c r="R62" i="788"/>
  <c r="K26" i="259"/>
  <c r="R63" i="259"/>
  <c r="R30" i="259"/>
  <c r="R61" i="788"/>
  <c r="K9" i="259"/>
  <c r="R62" i="259"/>
  <c r="BP39" i="2819"/>
  <c r="BI38" i="2819"/>
  <c r="S7" i="2819"/>
  <c r="K28" i="259"/>
  <c r="P62" i="788"/>
  <c r="P44" i="788"/>
  <c r="Q57" i="788" s="1"/>
  <c r="P61" i="788"/>
  <c r="BQ7" i="2819"/>
  <c r="H63" i="2316"/>
  <c r="Z52" i="2819"/>
  <c r="AA59" i="2819" s="1"/>
  <c r="P60" i="788"/>
  <c r="BD59" i="17060"/>
  <c r="BD61" i="17060"/>
  <c r="AH68" i="2316"/>
  <c r="BV10" i="8364"/>
  <c r="BV12" i="8364"/>
  <c r="BV27" i="8364"/>
  <c r="Q6" i="17060"/>
  <c r="BS6" i="17060"/>
  <c r="BC38" i="2819"/>
  <c r="S6" i="17060"/>
  <c r="O43" i="17060"/>
  <c r="M57" i="788"/>
  <c r="L48" i="788"/>
  <c r="L47" i="788"/>
  <c r="M51" i="788"/>
  <c r="L49" i="788"/>
  <c r="E59" i="2819"/>
  <c r="H96" i="32"/>
  <c r="AG161" i="17074"/>
  <c r="AB13" i="259"/>
  <c r="CB13" i="259"/>
  <c r="CB13" i="8364" s="1"/>
  <c r="CC13" i="8364" s="1"/>
  <c r="CT61" i="259"/>
  <c r="BF6" i="8364"/>
  <c r="BG17" i="8364" s="1"/>
  <c r="S19" i="259"/>
  <c r="AB21" i="259"/>
  <c r="AB21" i="8364" s="1"/>
  <c r="AC21" i="8364" s="1"/>
  <c r="U58" i="259"/>
  <c r="U45" i="259" s="1"/>
  <c r="BP21" i="259"/>
  <c r="BP21" i="8364" s="1"/>
  <c r="S65" i="2819"/>
  <c r="S52" i="2819" s="1"/>
  <c r="CQ7" i="2819"/>
  <c r="I7" i="2819"/>
  <c r="U57" i="788"/>
  <c r="AM7" i="2819"/>
  <c r="S17" i="2819"/>
  <c r="R57" i="2819"/>
  <c r="AX39" i="2819"/>
  <c r="BH13" i="259"/>
  <c r="BH13" i="8364" s="1"/>
  <c r="AY28" i="2819"/>
  <c r="AY38" i="2819"/>
  <c r="BM28" i="2819"/>
  <c r="F30" i="8364"/>
  <c r="G30" i="8364" s="1"/>
  <c r="B29" i="2819"/>
  <c r="AN69" i="2819"/>
  <c r="CW26" i="259"/>
  <c r="CT58" i="8364"/>
  <c r="CT63" i="8364" s="1"/>
  <c r="B12" i="259"/>
  <c r="CW17" i="259"/>
  <c r="S28" i="259"/>
  <c r="CW11" i="259"/>
  <c r="CC28" i="259"/>
  <c r="CT60" i="259"/>
  <c r="CC26" i="259"/>
  <c r="S11" i="259"/>
  <c r="C28" i="2819"/>
  <c r="AN70" i="2819"/>
  <c r="S17" i="259"/>
  <c r="C11" i="259"/>
  <c r="S26" i="259"/>
  <c r="S28" i="2819"/>
  <c r="BG38" i="2819"/>
  <c r="CC17" i="259"/>
  <c r="AZ30" i="259"/>
  <c r="AZ30" i="8364" s="1"/>
  <c r="AN52" i="2819"/>
  <c r="AO65" i="2819" s="1"/>
  <c r="C17" i="259"/>
  <c r="C9" i="259"/>
  <c r="S9" i="259"/>
  <c r="AB70" i="2316"/>
  <c r="BY7" i="2819"/>
  <c r="AU11" i="259"/>
  <c r="CC19" i="259"/>
  <c r="AV30" i="259"/>
  <c r="B13" i="259"/>
  <c r="CC11" i="259"/>
  <c r="R13" i="259"/>
  <c r="S13" i="259" s="1"/>
  <c r="AF21" i="259"/>
  <c r="AF21" i="8364" s="1"/>
  <c r="AG21" i="8364" s="1"/>
  <c r="AA17" i="2819"/>
  <c r="W7" i="2819"/>
  <c r="R55" i="2316"/>
  <c r="B60" i="259"/>
  <c r="B6" i="8364"/>
  <c r="C28" i="8364" s="1"/>
  <c r="CB6" i="8364"/>
  <c r="CC28" i="8364" s="1"/>
  <c r="BX50" i="2316"/>
  <c r="CT63" i="259"/>
  <c r="D49" i="2316"/>
  <c r="AI7" i="2819"/>
  <c r="CT59" i="259"/>
  <c r="CB21" i="259"/>
  <c r="AK28" i="2819"/>
  <c r="K25" i="17060"/>
  <c r="J54" i="17060"/>
  <c r="AX61" i="17060"/>
  <c r="R57" i="2316"/>
  <c r="Z41" i="8364"/>
  <c r="BV70" i="2316"/>
  <c r="Z12" i="8364"/>
  <c r="W6" i="17060"/>
  <c r="Z27" i="8364"/>
  <c r="Z29" i="8364"/>
  <c r="E29" i="17060"/>
  <c r="F52" i="2316"/>
  <c r="F55" i="2316" s="1"/>
  <c r="J52" i="17060"/>
  <c r="BZ49" i="2316"/>
  <c r="E27" i="17060"/>
  <c r="J59" i="2316"/>
  <c r="J61" i="2316" s="1"/>
  <c r="D52" i="17060"/>
  <c r="AX57" i="17060"/>
  <c r="L63" i="2316"/>
  <c r="K27" i="17060"/>
  <c r="AX60" i="17060"/>
  <c r="D43" i="17060"/>
  <c r="E50" i="17060" s="1"/>
  <c r="Z50" i="2316"/>
  <c r="N70" i="2316"/>
  <c r="N50" i="2316"/>
  <c r="E25" i="17060"/>
  <c r="BR61" i="2316"/>
  <c r="K29" i="17060"/>
  <c r="D53" i="17060"/>
  <c r="L50" i="2316"/>
  <c r="BZ61" i="2316"/>
  <c r="BS28" i="2819"/>
  <c r="BR19" i="259"/>
  <c r="BR19" i="8364" s="1"/>
  <c r="CS7" i="2819"/>
  <c r="C7" i="2819"/>
  <c r="P57" i="2819"/>
  <c r="P55" i="2819"/>
  <c r="C29" i="17060"/>
  <c r="C27" i="17060"/>
  <c r="C26" i="259"/>
  <c r="CQ17" i="259"/>
  <c r="CC28" i="2819"/>
  <c r="G83" i="1"/>
  <c r="CV12" i="259"/>
  <c r="P56" i="2819"/>
  <c r="Q65" i="2819"/>
  <c r="Q59" i="2819"/>
  <c r="AE17" i="2819"/>
  <c r="E9" i="8364"/>
  <c r="CO26" i="8364"/>
  <c r="CW26" i="8364"/>
  <c r="CW17" i="8364"/>
  <c r="CW11" i="8364"/>
  <c r="DA45" i="259"/>
  <c r="AG160" i="17074"/>
  <c r="AG157" i="17074"/>
  <c r="S159" i="17071"/>
  <c r="AA159" i="17071"/>
  <c r="AG156" i="17074"/>
  <c r="P159" i="17071"/>
  <c r="AG163" i="17074"/>
  <c r="AG159" i="17074"/>
  <c r="T63" i="8364"/>
  <c r="AK26" i="259"/>
  <c r="AJ13" i="259"/>
  <c r="AA17" i="259"/>
  <c r="BS28" i="259"/>
  <c r="AA9" i="259"/>
  <c r="CD13" i="259"/>
  <c r="CD13" i="8364" s="1"/>
  <c r="AU28" i="259"/>
  <c r="AK9" i="259"/>
  <c r="AK17" i="259"/>
  <c r="AK11" i="259"/>
  <c r="AJ6" i="8364"/>
  <c r="AK9" i="8364" s="1"/>
  <c r="Z21" i="259"/>
  <c r="Z21" i="8364" s="1"/>
  <c r="AW9" i="259"/>
  <c r="BG17" i="259"/>
  <c r="BP13" i="259"/>
  <c r="BP13" i="8364" s="1"/>
  <c r="BR13" i="259"/>
  <c r="BR13" i="8364" s="1"/>
  <c r="Z13" i="259"/>
  <c r="AV13" i="259"/>
  <c r="AV13" i="8364" s="1"/>
  <c r="BG26" i="259"/>
  <c r="BQ17" i="259"/>
  <c r="BP6" i="8364"/>
  <c r="BQ9" i="8364" s="1"/>
  <c r="BS9" i="259"/>
  <c r="Z6" i="8364"/>
  <c r="AA28" i="8364" s="1"/>
  <c r="BQ28" i="259"/>
  <c r="AV6" i="8364"/>
  <c r="AW26" i="8364" s="1"/>
  <c r="AW17" i="259"/>
  <c r="BG28" i="259"/>
  <c r="AJ21" i="259"/>
  <c r="AJ21" i="8364" s="1"/>
  <c r="BR6" i="8364"/>
  <c r="BS11" i="8364" s="1"/>
  <c r="BQ26" i="259"/>
  <c r="BG9" i="259"/>
  <c r="BS11" i="259"/>
  <c r="BF13" i="259"/>
  <c r="C58" i="259"/>
  <c r="AE11" i="259"/>
  <c r="B48" i="259"/>
  <c r="BS26" i="259"/>
  <c r="BW7" i="2819"/>
  <c r="CY58" i="8364"/>
  <c r="CY45" i="8364" s="1"/>
  <c r="AU7" i="2819"/>
  <c r="G38" i="2819"/>
  <c r="CY6" i="8364"/>
  <c r="B50" i="259"/>
  <c r="B63" i="259"/>
  <c r="BW17" i="259"/>
  <c r="V30" i="259"/>
  <c r="V30" i="8364" s="1"/>
  <c r="W30" i="8364" s="1"/>
  <c r="AE26" i="259"/>
  <c r="CX48" i="8364"/>
  <c r="CC7" i="2819"/>
  <c r="Q17" i="2819"/>
  <c r="B59" i="259"/>
  <c r="B61" i="259"/>
  <c r="AD13" i="259"/>
  <c r="BV21" i="259"/>
  <c r="BV21" i="8364" s="1"/>
  <c r="BQ11" i="259"/>
  <c r="CX50" i="8364"/>
  <c r="B58" i="8364"/>
  <c r="B61" i="8364" s="1"/>
  <c r="CE28" i="259"/>
  <c r="W26" i="259"/>
  <c r="C52" i="259"/>
  <c r="AA26" i="259"/>
  <c r="AA28" i="259"/>
  <c r="AX29" i="259"/>
  <c r="AD21" i="259"/>
  <c r="B46" i="259"/>
  <c r="B62" i="259"/>
  <c r="Y7" i="2819"/>
  <c r="C17" i="2819"/>
  <c r="U17" i="2819"/>
  <c r="AW7" i="2819"/>
  <c r="AM38" i="2819"/>
  <c r="AL30" i="259"/>
  <c r="CV57" i="17060"/>
  <c r="CV60" i="17060"/>
  <c r="CV59" i="17060"/>
  <c r="CV61" i="17060"/>
  <c r="CV58" i="17060"/>
  <c r="V60" i="788"/>
  <c r="V62" i="788"/>
  <c r="V44" i="788"/>
  <c r="V61" i="788"/>
  <c r="BH15" i="2316"/>
  <c r="BH19" i="2316"/>
  <c r="D55" i="2819"/>
  <c r="F46" i="17060"/>
  <c r="AX29" i="2819"/>
  <c r="BV57" i="17060"/>
  <c r="BW28" i="259"/>
  <c r="BH37" i="2316"/>
  <c r="E65" i="2819"/>
  <c r="E52" i="2819" s="1"/>
  <c r="BZ63" i="2316"/>
  <c r="U28" i="2819"/>
  <c r="BH39" i="2316"/>
  <c r="CO28" i="2819"/>
  <c r="BR60" i="17060"/>
  <c r="BH23" i="2316"/>
  <c r="B39" i="2819"/>
  <c r="BV29" i="2316"/>
  <c r="BH21" i="2316"/>
  <c r="BR43" i="17060"/>
  <c r="BS50" i="17060" s="1"/>
  <c r="CC38" i="2819"/>
  <c r="BV15" i="2316"/>
  <c r="CE7" i="2819"/>
  <c r="BR59" i="17060"/>
  <c r="BV37" i="2316"/>
  <c r="AP59" i="17060"/>
  <c r="CV67" i="2819"/>
  <c r="CV70" i="2819"/>
  <c r="CV69" i="2819"/>
  <c r="CV57" i="788"/>
  <c r="CV58" i="259"/>
  <c r="CV66" i="2819"/>
  <c r="CV68" i="2819"/>
  <c r="AW6" i="17060"/>
  <c r="M50" i="17060"/>
  <c r="L46" i="17060"/>
  <c r="G6" i="17060"/>
  <c r="L47" i="17060"/>
  <c r="BP29" i="2316"/>
  <c r="L48" i="17060"/>
  <c r="BP19" i="2316"/>
  <c r="BB59" i="17060"/>
  <c r="AP61" i="17060"/>
  <c r="G56" i="17060"/>
  <c r="F48" i="17060"/>
  <c r="BP35" i="2316"/>
  <c r="BP39" i="2316"/>
  <c r="G50" i="17060"/>
  <c r="BB61" i="17060"/>
  <c r="BV58" i="17060"/>
  <c r="AP50" i="2316"/>
  <c r="BW9" i="259"/>
  <c r="B30" i="259"/>
  <c r="BZ52" i="2316"/>
  <c r="BZ57" i="2316" s="1"/>
  <c r="BP21" i="2316"/>
  <c r="BP37" i="2316"/>
  <c r="BV27" i="2316"/>
  <c r="BV35" i="2316"/>
  <c r="AC38" i="2819"/>
  <c r="BV13" i="259"/>
  <c r="BV14" i="259" s="1"/>
  <c r="AI6" i="17060"/>
  <c r="BZ19" i="259"/>
  <c r="BZ19" i="8364" s="1"/>
  <c r="CA19" i="8364" s="1"/>
  <c r="BP27" i="2316"/>
  <c r="BV23" i="2316"/>
  <c r="BV39" i="2316"/>
  <c r="AW26" i="259"/>
  <c r="AW11" i="259"/>
  <c r="BV6" i="8364"/>
  <c r="BW11" i="8364" s="1"/>
  <c r="CS38" i="2819"/>
  <c r="BP66" i="2316"/>
  <c r="BV21" i="2316"/>
  <c r="AZ58" i="788"/>
  <c r="U38" i="2819"/>
  <c r="BP23" i="2316"/>
  <c r="BV66" i="2316"/>
  <c r="AZ62" i="788"/>
  <c r="C25" i="17060"/>
  <c r="B51" i="17060"/>
  <c r="B43" i="17060"/>
  <c r="B59" i="2316"/>
  <c r="B52" i="17060"/>
  <c r="B53" i="17060"/>
  <c r="BE7" i="2819"/>
  <c r="G82" i="1"/>
  <c r="AU28" i="2819"/>
  <c r="BP13" i="2316"/>
  <c r="BV19" i="2316"/>
  <c r="BB50" i="2316"/>
  <c r="CM7" i="2819"/>
  <c r="AZ61" i="788"/>
  <c r="BW26" i="259"/>
  <c r="T47" i="788"/>
  <c r="T49" i="788"/>
  <c r="G84" i="1"/>
  <c r="BP48" i="2316"/>
  <c r="BV13" i="2316"/>
  <c r="Q219" i="1032"/>
  <c r="W17" i="2819"/>
  <c r="BG6" i="17060"/>
  <c r="CW7" i="2819"/>
  <c r="B56" i="8364"/>
  <c r="AZ63" i="259"/>
  <c r="AZ61" i="259"/>
  <c r="AZ59" i="259"/>
  <c r="AZ60" i="259"/>
  <c r="AZ62" i="259"/>
  <c r="AZ58" i="8364"/>
  <c r="I6" i="17060"/>
  <c r="CW59" i="2819"/>
  <c r="CV45" i="259"/>
  <c r="CW52" i="259" s="1"/>
  <c r="CW65" i="2819"/>
  <c r="CV55" i="2819"/>
  <c r="CV57" i="2819"/>
  <c r="CV56" i="2819"/>
  <c r="AL19" i="259"/>
  <c r="AM28" i="2819"/>
  <c r="CV19" i="259"/>
  <c r="CV29" i="2819"/>
  <c r="CW28" i="2819"/>
  <c r="CX20" i="259"/>
  <c r="CY19" i="259"/>
  <c r="CX19" i="8364"/>
  <c r="CY19" i="8364" s="1"/>
  <c r="CX21" i="259"/>
  <c r="R21" i="259"/>
  <c r="S21" i="259" s="1"/>
  <c r="BM7" i="2819"/>
  <c r="BH70" i="2316"/>
  <c r="BH50" i="2316"/>
  <c r="CX31" i="259"/>
  <c r="CX30" i="8364"/>
  <c r="CY30" i="8364" s="1"/>
  <c r="CY30" i="259"/>
  <c r="AG6" i="17060"/>
  <c r="AY6" i="17060"/>
  <c r="BW6" i="17060"/>
  <c r="CV39" i="2819"/>
  <c r="CV30" i="259"/>
  <c r="CW38" i="2819"/>
  <c r="D61" i="259"/>
  <c r="D63" i="259"/>
  <c r="D58" i="8364"/>
  <c r="D61" i="8364" s="1"/>
  <c r="E150" i="17072"/>
  <c r="T150" i="17072"/>
  <c r="AE150" i="17072"/>
  <c r="X150" i="17072"/>
  <c r="Y150" i="17072"/>
  <c r="Z150" i="17072"/>
  <c r="S150" i="17072"/>
  <c r="AG150" i="17072"/>
  <c r="AF150" i="17072"/>
  <c r="Y159" i="17071"/>
  <c r="G159" i="17071"/>
  <c r="E159" i="17071"/>
  <c r="D159" i="17071"/>
  <c r="U159" i="17071"/>
  <c r="AG162" i="17074"/>
  <c r="AD159" i="17071"/>
  <c r="H159" i="17071"/>
  <c r="W159" i="17071"/>
  <c r="M159" i="17071"/>
  <c r="AG158" i="17074"/>
  <c r="X159" i="17071"/>
  <c r="L159" i="17071"/>
  <c r="AC159" i="17071"/>
  <c r="O159" i="17071"/>
  <c r="T159" i="17071"/>
  <c r="F159" i="17071"/>
  <c r="AG165" i="17074"/>
  <c r="J159" i="17071"/>
  <c r="AB159" i="17071"/>
  <c r="N159" i="17071"/>
  <c r="I159" i="17071"/>
  <c r="R159" i="17071"/>
  <c r="C159" i="17071"/>
  <c r="V159" i="17071"/>
  <c r="Q159" i="17071"/>
  <c r="Z159" i="17071"/>
  <c r="K159" i="17071"/>
  <c r="CX62" i="788"/>
  <c r="CX60" i="788"/>
  <c r="CX61" i="788"/>
  <c r="CX44" i="788"/>
  <c r="CY57" i="788" s="1"/>
  <c r="CX52" i="2819"/>
  <c r="CX56" i="2819" s="1"/>
  <c r="CY56" i="17060"/>
  <c r="CX44" i="17060"/>
  <c r="CX48" i="17060"/>
  <c r="CX47" i="17060"/>
  <c r="CY50" i="17060"/>
  <c r="CX46" i="17060"/>
  <c r="CX45" i="17060"/>
  <c r="V62" i="8364"/>
  <c r="V61" i="8364"/>
  <c r="CO11" i="8364"/>
  <c r="AX27" i="8364"/>
  <c r="V54" i="8364"/>
  <c r="S11" i="8364"/>
  <c r="AY28" i="259"/>
  <c r="BY26" i="8364"/>
  <c r="CD6" i="8364"/>
  <c r="CE11" i="8364" s="1"/>
  <c r="CP13" i="259"/>
  <c r="CQ13" i="259" s="1"/>
  <c r="CU17" i="8364"/>
  <c r="Y28" i="8364"/>
  <c r="X60" i="788"/>
  <c r="X61" i="788"/>
  <c r="X62" i="788"/>
  <c r="F56" i="2819"/>
  <c r="G59" i="2819"/>
  <c r="F55" i="2819"/>
  <c r="F57" i="2819"/>
  <c r="G65" i="2819"/>
  <c r="BE65" i="2819"/>
  <c r="BE52" i="2819" s="1"/>
  <c r="W45" i="259"/>
  <c r="AU17" i="259"/>
  <c r="CG7" i="2819"/>
  <c r="AY26" i="259"/>
  <c r="AY11" i="259"/>
  <c r="CU59" i="2819"/>
  <c r="AG17" i="8364"/>
  <c r="BS38" i="2819"/>
  <c r="AT13" i="259"/>
  <c r="AT13" i="8364" s="1"/>
  <c r="CE9" i="259"/>
  <c r="CE17" i="259"/>
  <c r="CE26" i="259"/>
  <c r="BQ28" i="2819"/>
  <c r="AG28" i="8364"/>
  <c r="AT6" i="8364"/>
  <c r="AU11" i="8364" s="1"/>
  <c r="AC28" i="259"/>
  <c r="AC11" i="259"/>
  <c r="AC17" i="259"/>
  <c r="AC9" i="259"/>
  <c r="AC26" i="259"/>
  <c r="I17" i="2819"/>
  <c r="AY9" i="259"/>
  <c r="S17" i="8364"/>
  <c r="AT21" i="259"/>
  <c r="AU21" i="259" s="1"/>
  <c r="BI7" i="2819"/>
  <c r="F19" i="259"/>
  <c r="G28" i="2819"/>
  <c r="V19" i="259"/>
  <c r="W28" i="2819"/>
  <c r="AE17" i="259"/>
  <c r="AE28" i="259"/>
  <c r="AE9" i="259"/>
  <c r="AX13" i="259"/>
  <c r="AY13" i="259" s="1"/>
  <c r="BA9" i="8364"/>
  <c r="AU30" i="259"/>
  <c r="E38" i="2819"/>
  <c r="F60" i="788"/>
  <c r="F61" i="788"/>
  <c r="F62" i="788"/>
  <c r="F44" i="788"/>
  <c r="AX6" i="8364"/>
  <c r="AY11" i="8364" s="1"/>
  <c r="CT13" i="259"/>
  <c r="CT13" i="8364" s="1"/>
  <c r="CU13" i="8364" s="1"/>
  <c r="AU26" i="259"/>
  <c r="AZ59" i="788"/>
  <c r="AZ60" i="788"/>
  <c r="H62" i="788"/>
  <c r="H44" i="788"/>
  <c r="I57" i="788" s="1"/>
  <c r="H61" i="788"/>
  <c r="H60" i="788"/>
  <c r="AV68" i="2819"/>
  <c r="AV57" i="788"/>
  <c r="AV58" i="259"/>
  <c r="AV70" i="2819"/>
  <c r="AV69" i="2819"/>
  <c r="BU65" i="2819"/>
  <c r="BU52" i="2819" s="1"/>
  <c r="CX69" i="2819"/>
  <c r="CX66" i="2819"/>
  <c r="CX70" i="2819"/>
  <c r="CX67" i="2819"/>
  <c r="CX68" i="2819"/>
  <c r="CF58" i="259"/>
  <c r="CF70" i="2819"/>
  <c r="CF57" i="788"/>
  <c r="CF52" i="2819"/>
  <c r="CF68" i="2819"/>
  <c r="CF69" i="2819"/>
  <c r="AR69" i="2819"/>
  <c r="AR68" i="2819"/>
  <c r="AR57" i="788"/>
  <c r="AR58" i="259"/>
  <c r="AR70" i="2819"/>
  <c r="AD57" i="788"/>
  <c r="AD68" i="2819"/>
  <c r="AD58" i="259"/>
  <c r="AD69" i="2819"/>
  <c r="AD70" i="2819"/>
  <c r="CP61" i="17060"/>
  <c r="CP59" i="17060"/>
  <c r="CP60" i="17060"/>
  <c r="CD57" i="788"/>
  <c r="CD68" i="2819"/>
  <c r="CD69" i="2819"/>
  <c r="CD70" i="2819"/>
  <c r="CD52" i="2819"/>
  <c r="CD58" i="259"/>
  <c r="CN68" i="2819"/>
  <c r="CN57" i="788"/>
  <c r="CN69" i="2819"/>
  <c r="CN58" i="259"/>
  <c r="CN70" i="2819"/>
  <c r="CS28" i="259"/>
  <c r="CS17" i="259"/>
  <c r="CS26" i="259"/>
  <c r="CR70" i="2819"/>
  <c r="CR68" i="2819"/>
  <c r="CR57" i="788"/>
  <c r="CR58" i="259"/>
  <c r="CR69" i="2819"/>
  <c r="Q28" i="8364"/>
  <c r="Q17" i="8364"/>
  <c r="CN52" i="2819"/>
  <c r="CO59" i="2819" s="1"/>
  <c r="AC26" i="8364"/>
  <c r="I43" i="17060"/>
  <c r="B59" i="788"/>
  <c r="B58" i="788"/>
  <c r="B44" i="788"/>
  <c r="B60" i="788"/>
  <c r="B62" i="788"/>
  <c r="B61" i="788"/>
  <c r="BJ58" i="17060"/>
  <c r="BJ57" i="17060"/>
  <c r="BJ61" i="17060"/>
  <c r="BJ59" i="17060"/>
  <c r="BJ60" i="17060"/>
  <c r="BB57" i="788"/>
  <c r="BB58" i="259"/>
  <c r="BB70" i="2819"/>
  <c r="BB69" i="2819"/>
  <c r="BB68" i="2819"/>
  <c r="BF69" i="2819"/>
  <c r="BF57" i="788"/>
  <c r="BF58" i="259"/>
  <c r="BF70" i="2819"/>
  <c r="BF68" i="2819"/>
  <c r="CN60" i="17060"/>
  <c r="CN61" i="17060"/>
  <c r="CN59" i="17060"/>
  <c r="CP57" i="788"/>
  <c r="CP70" i="2819"/>
  <c r="CP58" i="259"/>
  <c r="CP69" i="2819"/>
  <c r="CP68" i="2819"/>
  <c r="AV60" i="17060"/>
  <c r="AV61" i="17060"/>
  <c r="AV59" i="17060"/>
  <c r="BI9" i="259"/>
  <c r="BI26" i="259"/>
  <c r="BI11" i="259"/>
  <c r="BI28" i="259"/>
  <c r="BI17" i="259"/>
  <c r="B57" i="2819"/>
  <c r="B55" i="2819"/>
  <c r="B56" i="2819"/>
  <c r="B53" i="2819"/>
  <c r="C59" i="2819"/>
  <c r="C65" i="2819"/>
  <c r="AM26" i="8364"/>
  <c r="CU7" i="2819"/>
  <c r="E26" i="8364"/>
  <c r="CS28" i="2819"/>
  <c r="E28" i="8364"/>
  <c r="M52" i="2819"/>
  <c r="AE38" i="2819"/>
  <c r="AD30" i="259"/>
  <c r="BD57" i="17060"/>
  <c r="BD58" i="17060"/>
  <c r="BX59" i="17060"/>
  <c r="BX60" i="17060"/>
  <c r="BX61" i="17060"/>
  <c r="AH57" i="788"/>
  <c r="AH68" i="2819"/>
  <c r="AH58" i="259"/>
  <c r="AH70" i="2819"/>
  <c r="AH69" i="2819"/>
  <c r="Z57" i="788"/>
  <c r="Z66" i="2819"/>
  <c r="Z58" i="259"/>
  <c r="Z69" i="2819"/>
  <c r="Z68" i="2819"/>
  <c r="Z70" i="2819"/>
  <c r="AJ58" i="259"/>
  <c r="AJ70" i="2819"/>
  <c r="AJ69" i="2819"/>
  <c r="AJ57" i="788"/>
  <c r="AJ68" i="2819"/>
  <c r="P50" i="259"/>
  <c r="P48" i="259"/>
  <c r="P49" i="259"/>
  <c r="Q52" i="259"/>
  <c r="AT61" i="17060"/>
  <c r="AT59" i="17060"/>
  <c r="AT60" i="17060"/>
  <c r="BC28" i="2819"/>
  <c r="BB19" i="259"/>
  <c r="BV60" i="17060"/>
  <c r="BV61" i="17060"/>
  <c r="CR59" i="17060"/>
  <c r="CR60" i="17060"/>
  <c r="CR61" i="17060"/>
  <c r="AL57" i="788"/>
  <c r="AL58" i="259"/>
  <c r="AL68" i="2819"/>
  <c r="AL70" i="2819"/>
  <c r="AL69" i="2819"/>
  <c r="AJ59" i="17060"/>
  <c r="AJ60" i="17060"/>
  <c r="AJ61" i="17060"/>
  <c r="CD56" i="2316"/>
  <c r="CR52" i="2819"/>
  <c r="CS59" i="2819" s="1"/>
  <c r="BI11" i="8364"/>
  <c r="BR57" i="788"/>
  <c r="BR69" i="2819"/>
  <c r="BR68" i="2819"/>
  <c r="BR70" i="2819"/>
  <c r="BR58" i="259"/>
  <c r="BZ61" i="17060"/>
  <c r="BZ59" i="17060"/>
  <c r="BZ60" i="17060"/>
  <c r="BX68" i="2819"/>
  <c r="BX57" i="788"/>
  <c r="BX58" i="259"/>
  <c r="BX70" i="2819"/>
  <c r="BX69" i="2819"/>
  <c r="AB60" i="17060"/>
  <c r="AB59" i="17060"/>
  <c r="AB61" i="17060"/>
  <c r="CT61" i="788"/>
  <c r="CT60" i="788"/>
  <c r="CT62" i="788"/>
  <c r="CT58" i="788"/>
  <c r="CT59" i="788"/>
  <c r="CH60" i="17060"/>
  <c r="CH59" i="17060"/>
  <c r="CH61" i="17060"/>
  <c r="AF59" i="17060"/>
  <c r="AF60" i="17060"/>
  <c r="AF61" i="17060"/>
  <c r="AT68" i="2819"/>
  <c r="AT57" i="788"/>
  <c r="AT58" i="259"/>
  <c r="AT70" i="2819"/>
  <c r="AT69" i="2819"/>
  <c r="Q58" i="259"/>
  <c r="BH57" i="17060"/>
  <c r="BH58" i="17060"/>
  <c r="BH61" i="17060"/>
  <c r="BH59" i="17060"/>
  <c r="BH60" i="17060"/>
  <c r="BV66" i="2819"/>
  <c r="BV57" i="788"/>
  <c r="BV68" i="2819"/>
  <c r="BV67" i="2819"/>
  <c r="BV70" i="2819"/>
  <c r="BV58" i="259"/>
  <c r="BV69" i="2819"/>
  <c r="S51" i="788"/>
  <c r="R48" i="788"/>
  <c r="R47" i="788"/>
  <c r="R49" i="788"/>
  <c r="S57" i="788"/>
  <c r="BJ68" i="2819"/>
  <c r="BJ57" i="788"/>
  <c r="BJ69" i="2819"/>
  <c r="BJ70" i="2819"/>
  <c r="BJ58" i="259"/>
  <c r="CR13" i="259"/>
  <c r="CR13" i="8364" s="1"/>
  <c r="AE11" i="8364"/>
  <c r="CA11" i="8364"/>
  <c r="AM11" i="8364"/>
  <c r="AH61" i="17060"/>
  <c r="BP61" i="259"/>
  <c r="BP59" i="259"/>
  <c r="BP60" i="259"/>
  <c r="BP58" i="8364"/>
  <c r="BP62" i="259"/>
  <c r="BP63" i="259"/>
  <c r="BZ68" i="2819"/>
  <c r="CB57" i="788"/>
  <c r="BZ57" i="788"/>
  <c r="BZ58" i="259"/>
  <c r="BZ69" i="2819"/>
  <c r="BZ70" i="2819"/>
  <c r="AX57" i="788"/>
  <c r="AX58" i="259"/>
  <c r="AX68" i="2819"/>
  <c r="AX70" i="2819"/>
  <c r="AX69" i="2819"/>
  <c r="AX66" i="2819"/>
  <c r="AB69" i="2819"/>
  <c r="AB68" i="2819"/>
  <c r="AB57" i="788"/>
  <c r="AB58" i="259"/>
  <c r="AB70" i="2819"/>
  <c r="AP69" i="2819"/>
  <c r="AP57" i="788"/>
  <c r="AP70" i="2819"/>
  <c r="AP58" i="259"/>
  <c r="AP68" i="2819"/>
  <c r="CH70" i="2819"/>
  <c r="CH52" i="2819"/>
  <c r="CI65" i="2819" s="1"/>
  <c r="CH57" i="788"/>
  <c r="CH69" i="2819"/>
  <c r="CH68" i="2819"/>
  <c r="CH58" i="259"/>
  <c r="AF58" i="259"/>
  <c r="AF70" i="2819"/>
  <c r="AF68" i="2819"/>
  <c r="AF57" i="788"/>
  <c r="AF69" i="2819"/>
  <c r="B54" i="2819"/>
  <c r="BH68" i="2819"/>
  <c r="BH57" i="788"/>
  <c r="BH58" i="259"/>
  <c r="BH69" i="2819"/>
  <c r="BH70" i="2819"/>
  <c r="CL59" i="17060"/>
  <c r="CL61" i="17060"/>
  <c r="CL60" i="17060"/>
  <c r="Z58" i="17060"/>
  <c r="Z60" i="17060"/>
  <c r="Z57" i="17060"/>
  <c r="Z61" i="17060"/>
  <c r="BU7" i="2819"/>
  <c r="BP61" i="788"/>
  <c r="BP58" i="788"/>
  <c r="BP44" i="788"/>
  <c r="BQ57" i="788" s="1"/>
  <c r="BP62" i="788"/>
  <c r="BP59" i="788"/>
  <c r="BP60" i="788"/>
  <c r="BL60" i="788"/>
  <c r="BL62" i="788"/>
  <c r="BL59" i="788"/>
  <c r="BL61" i="788"/>
  <c r="BL58" i="788"/>
  <c r="CD55" i="2316"/>
  <c r="BK11" i="8364"/>
  <c r="CR6" i="8364"/>
  <c r="CS28" i="8364" s="1"/>
  <c r="AH60" i="17060"/>
  <c r="AE26" i="8364"/>
  <c r="CA9" i="8364"/>
  <c r="CF60" i="17060"/>
  <c r="CF59" i="17060"/>
  <c r="CF61" i="17060"/>
  <c r="CF43" i="17060"/>
  <c r="BW38" i="2819"/>
  <c r="BV30" i="259"/>
  <c r="AR59" i="17060"/>
  <c r="AR61" i="17060"/>
  <c r="AR60" i="17060"/>
  <c r="AD59" i="17060"/>
  <c r="AD61" i="17060"/>
  <c r="AD60" i="17060"/>
  <c r="BM38" i="2819"/>
  <c r="BL30" i="259"/>
  <c r="BL39" i="2819"/>
  <c r="BF58" i="17060"/>
  <c r="BF60" i="17060"/>
  <c r="BF61" i="17060"/>
  <c r="BF57" i="17060"/>
  <c r="BF19" i="259"/>
  <c r="BG28" i="2819"/>
  <c r="CD60" i="17060"/>
  <c r="CD61" i="17060"/>
  <c r="CD43" i="17060"/>
  <c r="CD59" i="17060"/>
  <c r="CL68" i="2819"/>
  <c r="CL69" i="2819"/>
  <c r="CL57" i="788"/>
  <c r="CL58" i="259"/>
  <c r="CL70" i="2819"/>
  <c r="G81" i="1"/>
  <c r="G80" i="1"/>
  <c r="CQ6" i="17060"/>
  <c r="L62" i="2316"/>
  <c r="BR62" i="2316"/>
  <c r="L52" i="2316"/>
  <c r="L55" i="2316" s="1"/>
  <c r="F62" i="2316"/>
  <c r="T61" i="2316"/>
  <c r="T49" i="2316"/>
  <c r="AM6" i="17060"/>
  <c r="P55" i="8364"/>
  <c r="D21" i="8364"/>
  <c r="E21" i="8364" s="1"/>
  <c r="E21" i="259"/>
  <c r="R21" i="8364"/>
  <c r="S21" i="8364" s="1"/>
  <c r="P21" i="8364"/>
  <c r="Q21" i="8364" s="1"/>
  <c r="Q21" i="259"/>
  <c r="AR21" i="8364"/>
  <c r="AS21" i="8364" s="1"/>
  <c r="AS21" i="259"/>
  <c r="BN21" i="8364"/>
  <c r="BO21" i="259"/>
  <c r="BN22" i="259"/>
  <c r="AP13" i="8364"/>
  <c r="AQ13" i="8364" s="1"/>
  <c r="AQ13" i="259"/>
  <c r="AQ6" i="259" s="1"/>
  <c r="AV30" i="8364"/>
  <c r="AW30" i="259"/>
  <c r="AJ45" i="259"/>
  <c r="AK52" i="259" s="1"/>
  <c r="AJ54" i="2819"/>
  <c r="AJ56" i="2819"/>
  <c r="AK65" i="2819"/>
  <c r="AJ57" i="2819"/>
  <c r="AJ55" i="2819"/>
  <c r="AR54" i="259"/>
  <c r="AR52" i="8364"/>
  <c r="AR56" i="259"/>
  <c r="AR55" i="259"/>
  <c r="BT58" i="8364"/>
  <c r="BT63" i="259"/>
  <c r="BT62" i="259"/>
  <c r="BT61" i="259"/>
  <c r="BD49" i="788"/>
  <c r="BD48" i="788"/>
  <c r="BD45" i="788"/>
  <c r="BD46" i="788"/>
  <c r="BD47" i="788"/>
  <c r="H55" i="2819"/>
  <c r="H45" i="259"/>
  <c r="H57" i="2819"/>
  <c r="H56" i="2819"/>
  <c r="I59" i="2819"/>
  <c r="BD70" i="2316"/>
  <c r="BD50" i="2316"/>
  <c r="AN60" i="788"/>
  <c r="AN62" i="788"/>
  <c r="AN61" i="788"/>
  <c r="J19" i="8364"/>
  <c r="K19" i="8364" s="1"/>
  <c r="K19" i="259"/>
  <c r="BN63" i="8364"/>
  <c r="BN62" i="8364"/>
  <c r="BN60" i="8364"/>
  <c r="BN61" i="8364"/>
  <c r="BN59" i="8364"/>
  <c r="AJ54" i="17060"/>
  <c r="AJ53" i="17060"/>
  <c r="AJ43" i="17060"/>
  <c r="AJ52" i="17060"/>
  <c r="AK27" i="17060"/>
  <c r="AK29" i="17060"/>
  <c r="AK25" i="17060"/>
  <c r="B19" i="8364"/>
  <c r="C19" i="259"/>
  <c r="B20" i="259"/>
  <c r="D53" i="8364"/>
  <c r="D55" i="8364"/>
  <c r="D54" i="8364"/>
  <c r="D56" i="8364"/>
  <c r="BX45" i="259"/>
  <c r="BY52" i="259" s="1"/>
  <c r="BX56" i="2819"/>
  <c r="BX55" i="2819"/>
  <c r="BX57" i="2819"/>
  <c r="BY65" i="2819"/>
  <c r="BY52" i="2819" s="1"/>
  <c r="AJ13" i="8364"/>
  <c r="AK13" i="8364" s="1"/>
  <c r="AK13" i="259"/>
  <c r="AK6" i="259" s="1"/>
  <c r="BT26" i="8364"/>
  <c r="BU26" i="8364" s="1"/>
  <c r="BU26" i="259"/>
  <c r="BD63" i="2316"/>
  <c r="BD62" i="2316"/>
  <c r="BD61" i="2316"/>
  <c r="BD60" i="2316"/>
  <c r="BD52" i="2316"/>
  <c r="BC6" i="17060"/>
  <c r="P63" i="2316"/>
  <c r="P62" i="2316"/>
  <c r="P61" i="2316"/>
  <c r="P52" i="2316"/>
  <c r="BN66" i="2316"/>
  <c r="BN39" i="2316"/>
  <c r="BN37" i="2316"/>
  <c r="BN35" i="2316"/>
  <c r="BN15" i="2316"/>
  <c r="BN13" i="2316"/>
  <c r="BN29" i="2316"/>
  <c r="BN27" i="2316"/>
  <c r="BN21" i="2316"/>
  <c r="BN23" i="2316"/>
  <c r="BN19" i="2316"/>
  <c r="BN48" i="2316"/>
  <c r="T69" i="2316"/>
  <c r="T62" i="2316"/>
  <c r="T56" i="2316"/>
  <c r="B45" i="8364"/>
  <c r="CM6" i="17060"/>
  <c r="BP45" i="259"/>
  <c r="BQ52" i="259" s="1"/>
  <c r="BP54" i="2819"/>
  <c r="BP56" i="2819"/>
  <c r="BP55" i="2819"/>
  <c r="BP57" i="2819"/>
  <c r="BQ65" i="2819"/>
  <c r="BQ52" i="2819" s="1"/>
  <c r="AO59" i="2819"/>
  <c r="AO52" i="2819" s="1"/>
  <c r="CT63" i="2316"/>
  <c r="CT60" i="2316"/>
  <c r="CT62" i="2316"/>
  <c r="CT61" i="2316"/>
  <c r="CT52" i="2316"/>
  <c r="AR45" i="259"/>
  <c r="AS52" i="259" s="1"/>
  <c r="AR56" i="2819"/>
  <c r="AR54" i="2819"/>
  <c r="AR55" i="2819"/>
  <c r="AR57" i="2819"/>
  <c r="AS65" i="2819"/>
  <c r="T30" i="8364"/>
  <c r="U30" i="8364" s="1"/>
  <c r="U30" i="259"/>
  <c r="N48" i="259"/>
  <c r="N50" i="259"/>
  <c r="N49" i="259"/>
  <c r="O52" i="259"/>
  <c r="O45" i="259" s="1"/>
  <c r="AX45" i="259"/>
  <c r="AY52" i="259" s="1"/>
  <c r="AX57" i="2819"/>
  <c r="AX54" i="2819"/>
  <c r="AX53" i="2819"/>
  <c r="AX56" i="2819"/>
  <c r="AX55" i="2819"/>
  <c r="AY65" i="2819"/>
  <c r="AY52" i="2819" s="1"/>
  <c r="BN54" i="17060"/>
  <c r="BN51" i="17060"/>
  <c r="BN52" i="17060"/>
  <c r="BN53" i="17060"/>
  <c r="BN43" i="17060"/>
  <c r="BO50" i="17060" s="1"/>
  <c r="BO29" i="17060"/>
  <c r="BO25" i="17060"/>
  <c r="BE51" i="788"/>
  <c r="AP52" i="17060"/>
  <c r="AP54" i="17060"/>
  <c r="AP53" i="17060"/>
  <c r="AP43" i="17060"/>
  <c r="AQ50" i="17060" s="1"/>
  <c r="AQ27" i="17060"/>
  <c r="AQ25" i="17060"/>
  <c r="AQ29" i="17060"/>
  <c r="CP52" i="8364"/>
  <c r="CP54" i="259"/>
  <c r="CP55" i="259"/>
  <c r="CP56" i="259"/>
  <c r="CP53" i="17060"/>
  <c r="CP54" i="17060"/>
  <c r="CP52" i="17060"/>
  <c r="CP43" i="17060"/>
  <c r="CQ50" i="17060" s="1"/>
  <c r="CQ25" i="17060"/>
  <c r="CQ27" i="17060"/>
  <c r="CQ29" i="17060"/>
  <c r="BL60" i="2316"/>
  <c r="BL61" i="2316"/>
  <c r="BL62" i="2316"/>
  <c r="BL52" i="2316"/>
  <c r="BL63" i="2316"/>
  <c r="AN63" i="2316"/>
  <c r="AN61" i="2316"/>
  <c r="AN52" i="2316"/>
  <c r="AN62" i="2316"/>
  <c r="BK6" i="17060"/>
  <c r="P68" i="2316"/>
  <c r="P49" i="2316"/>
  <c r="BL47" i="788"/>
  <c r="BL45" i="788"/>
  <c r="BL46" i="788"/>
  <c r="BL48" i="788"/>
  <c r="BL49" i="788"/>
  <c r="BM57" i="788"/>
  <c r="R50" i="259"/>
  <c r="R48" i="259"/>
  <c r="R49" i="259"/>
  <c r="BH19" i="8364"/>
  <c r="BI19" i="259"/>
  <c r="B21" i="259"/>
  <c r="L45" i="8364"/>
  <c r="M52" i="8364" s="1"/>
  <c r="L56" i="8364"/>
  <c r="L55" i="8364"/>
  <c r="L54" i="8364"/>
  <c r="BA6" i="17060"/>
  <c r="X53" i="17060"/>
  <c r="X52" i="17060"/>
  <c r="Y25" i="17060"/>
  <c r="X54" i="17060"/>
  <c r="Y27" i="17060"/>
  <c r="X43" i="17060"/>
  <c r="Y29" i="17060"/>
  <c r="BY17" i="8364"/>
  <c r="BY11" i="8364"/>
  <c r="BY9" i="8364"/>
  <c r="AG26" i="8364"/>
  <c r="AG9" i="8364"/>
  <c r="AG11" i="8364"/>
  <c r="BT70" i="2316"/>
  <c r="BT50" i="2316"/>
  <c r="W26" i="8364"/>
  <c r="AD19" i="8364"/>
  <c r="AE19" i="8364" s="1"/>
  <c r="AE19" i="259"/>
  <c r="J13" i="8364"/>
  <c r="K13" i="8364" s="1"/>
  <c r="K13" i="259"/>
  <c r="K6" i="259" s="1"/>
  <c r="D50" i="259"/>
  <c r="D49" i="259"/>
  <c r="D48" i="259"/>
  <c r="E58" i="259"/>
  <c r="E45" i="259" s="1"/>
  <c r="AO7" i="2819"/>
  <c r="AE28" i="8364"/>
  <c r="AE17" i="8364"/>
  <c r="AE9" i="8364"/>
  <c r="BB30" i="8364"/>
  <c r="BB31" i="259"/>
  <c r="BC30" i="259"/>
  <c r="R30" i="8364"/>
  <c r="S30" i="8364" s="1"/>
  <c r="S30" i="259"/>
  <c r="L19" i="8364"/>
  <c r="M19" i="8364" s="1"/>
  <c r="M19" i="259"/>
  <c r="AH70" i="2316"/>
  <c r="AH50" i="2316"/>
  <c r="Y59" i="2819"/>
  <c r="Y52" i="2819" s="1"/>
  <c r="BT53" i="17060"/>
  <c r="BT52" i="17060"/>
  <c r="BT54" i="17060"/>
  <c r="BU25" i="17060"/>
  <c r="BT43" i="17060"/>
  <c r="BU27" i="17060"/>
  <c r="BU29" i="17060"/>
  <c r="CR61" i="2316"/>
  <c r="CR62" i="2316"/>
  <c r="CR52" i="2316"/>
  <c r="CR63" i="2316"/>
  <c r="CT49" i="788"/>
  <c r="CT47" i="788"/>
  <c r="CT45" i="788"/>
  <c r="CT48" i="788"/>
  <c r="CT46" i="788"/>
  <c r="CU57" i="788"/>
  <c r="H11" i="8364"/>
  <c r="I11" i="259"/>
  <c r="CJ44" i="788"/>
  <c r="CJ60" i="788"/>
  <c r="CJ62" i="788"/>
  <c r="CJ61" i="788"/>
  <c r="BR45" i="259"/>
  <c r="BS52" i="259" s="1"/>
  <c r="BR56" i="2819"/>
  <c r="BR55" i="2819"/>
  <c r="BR54" i="2819"/>
  <c r="BR57" i="2819"/>
  <c r="BS65" i="2819"/>
  <c r="BS52" i="2819" s="1"/>
  <c r="BY6" i="17060"/>
  <c r="AV52" i="8364"/>
  <c r="AV56" i="259"/>
  <c r="AV55" i="259"/>
  <c r="AV54" i="259"/>
  <c r="BM28" i="8364"/>
  <c r="BM11" i="8364"/>
  <c r="BM9" i="8364"/>
  <c r="BM26" i="8364"/>
  <c r="M11" i="8364"/>
  <c r="X19" i="259"/>
  <c r="Y28" i="2819"/>
  <c r="N19" i="8364"/>
  <c r="O19" i="8364" s="1"/>
  <c r="O19" i="259"/>
  <c r="CL11" i="8364"/>
  <c r="CM11" i="259"/>
  <c r="AH54" i="17060"/>
  <c r="AH52" i="17060"/>
  <c r="AH53" i="17060"/>
  <c r="AH43" i="17060"/>
  <c r="AI25" i="17060"/>
  <c r="AI29" i="17060"/>
  <c r="CN30" i="8364"/>
  <c r="CO30" i="8364" s="1"/>
  <c r="CO30" i="259"/>
  <c r="CN13" i="8364"/>
  <c r="CO13" i="8364" s="1"/>
  <c r="CO13" i="259"/>
  <c r="CO6" i="259" s="1"/>
  <c r="AH19" i="8364"/>
  <c r="AI19" i="8364" s="1"/>
  <c r="AI19" i="259"/>
  <c r="BP60" i="2316"/>
  <c r="BP63" i="2316"/>
  <c r="BP62" i="2316"/>
  <c r="BP61" i="2316"/>
  <c r="BP52" i="2316"/>
  <c r="BJ45" i="259"/>
  <c r="BK52" i="259" s="1"/>
  <c r="BJ54" i="2819"/>
  <c r="BJ56" i="2819"/>
  <c r="BJ57" i="2819"/>
  <c r="BJ55" i="2819"/>
  <c r="BK65" i="2819"/>
  <c r="CP62" i="2316"/>
  <c r="CP63" i="2316"/>
  <c r="CP61" i="2316"/>
  <c r="CP52" i="2316"/>
  <c r="L21" i="8364"/>
  <c r="M21" i="8364" s="1"/>
  <c r="M21" i="259"/>
  <c r="Z13" i="8364"/>
  <c r="Z14" i="259"/>
  <c r="AA13" i="259"/>
  <c r="CJ11" i="8364"/>
  <c r="CK11" i="259"/>
  <c r="AE56" i="17060"/>
  <c r="AD47" i="17060"/>
  <c r="AD46" i="17060"/>
  <c r="AD48" i="17060"/>
  <c r="BE38" i="2819"/>
  <c r="BD30" i="259"/>
  <c r="BZ30" i="8364"/>
  <c r="CA30" i="8364" s="1"/>
  <c r="CA30" i="259"/>
  <c r="BE9" i="8364"/>
  <c r="AN68" i="2316"/>
  <c r="AN49" i="2316"/>
  <c r="L48" i="259"/>
  <c r="L49" i="259"/>
  <c r="L50" i="259"/>
  <c r="AQ11" i="8364"/>
  <c r="AQ17" i="8364"/>
  <c r="AQ9" i="8364"/>
  <c r="AQ28" i="8364"/>
  <c r="AQ26" i="8364"/>
  <c r="F56" i="2316"/>
  <c r="G65" i="2316"/>
  <c r="AB13" i="8364"/>
  <c r="AC13" i="8364" s="1"/>
  <c r="AC13" i="259"/>
  <c r="Z30" i="8364"/>
  <c r="Z31" i="8364" s="1"/>
  <c r="Z31" i="259"/>
  <c r="AA30" i="259"/>
  <c r="CP45" i="259"/>
  <c r="CQ52" i="259" s="1"/>
  <c r="CP55" i="2819"/>
  <c r="CP57" i="2819"/>
  <c r="CP56" i="2819"/>
  <c r="CQ65" i="2819"/>
  <c r="X49" i="788"/>
  <c r="X48" i="788"/>
  <c r="X47" i="788"/>
  <c r="Y57" i="788"/>
  <c r="AP21" i="8364"/>
  <c r="AQ21" i="8364" s="1"/>
  <c r="AQ21" i="259"/>
  <c r="BH52" i="8364"/>
  <c r="BH54" i="259"/>
  <c r="BH55" i="259"/>
  <c r="BH56" i="259"/>
  <c r="BH53" i="259"/>
  <c r="Q56" i="17060"/>
  <c r="P47" i="17060"/>
  <c r="P46" i="17060"/>
  <c r="P48" i="17060"/>
  <c r="BN27" i="8364"/>
  <c r="BN18" i="8364"/>
  <c r="BN41" i="8364"/>
  <c r="BN12" i="8364"/>
  <c r="BN10" i="8364"/>
  <c r="BP19" i="8364"/>
  <c r="BQ19" i="259"/>
  <c r="CV9" i="8364"/>
  <c r="CW9" i="8364" s="1"/>
  <c r="CW9" i="259"/>
  <c r="CV10" i="259"/>
  <c r="J61" i="8364"/>
  <c r="J63" i="8364"/>
  <c r="J62" i="8364"/>
  <c r="AK59" i="2819"/>
  <c r="BD11" i="8364"/>
  <c r="BD12" i="259"/>
  <c r="BE11" i="259"/>
  <c r="CT54" i="17060"/>
  <c r="CT52" i="17060"/>
  <c r="CU25" i="17060"/>
  <c r="CT53" i="17060"/>
  <c r="CT43" i="17060"/>
  <c r="CU50" i="17060" s="1"/>
  <c r="CU27" i="17060"/>
  <c r="CT51" i="17060"/>
  <c r="CU29" i="17060"/>
  <c r="CQ17" i="8364"/>
  <c r="CQ26" i="8364"/>
  <c r="BC11" i="8364"/>
  <c r="BB12" i="8364"/>
  <c r="AN13" i="8364"/>
  <c r="AO13" i="8364" s="1"/>
  <c r="AO13" i="259"/>
  <c r="CK56" i="17060"/>
  <c r="CJ48" i="17060"/>
  <c r="CJ46" i="17060"/>
  <c r="CJ47" i="17060"/>
  <c r="CF19" i="259"/>
  <c r="CF21" i="259" s="1"/>
  <c r="CG28" i="2819"/>
  <c r="CR30" i="8364"/>
  <c r="CS30" i="259"/>
  <c r="BB18" i="8364"/>
  <c r="AH45" i="259"/>
  <c r="AH57" i="2819"/>
  <c r="AH54" i="2819"/>
  <c r="AH55" i="2819"/>
  <c r="AH56" i="2819"/>
  <c r="AI65" i="2819"/>
  <c r="AI52" i="2819" s="1"/>
  <c r="X17" i="8364"/>
  <c r="Y17" i="8364" s="1"/>
  <c r="Y17" i="259"/>
  <c r="Z22" i="259"/>
  <c r="BV52" i="8364"/>
  <c r="BV55" i="259"/>
  <c r="BV53" i="259"/>
  <c r="BV54" i="259"/>
  <c r="BV56" i="259"/>
  <c r="P61" i="8364"/>
  <c r="P42" i="8364"/>
  <c r="B13" i="8364"/>
  <c r="C13" i="259"/>
  <c r="C6" i="259" s="1"/>
  <c r="B14" i="259"/>
  <c r="BX30" i="8364"/>
  <c r="BY30" i="8364" s="1"/>
  <c r="BY30" i="259"/>
  <c r="K45" i="259"/>
  <c r="X11" i="8364"/>
  <c r="Y11" i="8364" s="1"/>
  <c r="Y11" i="259"/>
  <c r="AN26" i="8364"/>
  <c r="AO26" i="8364" s="1"/>
  <c r="AO26" i="259"/>
  <c r="X63" i="2316"/>
  <c r="X61" i="2316"/>
  <c r="X62" i="2316"/>
  <c r="X52" i="2316"/>
  <c r="BN68" i="2316"/>
  <c r="BN49" i="2316"/>
  <c r="BL45" i="259"/>
  <c r="BL57" i="2819"/>
  <c r="BL55" i="2819"/>
  <c r="BL54" i="2819"/>
  <c r="BL56" i="2819"/>
  <c r="BM65" i="2819"/>
  <c r="BB66" i="2316"/>
  <c r="BB39" i="2316"/>
  <c r="BB37" i="2316"/>
  <c r="BB35" i="2316"/>
  <c r="BB15" i="2316"/>
  <c r="BB13" i="2316"/>
  <c r="BB19" i="2316"/>
  <c r="BB27" i="2316"/>
  <c r="BB21" i="2316"/>
  <c r="BB23" i="2316"/>
  <c r="BB29" i="2316"/>
  <c r="BB48" i="2316"/>
  <c r="AH30" i="8364"/>
  <c r="AI30" i="8364" s="1"/>
  <c r="AI30" i="259"/>
  <c r="K26" i="8364"/>
  <c r="K11" i="8364"/>
  <c r="K9" i="8364"/>
  <c r="AN11" i="8364"/>
  <c r="AO11" i="8364" s="1"/>
  <c r="AO11" i="259"/>
  <c r="BD13" i="259"/>
  <c r="BF62" i="2316"/>
  <c r="BF61" i="2316"/>
  <c r="BF52" i="2316"/>
  <c r="BF60" i="2316"/>
  <c r="BF63" i="2316"/>
  <c r="D46" i="17060"/>
  <c r="E56" i="17060"/>
  <c r="E43" i="17060" s="1"/>
  <c r="D47" i="17060"/>
  <c r="D48" i="17060"/>
  <c r="AX18" i="8364"/>
  <c r="K28" i="8364"/>
  <c r="BZ56" i="2316"/>
  <c r="BZ55" i="2316"/>
  <c r="AL56" i="259"/>
  <c r="AL55" i="259"/>
  <c r="AL54" i="259"/>
  <c r="AL52" i="8364"/>
  <c r="AZ52" i="8364"/>
  <c r="AZ56" i="259"/>
  <c r="AZ53" i="259"/>
  <c r="AZ55" i="259"/>
  <c r="AZ54" i="259"/>
  <c r="AT45" i="259"/>
  <c r="AU52" i="259" s="1"/>
  <c r="AT54" i="2819"/>
  <c r="AT55" i="2819"/>
  <c r="AT57" i="2819"/>
  <c r="AT56" i="2819"/>
  <c r="AU65" i="2819"/>
  <c r="X52" i="8364"/>
  <c r="X55" i="259"/>
  <c r="X56" i="259"/>
  <c r="X54" i="259"/>
  <c r="BT63" i="2316"/>
  <c r="BT62" i="2316"/>
  <c r="BT61" i="2316"/>
  <c r="BT52" i="2316"/>
  <c r="Z45" i="259"/>
  <c r="AA52" i="259" s="1"/>
  <c r="Z55" i="2819"/>
  <c r="Z54" i="2819"/>
  <c r="Z56" i="2819"/>
  <c r="Z57" i="2819"/>
  <c r="Z53" i="2819"/>
  <c r="AA65" i="2819"/>
  <c r="AA52" i="2819" s="1"/>
  <c r="B12" i="8364"/>
  <c r="H19" i="259"/>
  <c r="H21" i="259" s="1"/>
  <c r="I28" i="2819"/>
  <c r="BX52" i="17060"/>
  <c r="BX53" i="17060"/>
  <c r="BX43" i="17060"/>
  <c r="BY50" i="17060" s="1"/>
  <c r="BY29" i="17060"/>
  <c r="BY27" i="17060"/>
  <c r="BX54" i="17060"/>
  <c r="BY25" i="17060"/>
  <c r="AF57" i="2819"/>
  <c r="AF55" i="2819"/>
  <c r="AF45" i="259"/>
  <c r="AG52" i="259" s="1"/>
  <c r="AF56" i="2819"/>
  <c r="AF54" i="2819"/>
  <c r="AG65" i="2819"/>
  <c r="AN17" i="8364"/>
  <c r="AO17" i="8364" s="1"/>
  <c r="AO17" i="259"/>
  <c r="D70" i="2316"/>
  <c r="D50" i="2316"/>
  <c r="V13" i="8364"/>
  <c r="W13" i="8364" s="1"/>
  <c r="W13" i="259"/>
  <c r="W6" i="259" s="1"/>
  <c r="P49" i="8364"/>
  <c r="P48" i="8364"/>
  <c r="P50" i="8364"/>
  <c r="Q58" i="8364"/>
  <c r="Q45" i="8364" s="1"/>
  <c r="AH63" i="2316"/>
  <c r="AH62" i="2316"/>
  <c r="AH61" i="2316"/>
  <c r="AH52" i="2316"/>
  <c r="U26" i="8364"/>
  <c r="CO28" i="8364"/>
  <c r="CO17" i="8364"/>
  <c r="CL6" i="8364"/>
  <c r="CM17" i="8364" s="1"/>
  <c r="CL13" i="259"/>
  <c r="CM28" i="259"/>
  <c r="CM26" i="259"/>
  <c r="AV21" i="8364"/>
  <c r="AW21" i="259"/>
  <c r="W56" i="17060"/>
  <c r="V48" i="17060"/>
  <c r="V47" i="17060"/>
  <c r="V46" i="17060"/>
  <c r="BV19" i="8364"/>
  <c r="BW19" i="259"/>
  <c r="BV20" i="259"/>
  <c r="CJ45" i="259"/>
  <c r="CK58" i="259" s="1"/>
  <c r="CJ55" i="2819"/>
  <c r="CJ57" i="2819"/>
  <c r="CK59" i="2819"/>
  <c r="CJ56" i="2819"/>
  <c r="AS11" i="8364"/>
  <c r="AS17" i="8364"/>
  <c r="AS26" i="8364"/>
  <c r="BD28" i="8364"/>
  <c r="BE28" i="259"/>
  <c r="BD29" i="259"/>
  <c r="P70" i="2316"/>
  <c r="P50" i="2316"/>
  <c r="CB54" i="17060"/>
  <c r="CB52" i="17060"/>
  <c r="CC29" i="17060"/>
  <c r="CB43" i="17060"/>
  <c r="CC50" i="17060" s="1"/>
  <c r="CB53" i="17060"/>
  <c r="CC25" i="17060"/>
  <c r="CC27" i="17060"/>
  <c r="CI7" i="2819"/>
  <c r="L13" i="8364"/>
  <c r="M13" i="8364" s="1"/>
  <c r="M13" i="259"/>
  <c r="M6" i="259" s="1"/>
  <c r="BC9" i="8364"/>
  <c r="BC17" i="8364"/>
  <c r="BC28" i="8364"/>
  <c r="BF52" i="8364"/>
  <c r="BF55" i="259"/>
  <c r="BF54" i="259"/>
  <c r="BF56" i="259"/>
  <c r="BF53" i="259"/>
  <c r="AN30" i="259"/>
  <c r="AO38" i="2819"/>
  <c r="Y9" i="8364"/>
  <c r="AT52" i="8364"/>
  <c r="AT54" i="259"/>
  <c r="AT56" i="259"/>
  <c r="AT55" i="259"/>
  <c r="AX19" i="8364"/>
  <c r="AY19" i="259"/>
  <c r="AN44" i="788"/>
  <c r="AO57" i="788" s="1"/>
  <c r="CU13" i="259"/>
  <c r="CB30" i="8364"/>
  <c r="CC30" i="8364" s="1"/>
  <c r="CC30" i="259"/>
  <c r="W9" i="8364"/>
  <c r="W28" i="8364"/>
  <c r="W17" i="8364"/>
  <c r="D13" i="8364"/>
  <c r="E13" i="8364" s="1"/>
  <c r="E13" i="259"/>
  <c r="E6" i="259" s="1"/>
  <c r="AZ21" i="8364"/>
  <c r="AZ22" i="259"/>
  <c r="BA21" i="259"/>
  <c r="CL19" i="259"/>
  <c r="CM28" i="2819"/>
  <c r="AS28" i="8364"/>
  <c r="CL52" i="8364"/>
  <c r="CL56" i="259"/>
  <c r="CL55" i="259"/>
  <c r="CL54" i="259"/>
  <c r="BD58" i="8364"/>
  <c r="BD59" i="259"/>
  <c r="BD60" i="259"/>
  <c r="BD63" i="259"/>
  <c r="BD62" i="259"/>
  <c r="BD61" i="259"/>
  <c r="BE6" i="17060"/>
  <c r="BB51" i="17060"/>
  <c r="BB53" i="17060"/>
  <c r="BB52" i="17060"/>
  <c r="BC25" i="17060"/>
  <c r="BC29" i="17060"/>
  <c r="BC27" i="17060"/>
  <c r="BB43" i="17060"/>
  <c r="BB54" i="17060"/>
  <c r="CD19" i="8364"/>
  <c r="CE19" i="259"/>
  <c r="CI56" i="17060"/>
  <c r="CI43" i="17060" s="1"/>
  <c r="CH48" i="17060"/>
  <c r="CH47" i="17060"/>
  <c r="CH46" i="17060"/>
  <c r="T21" i="8364"/>
  <c r="U21" i="8364" s="1"/>
  <c r="U21" i="259"/>
  <c r="W11" i="8364"/>
  <c r="CU6" i="17060"/>
  <c r="AC28" i="8364"/>
  <c r="AC11" i="8364"/>
  <c r="AC17" i="8364"/>
  <c r="CV54" i="17060"/>
  <c r="CV53" i="17060"/>
  <c r="CV43" i="17060"/>
  <c r="CV52" i="17060"/>
  <c r="CW27" i="17060"/>
  <c r="CV51" i="17060"/>
  <c r="CW25" i="17060"/>
  <c r="CW29" i="17060"/>
  <c r="F68" i="2316"/>
  <c r="F49" i="2316"/>
  <c r="CD55" i="8364"/>
  <c r="CD56" i="8364"/>
  <c r="CD54" i="8364"/>
  <c r="N21" i="8364"/>
  <c r="O21" i="8364" s="1"/>
  <c r="O21" i="259"/>
  <c r="T55" i="8364"/>
  <c r="T45" i="8364"/>
  <c r="U52" i="8364" s="1"/>
  <c r="T54" i="8364"/>
  <c r="T56" i="8364"/>
  <c r="Y17" i="2819"/>
  <c r="BT11" i="8364"/>
  <c r="BU11" i="8364" s="1"/>
  <c r="BU11" i="259"/>
  <c r="AF54" i="17060"/>
  <c r="AG25" i="17060"/>
  <c r="AF53" i="17060"/>
  <c r="AF52" i="17060"/>
  <c r="AG27" i="17060"/>
  <c r="AF43" i="17060"/>
  <c r="AG50" i="17060" s="1"/>
  <c r="AG29" i="17060"/>
  <c r="AV61" i="2316"/>
  <c r="AV63" i="2316"/>
  <c r="AV62" i="2316"/>
  <c r="AV52" i="2316"/>
  <c r="CB61" i="2316"/>
  <c r="CB63" i="2316"/>
  <c r="CB52" i="2316"/>
  <c r="CB62" i="2316"/>
  <c r="CH11" i="8364"/>
  <c r="CI11" i="259"/>
  <c r="B18" i="8364"/>
  <c r="C17" i="8364"/>
  <c r="M28" i="8364"/>
  <c r="M17" i="8364"/>
  <c r="BT45" i="259"/>
  <c r="BU52" i="259" s="1"/>
  <c r="BT55" i="2819"/>
  <c r="BT57" i="2819"/>
  <c r="BT54" i="2819"/>
  <c r="BT56" i="2819"/>
  <c r="CT19" i="259"/>
  <c r="CU28" i="2819"/>
  <c r="CT29" i="2819"/>
  <c r="CR9" i="8364"/>
  <c r="CS9" i="259"/>
  <c r="AE50" i="17060"/>
  <c r="AZ54" i="17060"/>
  <c r="AZ51" i="17060"/>
  <c r="AZ53" i="17060"/>
  <c r="AZ43" i="17060"/>
  <c r="BA50" i="17060" s="1"/>
  <c r="BA27" i="17060"/>
  <c r="BA25" i="17060"/>
  <c r="BA29" i="17060"/>
  <c r="AZ52" i="17060"/>
  <c r="BT19" i="259"/>
  <c r="BT21" i="259" s="1"/>
  <c r="BU28" i="2819"/>
  <c r="AU56" i="17060"/>
  <c r="AU43" i="17060" s="1"/>
  <c r="AT47" i="17060"/>
  <c r="AT46" i="17060"/>
  <c r="AT48" i="17060"/>
  <c r="AW9" i="8364"/>
  <c r="CB21" i="8364"/>
  <c r="CC21" i="8364" s="1"/>
  <c r="CC21" i="259"/>
  <c r="K17" i="8364"/>
  <c r="CT11" i="8364"/>
  <c r="CU11" i="8364" s="1"/>
  <c r="CT12" i="259"/>
  <c r="CU11" i="259"/>
  <c r="CX39" i="2819"/>
  <c r="CY38" i="2819"/>
  <c r="S58" i="259"/>
  <c r="S45" i="259" s="1"/>
  <c r="AK6" i="17060"/>
  <c r="CD21" i="259"/>
  <c r="AB61" i="2316"/>
  <c r="AB63" i="2316"/>
  <c r="AB62" i="2316"/>
  <c r="AB52" i="2316"/>
  <c r="O65" i="2316"/>
  <c r="O52" i="2316" s="1"/>
  <c r="N55" i="2316"/>
  <c r="N56" i="2316"/>
  <c r="N57" i="2316"/>
  <c r="CL9" i="8364"/>
  <c r="CM9" i="259"/>
  <c r="AT19" i="8364"/>
  <c r="AU19" i="259"/>
  <c r="T19" i="8364"/>
  <c r="U19" i="8364" s="1"/>
  <c r="U19" i="259"/>
  <c r="CU28" i="8364"/>
  <c r="CU26" i="8364"/>
  <c r="BB27" i="8364"/>
  <c r="BC26" i="8364"/>
  <c r="BL19" i="8364"/>
  <c r="BM19" i="259"/>
  <c r="BR56" i="259"/>
  <c r="BR55" i="259"/>
  <c r="BR54" i="259"/>
  <c r="BR52" i="8364"/>
  <c r="BX61" i="2316"/>
  <c r="BX63" i="2316"/>
  <c r="BX52" i="2316"/>
  <c r="BX62" i="2316"/>
  <c r="CJ17" i="8364"/>
  <c r="CK17" i="259"/>
  <c r="BI6" i="17060"/>
  <c r="AL53" i="17060"/>
  <c r="AM29" i="17060"/>
  <c r="AL54" i="17060"/>
  <c r="AL52" i="17060"/>
  <c r="AL43" i="17060"/>
  <c r="AM50" i="17060" s="1"/>
  <c r="AM27" i="17060"/>
  <c r="AM25" i="17060"/>
  <c r="J30" i="8364"/>
  <c r="K30" i="8364" s="1"/>
  <c r="K30" i="259"/>
  <c r="BB45" i="259"/>
  <c r="BB56" i="2819"/>
  <c r="BB57" i="2819"/>
  <c r="BB55" i="2819"/>
  <c r="BB54" i="2819"/>
  <c r="BC65" i="2819"/>
  <c r="BC52" i="2819" s="1"/>
  <c r="AL13" i="8364"/>
  <c r="AM13" i="8364" s="1"/>
  <c r="AM13" i="259"/>
  <c r="AM6" i="259" s="1"/>
  <c r="AZ13" i="8364"/>
  <c r="AZ14" i="259"/>
  <c r="BA13" i="259"/>
  <c r="BA6" i="259" s="1"/>
  <c r="AX66" i="2316"/>
  <c r="AX39" i="2316"/>
  <c r="AX37" i="2316"/>
  <c r="AX35" i="2316"/>
  <c r="AX15" i="2316"/>
  <c r="AX13" i="2316"/>
  <c r="AX29" i="2316"/>
  <c r="AX27" i="2316"/>
  <c r="AX21" i="2316"/>
  <c r="AX19" i="2316"/>
  <c r="AX23" i="2316"/>
  <c r="AX48" i="2316"/>
  <c r="CH6" i="8364"/>
  <c r="CH13" i="259"/>
  <c r="CI17" i="259"/>
  <c r="CI26" i="259"/>
  <c r="CI28" i="259"/>
  <c r="AX30" i="8364"/>
  <c r="AX31" i="259"/>
  <c r="AY30" i="259"/>
  <c r="P30" i="8364"/>
  <c r="Q30" i="8364" s="1"/>
  <c r="Q30" i="259"/>
  <c r="BJ13" i="8364"/>
  <c r="BJ14" i="8364" s="1"/>
  <c r="BK13" i="259"/>
  <c r="BK6" i="259" s="1"/>
  <c r="BJ14" i="259"/>
  <c r="D19" i="8364"/>
  <c r="E19" i="8364" s="1"/>
  <c r="E19" i="259"/>
  <c r="AO9" i="8364"/>
  <c r="CF30" i="259"/>
  <c r="CG38" i="2819"/>
  <c r="AX54" i="17060"/>
  <c r="AX51" i="17060"/>
  <c r="AX52" i="17060"/>
  <c r="AY25" i="17060"/>
  <c r="AX43" i="17060"/>
  <c r="AY50" i="17060" s="1"/>
  <c r="AX53" i="17060"/>
  <c r="AY29" i="17060"/>
  <c r="AY27" i="17060"/>
  <c r="BB13" i="8364"/>
  <c r="BB14" i="259"/>
  <c r="BC13" i="259"/>
  <c r="BC6" i="259" s="1"/>
  <c r="AN19" i="259"/>
  <c r="AO28" i="2819"/>
  <c r="BT49" i="788"/>
  <c r="BT48" i="788"/>
  <c r="BT47" i="788"/>
  <c r="BZ45" i="259"/>
  <c r="CA52" i="259" s="1"/>
  <c r="BZ57" i="2819"/>
  <c r="BZ56" i="2819"/>
  <c r="BZ55" i="2819"/>
  <c r="CA65" i="2819"/>
  <c r="BH30" i="8364"/>
  <c r="BH31" i="259"/>
  <c r="BI30" i="259"/>
  <c r="X13" i="8364"/>
  <c r="Y13" i="8364" s="1"/>
  <c r="Y13" i="259"/>
  <c r="CP11" i="8364"/>
  <c r="CQ11" i="8364" s="1"/>
  <c r="CQ11" i="259"/>
  <c r="T50" i="259"/>
  <c r="T48" i="259"/>
  <c r="T49" i="259"/>
  <c r="CH30" i="259"/>
  <c r="CI38" i="2819"/>
  <c r="CT52" i="8364"/>
  <c r="CT56" i="259"/>
  <c r="CT53" i="259"/>
  <c r="CT55" i="259"/>
  <c r="CT54" i="259"/>
  <c r="BN45" i="259"/>
  <c r="BO52" i="259" s="1"/>
  <c r="BN57" i="2819"/>
  <c r="BN54" i="2819"/>
  <c r="BN56" i="2819"/>
  <c r="BN55" i="2819"/>
  <c r="BO65" i="2819"/>
  <c r="BO52" i="2819" s="1"/>
  <c r="AP52" i="8364"/>
  <c r="AP55" i="259"/>
  <c r="AP54" i="259"/>
  <c r="AP56" i="259"/>
  <c r="BJ21" i="8364"/>
  <c r="BK21" i="259"/>
  <c r="BJ22" i="259"/>
  <c r="I65" i="2819"/>
  <c r="CR19" i="8364"/>
  <c r="CS19" i="259"/>
  <c r="BD19" i="259"/>
  <c r="BE28" i="2819"/>
  <c r="AB52" i="17060"/>
  <c r="AB43" i="17060"/>
  <c r="AC50" i="17060" s="1"/>
  <c r="AB54" i="17060"/>
  <c r="AC25" i="17060"/>
  <c r="AB53" i="17060"/>
  <c r="AC29" i="17060"/>
  <c r="AC27" i="17060"/>
  <c r="W50" i="17060"/>
  <c r="AX68" i="2316"/>
  <c r="AX49" i="2316"/>
  <c r="T70" i="2316"/>
  <c r="T63" i="2316"/>
  <c r="T50" i="2316"/>
  <c r="T57" i="2316"/>
  <c r="CP9" i="8364"/>
  <c r="CQ9" i="8364" s="1"/>
  <c r="CQ9" i="259"/>
  <c r="AX70" i="2316"/>
  <c r="AX50" i="2316"/>
  <c r="BV51" i="17060"/>
  <c r="BV52" i="17060"/>
  <c r="BV54" i="17060"/>
  <c r="BV53" i="17060"/>
  <c r="BV43" i="17060"/>
  <c r="BW50" i="17060" s="1"/>
  <c r="BW27" i="17060"/>
  <c r="BW29" i="17060"/>
  <c r="BW25" i="17060"/>
  <c r="H6" i="8364"/>
  <c r="H13" i="259"/>
  <c r="I9" i="259"/>
  <c r="CK65" i="2819"/>
  <c r="BT68" i="2316"/>
  <c r="BT49" i="2316"/>
  <c r="BX19" i="8364"/>
  <c r="BY19" i="8364" s="1"/>
  <c r="BY19" i="259"/>
  <c r="BN13" i="8364"/>
  <c r="BN14" i="259"/>
  <c r="BO13" i="259"/>
  <c r="BO6" i="259" s="1"/>
  <c r="BB63" i="2316"/>
  <c r="BB62" i="2316"/>
  <c r="BB61" i="2316"/>
  <c r="BB52" i="2316"/>
  <c r="BB60" i="2316"/>
  <c r="CT45" i="259"/>
  <c r="CT57" i="2819"/>
  <c r="CT53" i="2819"/>
  <c r="CU65" i="2819"/>
  <c r="CT56" i="2819"/>
  <c r="CT55" i="2819"/>
  <c r="Q50" i="17060"/>
  <c r="BR68" i="2316"/>
  <c r="BR49" i="2316"/>
  <c r="N50" i="8364"/>
  <c r="N48" i="8364"/>
  <c r="N49" i="8364"/>
  <c r="O52" i="8364"/>
  <c r="AJ30" i="8364"/>
  <c r="AK30" i="259"/>
  <c r="T13" i="8364"/>
  <c r="U13" i="8364" s="1"/>
  <c r="U13" i="259"/>
  <c r="U6" i="259" s="1"/>
  <c r="CL62" i="2316"/>
  <c r="CL63" i="2316"/>
  <c r="CL61" i="2316"/>
  <c r="CL52" i="2316"/>
  <c r="AJ52" i="8364"/>
  <c r="AJ56" i="259"/>
  <c r="AJ55" i="259"/>
  <c r="AJ54" i="259"/>
  <c r="BT28" i="8364"/>
  <c r="BU28" i="8364" s="1"/>
  <c r="BU28" i="259"/>
  <c r="AN52" i="8364"/>
  <c r="AN55" i="259"/>
  <c r="AN54" i="259"/>
  <c r="AN56" i="259"/>
  <c r="I65" i="2316"/>
  <c r="H56" i="2316"/>
  <c r="H55" i="2316"/>
  <c r="H57" i="2316"/>
  <c r="AS59" i="2819"/>
  <c r="N13" i="8364"/>
  <c r="O13" i="8364" s="1"/>
  <c r="O13" i="259"/>
  <c r="O6" i="259" s="1"/>
  <c r="AH21" i="259"/>
  <c r="AJ63" i="2316"/>
  <c r="AJ62" i="2316"/>
  <c r="AJ61" i="2316"/>
  <c r="AJ52" i="2316"/>
  <c r="BT60" i="788"/>
  <c r="BT62" i="788"/>
  <c r="BT61" i="788"/>
  <c r="BU57" i="788"/>
  <c r="AB45" i="259"/>
  <c r="AC52" i="259" s="1"/>
  <c r="AB56" i="2819"/>
  <c r="AC65" i="2819"/>
  <c r="AC52" i="2819" s="1"/>
  <c r="AB57" i="2819"/>
  <c r="AB54" i="2819"/>
  <c r="AB55" i="2819"/>
  <c r="BJ52" i="8364"/>
  <c r="BJ54" i="259"/>
  <c r="BJ56" i="259"/>
  <c r="BJ55" i="259"/>
  <c r="BJ53" i="259"/>
  <c r="P43" i="8364"/>
  <c r="P63" i="8364"/>
  <c r="P56" i="8364"/>
  <c r="AF61" i="2316"/>
  <c r="AF63" i="2316"/>
  <c r="AF52" i="2316"/>
  <c r="AF62" i="2316"/>
  <c r="BA57" i="788"/>
  <c r="AZ46" i="788"/>
  <c r="AZ49" i="788"/>
  <c r="AZ47" i="788"/>
  <c r="AZ45" i="788"/>
  <c r="AZ48" i="788"/>
  <c r="BD68" i="2316"/>
  <c r="BD49" i="2316"/>
  <c r="CT9" i="8364"/>
  <c r="CU9" i="8364" s="1"/>
  <c r="CU9" i="259"/>
  <c r="CT10" i="259"/>
  <c r="CJ19" i="259"/>
  <c r="CJ21" i="259" s="1"/>
  <c r="CK28" i="2819"/>
  <c r="N30" i="8364"/>
  <c r="O30" i="8364" s="1"/>
  <c r="O30" i="259"/>
  <c r="AX63" i="2316"/>
  <c r="AX62" i="2316"/>
  <c r="AX61" i="2316"/>
  <c r="AX52" i="2316"/>
  <c r="AX60" i="2316"/>
  <c r="H63" i="259"/>
  <c r="H62" i="259"/>
  <c r="H58" i="8364"/>
  <c r="H61" i="259"/>
  <c r="BT17" i="8364"/>
  <c r="BU17" i="8364" s="1"/>
  <c r="BU17" i="259"/>
  <c r="BV45" i="259"/>
  <c r="BW52" i="259" s="1"/>
  <c r="BV55" i="2819"/>
  <c r="BV54" i="2819"/>
  <c r="BW65" i="2819"/>
  <c r="BV56" i="2819"/>
  <c r="BV57" i="2819"/>
  <c r="BJ53" i="17060"/>
  <c r="BK29" i="17060"/>
  <c r="BK27" i="17060"/>
  <c r="BJ54" i="17060"/>
  <c r="BK25" i="17060"/>
  <c r="BJ43" i="17060"/>
  <c r="BK50" i="17060" s="1"/>
  <c r="BJ51" i="17060"/>
  <c r="BJ52" i="17060"/>
  <c r="CT30" i="259"/>
  <c r="CT39" i="2819"/>
  <c r="CU38" i="2819"/>
  <c r="BP27" i="8364"/>
  <c r="L30" i="8364"/>
  <c r="M30" i="8364" s="1"/>
  <c r="M30" i="259"/>
  <c r="M52" i="259"/>
  <c r="BT30" i="259"/>
  <c r="BU38" i="2819"/>
  <c r="BD45" i="259"/>
  <c r="BE52" i="259" s="1"/>
  <c r="BD55" i="2819"/>
  <c r="BD57" i="2819"/>
  <c r="BD56" i="2819"/>
  <c r="BD54" i="2819"/>
  <c r="AR61" i="2316"/>
  <c r="AR63" i="2316"/>
  <c r="AR52" i="2316"/>
  <c r="AR62" i="2316"/>
  <c r="BZ21" i="259"/>
  <c r="CF56" i="8364"/>
  <c r="CF55" i="8364"/>
  <c r="CF54" i="8364"/>
  <c r="F13" i="8364"/>
  <c r="G13" i="8364" s="1"/>
  <c r="G6" i="8364" s="1"/>
  <c r="G13" i="259"/>
  <c r="G6" i="259" s="1"/>
  <c r="R61" i="8364"/>
  <c r="R63" i="8364"/>
  <c r="R62" i="8364"/>
  <c r="BD17" i="8364"/>
  <c r="BE17" i="259"/>
  <c r="BD18" i="259"/>
  <c r="BH21" i="259"/>
  <c r="BX52" i="8364"/>
  <c r="BX54" i="259"/>
  <c r="BX56" i="259"/>
  <c r="BX55" i="259"/>
  <c r="CA59" i="2819"/>
  <c r="D63" i="2316"/>
  <c r="D62" i="2316"/>
  <c r="D61" i="2316"/>
  <c r="D52" i="2316"/>
  <c r="E59" i="2316" s="1"/>
  <c r="BB29" i="8364"/>
  <c r="AL45" i="259"/>
  <c r="AM52" i="259" s="1"/>
  <c r="AL56" i="2819"/>
  <c r="AL55" i="2819"/>
  <c r="AL54" i="2819"/>
  <c r="AL57" i="2819"/>
  <c r="AM65" i="2819"/>
  <c r="AU59" i="2819"/>
  <c r="T46" i="17060"/>
  <c r="U56" i="17060"/>
  <c r="U43" i="17060" s="1"/>
  <c r="T47" i="17060"/>
  <c r="T48" i="17060"/>
  <c r="BV62" i="2316"/>
  <c r="BV60" i="2316"/>
  <c r="BV52" i="2316"/>
  <c r="BV63" i="2316"/>
  <c r="BV61" i="2316"/>
  <c r="O11" i="8364"/>
  <c r="Z52" i="17060"/>
  <c r="Z54" i="17060"/>
  <c r="Z51" i="17060"/>
  <c r="Z43" i="17060"/>
  <c r="AA50" i="17060" s="1"/>
  <c r="Z53" i="17060"/>
  <c r="AA27" i="17060"/>
  <c r="AA25" i="17060"/>
  <c r="AA29" i="17060"/>
  <c r="BF13" i="8364"/>
  <c r="BF14" i="259"/>
  <c r="BG13" i="259"/>
  <c r="P13" i="8364"/>
  <c r="Q13" i="8364" s="1"/>
  <c r="Q13" i="259"/>
  <c r="Q6" i="259" s="1"/>
  <c r="BY28" i="8364"/>
  <c r="BJ19" i="8364"/>
  <c r="BK19" i="259"/>
  <c r="X26" i="8364"/>
  <c r="Y26" i="8364" s="1"/>
  <c r="Y26" i="259"/>
  <c r="AG59" i="2819"/>
  <c r="BL21" i="8364"/>
  <c r="BM21" i="259"/>
  <c r="BL22" i="259"/>
  <c r="CB45" i="259"/>
  <c r="CC52" i="259" s="1"/>
  <c r="CB57" i="2819"/>
  <c r="CB55" i="2819"/>
  <c r="CB56" i="2819"/>
  <c r="CC65" i="2819"/>
  <c r="CC52" i="2819" s="1"/>
  <c r="AP19" i="8364"/>
  <c r="AQ19" i="8364" s="1"/>
  <c r="AQ19" i="259"/>
  <c r="S28" i="8364"/>
  <c r="S26" i="8364"/>
  <c r="S9" i="8364"/>
  <c r="X58" i="8364"/>
  <c r="X63" i="259"/>
  <c r="X62" i="259"/>
  <c r="X61" i="259"/>
  <c r="BH61" i="2316"/>
  <c r="BH63" i="2316"/>
  <c r="BH52" i="2316"/>
  <c r="BH62" i="2316"/>
  <c r="BH60" i="2316"/>
  <c r="AL63" i="2316"/>
  <c r="AL62" i="2316"/>
  <c r="AL61" i="2316"/>
  <c r="AL52" i="2316"/>
  <c r="BB68" i="2316"/>
  <c r="BB49" i="2316"/>
  <c r="BA28" i="8364"/>
  <c r="AZ34" i="8364"/>
  <c r="AZ34" i="259" s="1"/>
  <c r="BA11" i="8364"/>
  <c r="BA26" i="8364"/>
  <c r="AX41" i="8364"/>
  <c r="AX10" i="8364"/>
  <c r="CH56" i="2316"/>
  <c r="CH55" i="2316"/>
  <c r="CH57" i="2316"/>
  <c r="AR13" i="8364"/>
  <c r="AS13" i="8364" s="1"/>
  <c r="AS13" i="259"/>
  <c r="AS6" i="259" s="1"/>
  <c r="AF52" i="8364"/>
  <c r="AF56" i="259"/>
  <c r="AF54" i="259"/>
  <c r="AF55" i="259"/>
  <c r="BN19" i="8364"/>
  <c r="BO19" i="259"/>
  <c r="AX29" i="8364"/>
  <c r="CL52" i="17060"/>
  <c r="CL54" i="17060"/>
  <c r="CM25" i="17060"/>
  <c r="CL43" i="17060"/>
  <c r="CM50" i="17060" s="1"/>
  <c r="CM27" i="17060"/>
  <c r="CL53" i="17060"/>
  <c r="CM29" i="17060"/>
  <c r="BP52" i="8364"/>
  <c r="BP56" i="259"/>
  <c r="BP53" i="259"/>
  <c r="BP55" i="259"/>
  <c r="BP54" i="259"/>
  <c r="AR19" i="8364"/>
  <c r="AS19" i="8364" s="1"/>
  <c r="AS19" i="259"/>
  <c r="CF6" i="8364"/>
  <c r="CF13" i="259"/>
  <c r="CG28" i="259"/>
  <c r="CG17" i="259"/>
  <c r="CG9" i="259"/>
  <c r="J45" i="8364"/>
  <c r="K52" i="8364" s="1"/>
  <c r="J56" i="8364"/>
  <c r="J55" i="8364"/>
  <c r="J54" i="8364"/>
  <c r="AR52" i="17060"/>
  <c r="AR53" i="17060"/>
  <c r="AR43" i="17060"/>
  <c r="AR54" i="17060"/>
  <c r="AS29" i="17060"/>
  <c r="AS27" i="17060"/>
  <c r="AS25" i="17060"/>
  <c r="AW13" i="259"/>
  <c r="CP19" i="8364"/>
  <c r="CQ19" i="8364" s="1"/>
  <c r="CQ19" i="259"/>
  <c r="CY28" i="2819"/>
  <c r="CX29" i="2819"/>
  <c r="BD26" i="8364"/>
  <c r="BE26" i="259"/>
  <c r="BD27" i="259"/>
  <c r="AT57" i="2316"/>
  <c r="AT56" i="2316"/>
  <c r="AT55" i="2316"/>
  <c r="AD45" i="259"/>
  <c r="AD55" i="2819"/>
  <c r="AD57" i="2819"/>
  <c r="AD54" i="2819"/>
  <c r="AD56" i="2819"/>
  <c r="AE65" i="2819"/>
  <c r="AE52" i="2819" s="1"/>
  <c r="BL62" i="8364"/>
  <c r="BL59" i="8364"/>
  <c r="BL60" i="8364"/>
  <c r="BL61" i="8364"/>
  <c r="BL63" i="8364"/>
  <c r="BK9" i="8364"/>
  <c r="BK30" i="8364"/>
  <c r="BK26" i="8364"/>
  <c r="BK28" i="8364"/>
  <c r="CJ56" i="2316"/>
  <c r="CJ55" i="2316"/>
  <c r="CJ57" i="2316"/>
  <c r="O9" i="8364"/>
  <c r="O28" i="8364"/>
  <c r="O17" i="8364"/>
  <c r="AB30" i="8364"/>
  <c r="AC30" i="8364" s="1"/>
  <c r="AC30" i="259"/>
  <c r="AH13" i="8364"/>
  <c r="AI13" i="8364" s="1"/>
  <c r="AI13" i="259"/>
  <c r="AI6" i="259" s="1"/>
  <c r="AX52" i="8364"/>
  <c r="AX56" i="259"/>
  <c r="AX55" i="259"/>
  <c r="AX53" i="259"/>
  <c r="AX54" i="259"/>
  <c r="BP54" i="17060"/>
  <c r="BP51" i="17060"/>
  <c r="BP53" i="17060"/>
  <c r="BP43" i="17060"/>
  <c r="BQ50" i="17060" s="1"/>
  <c r="BP52" i="17060"/>
  <c r="BQ25" i="17060"/>
  <c r="BQ27" i="17060"/>
  <c r="BQ29" i="17060"/>
  <c r="CN52" i="17060"/>
  <c r="CN43" i="17060"/>
  <c r="CN54" i="17060"/>
  <c r="CN53" i="17060"/>
  <c r="CO27" i="17060"/>
  <c r="CO25" i="17060"/>
  <c r="CO29" i="17060"/>
  <c r="CJ28" i="8364"/>
  <c r="CK28" i="259"/>
  <c r="AP62" i="2316"/>
  <c r="AP52" i="2316"/>
  <c r="AP63" i="2316"/>
  <c r="AP61" i="2316"/>
  <c r="BK59" i="2819"/>
  <c r="BM6" i="17060"/>
  <c r="AL68" i="2316"/>
  <c r="AL49" i="2316"/>
  <c r="CK50" i="17060"/>
  <c r="CJ30" i="259"/>
  <c r="CK38" i="2819"/>
  <c r="AV19" i="8364"/>
  <c r="AW19" i="259"/>
  <c r="AH52" i="8364"/>
  <c r="AH56" i="259"/>
  <c r="AH55" i="259"/>
  <c r="AH54" i="259"/>
  <c r="AO6" i="17060"/>
  <c r="BT52" i="8364"/>
  <c r="BT55" i="259"/>
  <c r="BT56" i="259"/>
  <c r="BT54" i="259"/>
  <c r="BW59" i="2819"/>
  <c r="BJ60" i="2316"/>
  <c r="BJ62" i="2316"/>
  <c r="BJ61" i="2316"/>
  <c r="BJ63" i="2316"/>
  <c r="BJ52" i="2316"/>
  <c r="AF30" i="8364"/>
  <c r="AG30" i="8364" s="1"/>
  <c r="AG30" i="259"/>
  <c r="BP29" i="8364"/>
  <c r="AZ60" i="2316"/>
  <c r="AZ63" i="2316"/>
  <c r="AZ62" i="2316"/>
  <c r="AZ61" i="2316"/>
  <c r="AZ52" i="2316"/>
  <c r="BF45" i="259"/>
  <c r="BG52" i="259" s="1"/>
  <c r="BF55" i="2819"/>
  <c r="BF54" i="2819"/>
  <c r="BF56" i="2819"/>
  <c r="BF57" i="2819"/>
  <c r="BG65" i="2819"/>
  <c r="BG52" i="2819" s="1"/>
  <c r="BX21" i="259"/>
  <c r="BZ13" i="8364"/>
  <c r="CA13" i="8364" s="1"/>
  <c r="CA13" i="259"/>
  <c r="CA6" i="259" s="1"/>
  <c r="M58" i="259"/>
  <c r="BN29" i="8364"/>
  <c r="BF52" i="17060"/>
  <c r="BF54" i="17060"/>
  <c r="BF51" i="17060"/>
  <c r="BG29" i="17060"/>
  <c r="BF43" i="17060"/>
  <c r="BG27" i="17060"/>
  <c r="BF53" i="17060"/>
  <c r="BG25" i="17060"/>
  <c r="AD21" i="8364"/>
  <c r="AE21" i="8364" s="1"/>
  <c r="AE21" i="259"/>
  <c r="BZ52" i="8364"/>
  <c r="BZ54" i="259"/>
  <c r="BZ56" i="259"/>
  <c r="BZ55" i="259"/>
  <c r="BP30" i="8364"/>
  <c r="BQ30" i="259"/>
  <c r="BP31" i="259"/>
  <c r="Z19" i="8364"/>
  <c r="AA19" i="259"/>
  <c r="Z20" i="259"/>
  <c r="BN30" i="8364"/>
  <c r="BO30" i="259"/>
  <c r="BN31" i="259"/>
  <c r="N63" i="8364"/>
  <c r="N62" i="8364"/>
  <c r="N61" i="8364"/>
  <c r="O58" i="8364"/>
  <c r="AZ45" i="259"/>
  <c r="AZ54" i="2819"/>
  <c r="AZ56" i="2819"/>
  <c r="AZ57" i="2819"/>
  <c r="BA65" i="2819"/>
  <c r="BA52" i="2819" s="1"/>
  <c r="AZ55" i="2819"/>
  <c r="BT13" i="259"/>
  <c r="O26" i="8364"/>
  <c r="CQ28" i="8364"/>
  <c r="CA56" i="17060"/>
  <c r="CA43" i="17060" s="1"/>
  <c r="BZ47" i="17060"/>
  <c r="BZ46" i="17060"/>
  <c r="BZ48" i="17060"/>
  <c r="CS6" i="17060"/>
  <c r="AB19" i="8364"/>
  <c r="AC19" i="8364" s="1"/>
  <c r="AC19" i="259"/>
  <c r="BG11" i="8364"/>
  <c r="BG9" i="8364"/>
  <c r="BG26" i="8364"/>
  <c r="CP30" i="8364"/>
  <c r="CQ30" i="8364" s="1"/>
  <c r="CQ30" i="259"/>
  <c r="Q26" i="8364"/>
  <c r="Q11" i="8364"/>
  <c r="Q9" i="8364"/>
  <c r="M43" i="17060"/>
  <c r="CJ58" i="8364"/>
  <c r="CJ63" i="259"/>
  <c r="CJ62" i="259"/>
  <c r="CJ61" i="259"/>
  <c r="CB52" i="8364"/>
  <c r="CB56" i="259"/>
  <c r="CB55" i="259"/>
  <c r="CB54" i="259"/>
  <c r="V68" i="2316"/>
  <c r="V61" i="2316"/>
  <c r="V49" i="2316"/>
  <c r="R19" i="8364"/>
  <c r="S19" i="8364" s="1"/>
  <c r="P19" i="8364"/>
  <c r="Q19" i="8364" s="1"/>
  <c r="Q19" i="259"/>
  <c r="V55" i="2316"/>
  <c r="BF30" i="8364"/>
  <c r="BF31" i="259"/>
  <c r="BG30" i="259"/>
  <c r="AF19" i="8364"/>
  <c r="AG19" i="8364" s="1"/>
  <c r="AG19" i="259"/>
  <c r="AM9" i="8364"/>
  <c r="AM17" i="8364"/>
  <c r="CD30" i="8364"/>
  <c r="CE30" i="259"/>
  <c r="AR30" i="8364"/>
  <c r="AS30" i="8364" s="1"/>
  <c r="AS30" i="259"/>
  <c r="CO9" i="8364"/>
  <c r="AD52" i="8364"/>
  <c r="AD54" i="259"/>
  <c r="AD56" i="259"/>
  <c r="AD55" i="259"/>
  <c r="H17" i="8364"/>
  <c r="I17" i="259"/>
  <c r="C26" i="8364"/>
  <c r="C9" i="8364"/>
  <c r="BL52" i="8364"/>
  <c r="BL56" i="259"/>
  <c r="BL53" i="259"/>
  <c r="BL54" i="259"/>
  <c r="BL55" i="259"/>
  <c r="X45" i="259"/>
  <c r="X55" i="2819"/>
  <c r="X57" i="2819"/>
  <c r="X56" i="2819"/>
  <c r="H30" i="259"/>
  <c r="I38" i="2819"/>
  <c r="AN45" i="259"/>
  <c r="AO58" i="259" s="1"/>
  <c r="AN55" i="2819"/>
  <c r="AN57" i="2819"/>
  <c r="AN54" i="2819"/>
  <c r="AN56" i="2819"/>
  <c r="AV54" i="17060"/>
  <c r="AV52" i="17060"/>
  <c r="AW27" i="17060"/>
  <c r="AW25" i="17060"/>
  <c r="AW29" i="17060"/>
  <c r="AV53" i="17060"/>
  <c r="AV43" i="17060"/>
  <c r="AW50" i="17060" s="1"/>
  <c r="CC26" i="8364"/>
  <c r="CC9" i="8364"/>
  <c r="BV18" i="8364"/>
  <c r="BO11" i="8364"/>
  <c r="BO28" i="8364"/>
  <c r="BO9" i="8364"/>
  <c r="BO26" i="8364"/>
  <c r="BO17" i="8364"/>
  <c r="CR52" i="8364"/>
  <c r="CR54" i="259"/>
  <c r="CR55" i="259"/>
  <c r="CR56" i="259"/>
  <c r="AN70" i="2316"/>
  <c r="AN50" i="2316"/>
  <c r="AZ19" i="8364"/>
  <c r="BA19" i="259"/>
  <c r="U11" i="8364"/>
  <c r="U28" i="8364"/>
  <c r="H28" i="8364"/>
  <c r="I28" i="259"/>
  <c r="CR21" i="259"/>
  <c r="CL45" i="259"/>
  <c r="CM52" i="259" s="1"/>
  <c r="CL55" i="2819"/>
  <c r="CM65" i="2819"/>
  <c r="CM52" i="2819" s="1"/>
  <c r="CL57" i="2819"/>
  <c r="CL56" i="2819"/>
  <c r="BD60" i="788"/>
  <c r="BD58" i="788"/>
  <c r="BD61" i="788"/>
  <c r="BD62" i="788"/>
  <c r="BE57" i="788"/>
  <c r="BD59" i="788"/>
  <c r="Y51" i="788"/>
  <c r="BD53" i="17060"/>
  <c r="BD52" i="17060"/>
  <c r="BD51" i="17060"/>
  <c r="BE29" i="17060"/>
  <c r="BE25" i="17060"/>
  <c r="BD54" i="17060"/>
  <c r="BD43" i="17060"/>
  <c r="BE27" i="17060"/>
  <c r="BH45" i="259"/>
  <c r="BI52" i="259" s="1"/>
  <c r="BH56" i="2819"/>
  <c r="BI65" i="2819"/>
  <c r="BI52" i="2819" s="1"/>
  <c r="BH57" i="2819"/>
  <c r="BH55" i="2819"/>
  <c r="BH54" i="2819"/>
  <c r="U9" i="8364"/>
  <c r="BB41" i="8364"/>
  <c r="AX21" i="259"/>
  <c r="BN52" i="8364"/>
  <c r="BN56" i="259"/>
  <c r="BN55" i="259"/>
  <c r="BN54" i="259"/>
  <c r="BN53" i="259"/>
  <c r="CJ26" i="8364"/>
  <c r="CK26" i="259"/>
  <c r="AP45" i="259"/>
  <c r="AP55" i="2819"/>
  <c r="AP54" i="2819"/>
  <c r="AP56" i="2819"/>
  <c r="AP57" i="2819"/>
  <c r="AQ65" i="2819"/>
  <c r="AQ52" i="2819" s="1"/>
  <c r="CP21" i="259"/>
  <c r="I59" i="2316"/>
  <c r="CV63" i="2316"/>
  <c r="CV62" i="2316"/>
  <c r="CV61" i="2316"/>
  <c r="CV52" i="2316"/>
  <c r="CV60" i="2316"/>
  <c r="BN70" i="2316"/>
  <c r="BN50" i="2316"/>
  <c r="CC17" i="8364"/>
  <c r="AI28" i="8364"/>
  <c r="AI11" i="8364"/>
  <c r="AI9" i="8364"/>
  <c r="AI17" i="8364"/>
  <c r="AI26" i="8364"/>
  <c r="BN63" i="2316"/>
  <c r="BN60" i="2316"/>
  <c r="BN62" i="2316"/>
  <c r="BN61" i="2316"/>
  <c r="BN52" i="2316"/>
  <c r="CN61" i="2316"/>
  <c r="CN63" i="2316"/>
  <c r="CN52" i="2316"/>
  <c r="CN62" i="2316"/>
  <c r="CQ59" i="2819"/>
  <c r="AB52" i="8364"/>
  <c r="AB54" i="259"/>
  <c r="AB56" i="259"/>
  <c r="AB55" i="259"/>
  <c r="BL54" i="17060"/>
  <c r="BM25" i="17060"/>
  <c r="BL53" i="17060"/>
  <c r="BL51" i="17060"/>
  <c r="BL43" i="17060"/>
  <c r="BM27" i="17060"/>
  <c r="BL52" i="17060"/>
  <c r="BM29" i="17060"/>
  <c r="CJ6" i="8364"/>
  <c r="CK9" i="8364" s="1"/>
  <c r="CJ13" i="259"/>
  <c r="CK9" i="259"/>
  <c r="Z18" i="8364"/>
  <c r="CB62" i="8364"/>
  <c r="CB63" i="8364"/>
  <c r="CB61" i="8364"/>
  <c r="H26" i="8364"/>
  <c r="I26" i="259"/>
  <c r="AN53" i="17060"/>
  <c r="AN52" i="17060"/>
  <c r="AN54" i="17060"/>
  <c r="AO25" i="17060"/>
  <c r="AN43" i="17060"/>
  <c r="AO27" i="17060"/>
  <c r="AO29" i="17060"/>
  <c r="J48" i="17060"/>
  <c r="K56" i="17060"/>
  <c r="K43" i="17060" s="1"/>
  <c r="J47" i="17060"/>
  <c r="J46" i="17060"/>
  <c r="R55" i="8364"/>
  <c r="R54" i="8364"/>
  <c r="R56" i="8364"/>
  <c r="R45" i="8364"/>
  <c r="S52" i="8364" s="1"/>
  <c r="V69" i="2316"/>
  <c r="V62" i="2316"/>
  <c r="BR30" i="8364"/>
  <c r="BS30" i="259"/>
  <c r="M9" i="8364"/>
  <c r="BN45" i="788"/>
  <c r="BN46" i="788"/>
  <c r="BN49" i="788"/>
  <c r="BN48" i="788"/>
  <c r="BN47" i="788"/>
  <c r="BO57" i="788"/>
  <c r="AN58" i="8364"/>
  <c r="AN63" i="259"/>
  <c r="AN62" i="259"/>
  <c r="AN61" i="259"/>
  <c r="Y6" i="17060"/>
  <c r="BD52" i="8364"/>
  <c r="BD53" i="259"/>
  <c r="BD55" i="259"/>
  <c r="BD54" i="259"/>
  <c r="BD56" i="259"/>
  <c r="BX13" i="8364"/>
  <c r="BY13" i="8364" s="1"/>
  <c r="BY13" i="259"/>
  <c r="BY6" i="259" s="1"/>
  <c r="CV52" i="8364"/>
  <c r="CV55" i="259"/>
  <c r="CV56" i="259"/>
  <c r="CV53" i="259"/>
  <c r="CV54" i="259"/>
  <c r="CA17" i="8364"/>
  <c r="CA28" i="8364"/>
  <c r="AF13" i="8364"/>
  <c r="AG13" i="8364" s="1"/>
  <c r="AG13" i="259"/>
  <c r="AG6" i="259" s="1"/>
  <c r="BM59" i="2819"/>
  <c r="CN19" i="8364"/>
  <c r="CO19" i="8364" s="1"/>
  <c r="CO19" i="259"/>
  <c r="J21" i="259"/>
  <c r="L63" i="8364"/>
  <c r="L62" i="8364"/>
  <c r="L61" i="8364"/>
  <c r="BI17" i="8364"/>
  <c r="BI26" i="8364"/>
  <c r="BI28" i="8364"/>
  <c r="AD13" i="8364"/>
  <c r="AE13" i="8364" s="1"/>
  <c r="AE13" i="259"/>
  <c r="AP30" i="8364"/>
  <c r="AQ30" i="8364" s="1"/>
  <c r="AQ30" i="259"/>
  <c r="B30" i="8364"/>
  <c r="B31" i="259"/>
  <c r="C30" i="259"/>
  <c r="AM59" i="2819"/>
  <c r="CN52" i="8364"/>
  <c r="CN54" i="259"/>
  <c r="CN55" i="259"/>
  <c r="CN56" i="259"/>
  <c r="BU9" i="8364"/>
  <c r="BU6" i="17060"/>
  <c r="CR54" i="17060"/>
  <c r="CS29" i="17060"/>
  <c r="CS25" i="17060"/>
  <c r="CR53" i="17060"/>
  <c r="CR52" i="17060"/>
  <c r="CR43" i="17060"/>
  <c r="CS27" i="17060"/>
  <c r="Z52" i="8364"/>
  <c r="Z55" i="259"/>
  <c r="Z54" i="259"/>
  <c r="Z53" i="259"/>
  <c r="Z56" i="259"/>
  <c r="D30" i="8364"/>
  <c r="E30" i="8364" s="1"/>
  <c r="E30" i="259"/>
  <c r="Z62" i="2316"/>
  <c r="Z60" i="2316"/>
  <c r="Z61" i="2316"/>
  <c r="Z52" i="2316"/>
  <c r="Z63" i="2316"/>
  <c r="BR56" i="2316"/>
  <c r="BR57" i="2316"/>
  <c r="BR55" i="2316"/>
  <c r="AN28" i="8364"/>
  <c r="AO28" i="8364" s="1"/>
  <c r="AO28" i="259"/>
  <c r="AV45" i="259"/>
  <c r="AW52" i="259" s="1"/>
  <c r="AV57" i="2819"/>
  <c r="AV55" i="2819"/>
  <c r="AV56" i="2819"/>
  <c r="AV54" i="2819"/>
  <c r="AW65" i="2819"/>
  <c r="AW52" i="2819" s="1"/>
  <c r="BL13" i="8364"/>
  <c r="BM13" i="259"/>
  <c r="BM6" i="259" s="1"/>
  <c r="BL14" i="259"/>
  <c r="AJ19" i="8364"/>
  <c r="AK19" i="8364" s="1"/>
  <c r="AK19" i="259"/>
  <c r="CG26" i="259"/>
  <c r="X30" i="259"/>
  <c r="Y38" i="2819"/>
  <c r="BH52" i="17060"/>
  <c r="BH51" i="17060"/>
  <c r="BH43" i="17060"/>
  <c r="BI29" i="17060"/>
  <c r="BI27" i="17060"/>
  <c r="BH54" i="17060"/>
  <c r="BI25" i="17060"/>
  <c r="BH53" i="17060"/>
  <c r="CV13" i="259"/>
  <c r="BB56" i="259"/>
  <c r="BB53" i="259"/>
  <c r="BB55" i="259"/>
  <c r="BB54" i="259"/>
  <c r="BB52" i="8364"/>
  <c r="CN21" i="259"/>
  <c r="CH19" i="259"/>
  <c r="CH21" i="259" s="1"/>
  <c r="CI28" i="2819"/>
  <c r="CL30" i="259"/>
  <c r="CM38" i="2819"/>
  <c r="E11" i="8364"/>
  <c r="U150" i="17072"/>
  <c r="F150" i="17072"/>
  <c r="N150" i="17072"/>
  <c r="D167" i="17074"/>
  <c r="AE162" i="17074"/>
  <c r="AC160" i="17074"/>
  <c r="AA158" i="17074"/>
  <c r="Y156" i="17074"/>
  <c r="F161" i="17074"/>
  <c r="AA166" i="17074"/>
  <c r="Y164" i="17074"/>
  <c r="W162" i="17074"/>
  <c r="U160" i="17074"/>
  <c r="S158" i="17074"/>
  <c r="Q156" i="17074"/>
  <c r="H163" i="17074"/>
  <c r="S166" i="17074"/>
  <c r="Q164" i="17074"/>
  <c r="O162" i="17074"/>
  <c r="M160" i="17074"/>
  <c r="K158" i="17074"/>
  <c r="I156" i="17074"/>
  <c r="J165" i="17074"/>
  <c r="K166" i="17074"/>
  <c r="I164" i="17074"/>
  <c r="G162" i="17074"/>
  <c r="E160" i="17074"/>
  <c r="C158" i="17074"/>
  <c r="L167" i="17074"/>
  <c r="C166" i="17074"/>
  <c r="AF163" i="17074"/>
  <c r="AD161" i="17074"/>
  <c r="AB159" i="17074"/>
  <c r="Z157" i="17074"/>
  <c r="AB167" i="17074"/>
  <c r="Z165" i="17074"/>
  <c r="X163" i="17074"/>
  <c r="V161" i="17074"/>
  <c r="T159" i="17074"/>
  <c r="R157" i="17074"/>
  <c r="T167" i="17074"/>
  <c r="R165" i="17074"/>
  <c r="P163" i="17074"/>
  <c r="N161" i="17074"/>
  <c r="L159" i="17074"/>
  <c r="J157" i="17074"/>
  <c r="D159" i="17074"/>
  <c r="H161" i="17074"/>
  <c r="T163" i="17074"/>
  <c r="X165" i="17074"/>
  <c r="AA167" i="17074"/>
  <c r="T158" i="17074"/>
  <c r="AA162" i="17074"/>
  <c r="H160" i="17074"/>
  <c r="M167" i="17074"/>
  <c r="O159" i="17074"/>
  <c r="W163" i="17074"/>
  <c r="K156" i="17074"/>
  <c r="R160" i="17074"/>
  <c r="AB165" i="17074"/>
  <c r="C160" i="17074"/>
  <c r="AC156" i="17074"/>
  <c r="P166" i="17074"/>
  <c r="O161" i="17074"/>
  <c r="Z167" i="17074"/>
  <c r="P161" i="17074"/>
  <c r="AB163" i="17074"/>
  <c r="AF165" i="17074"/>
  <c r="AB158" i="17074"/>
  <c r="AE160" i="17074"/>
  <c r="E163" i="17074"/>
  <c r="I165" i="17074"/>
  <c r="M158" i="17074"/>
  <c r="P160" i="17074"/>
  <c r="T162" i="17074"/>
  <c r="X164" i="17074"/>
  <c r="U167" i="17074"/>
  <c r="T157" i="17074"/>
  <c r="W159" i="17074"/>
  <c r="AA161" i="17074"/>
  <c r="AE163" i="17074"/>
  <c r="AC166" i="17074"/>
  <c r="S156" i="17074"/>
  <c r="W158" i="17074"/>
  <c r="Z160" i="17074"/>
  <c r="AD162" i="17074"/>
  <c r="F166" i="17074"/>
  <c r="D156" i="17074"/>
  <c r="H158" i="17074"/>
  <c r="I163" i="17074"/>
  <c r="M165" i="17074"/>
  <c r="P167" i="17074"/>
  <c r="G157" i="17074"/>
  <c r="J159" i="17074"/>
  <c r="P162" i="17074"/>
  <c r="T164" i="17074"/>
  <c r="X166" i="17074"/>
  <c r="N156" i="17074"/>
  <c r="R158" i="17074"/>
  <c r="W161" i="17074"/>
  <c r="AA163" i="17074"/>
  <c r="AE165" i="17074"/>
  <c r="R156" i="17074"/>
  <c r="L164" i="17074"/>
  <c r="Q157" i="17074"/>
  <c r="X161" i="17074"/>
  <c r="F164" i="17074"/>
  <c r="J166" i="17074"/>
  <c r="H156" i="17074"/>
  <c r="E159" i="17074"/>
  <c r="I161" i="17074"/>
  <c r="M163" i="17074"/>
  <c r="Q165" i="17074"/>
  <c r="U158" i="17074"/>
  <c r="X160" i="17074"/>
  <c r="AB162" i="17074"/>
  <c r="AF164" i="17074"/>
  <c r="AC167" i="17074"/>
  <c r="AB157" i="17074"/>
  <c r="AE159" i="17074"/>
  <c r="E162" i="17074"/>
  <c r="C165" i="17074"/>
  <c r="F167" i="17074"/>
  <c r="AA156" i="17074"/>
  <c r="AE158" i="17074"/>
  <c r="D161" i="17074"/>
  <c r="J164" i="17074"/>
  <c r="N166" i="17074"/>
  <c r="L156" i="17074"/>
  <c r="P158" i="17074"/>
  <c r="K160" i="17074"/>
  <c r="Q163" i="17074"/>
  <c r="U165" i="17074"/>
  <c r="X167" i="17074"/>
  <c r="O157" i="17074"/>
  <c r="R159" i="17074"/>
  <c r="X162" i="17074"/>
  <c r="AB164" i="17074"/>
  <c r="AF166" i="17074"/>
  <c r="V156" i="17074"/>
  <c r="Z158" i="17074"/>
  <c r="AE161" i="17074"/>
  <c r="E164" i="17074"/>
  <c r="I166" i="17074"/>
  <c r="Z156" i="17074"/>
  <c r="H162" i="17074"/>
  <c r="Y157" i="17074"/>
  <c r="AF161" i="17074"/>
  <c r="N164" i="17074"/>
  <c r="R166" i="17074"/>
  <c r="P156" i="17074"/>
  <c r="M159" i="17074"/>
  <c r="Q161" i="17074"/>
  <c r="U163" i="17074"/>
  <c r="Y165" i="17074"/>
  <c r="AC158" i="17074"/>
  <c r="AF160" i="17074"/>
  <c r="F163" i="17074"/>
  <c r="D166" i="17074"/>
  <c r="F158" i="17074"/>
  <c r="I160" i="17074"/>
  <c r="M162" i="17074"/>
  <c r="K165" i="17074"/>
  <c r="N167" i="17074"/>
  <c r="E157" i="17074"/>
  <c r="H159" i="17074"/>
  <c r="L161" i="17074"/>
  <c r="R164" i="17074"/>
  <c r="V166" i="17074"/>
  <c r="T156" i="17074"/>
  <c r="X158" i="17074"/>
  <c r="S160" i="17074"/>
  <c r="Y163" i="17074"/>
  <c r="AC165" i="17074"/>
  <c r="AF167" i="17074"/>
  <c r="W157" i="17074"/>
  <c r="Z159" i="17074"/>
  <c r="AF162" i="17074"/>
  <c r="F165" i="17074"/>
  <c r="I167" i="17074"/>
  <c r="AD156" i="17074"/>
  <c r="C159" i="17074"/>
  <c r="I162" i="17074"/>
  <c r="M164" i="17074"/>
  <c r="Q166" i="17074"/>
  <c r="N160" i="17074"/>
  <c r="Z162" i="17074"/>
  <c r="AD164" i="17074"/>
  <c r="C167" i="17074"/>
  <c r="AF156" i="17074"/>
  <c r="AC159" i="17074"/>
  <c r="C162" i="17074"/>
  <c r="G164" i="17074"/>
  <c r="K157" i="17074"/>
  <c r="N159" i="17074"/>
  <c r="R161" i="17074"/>
  <c r="V163" i="17074"/>
  <c r="T166" i="17074"/>
  <c r="V158" i="17074"/>
  <c r="Y160" i="17074"/>
  <c r="AC162" i="17074"/>
  <c r="AA165" i="17074"/>
  <c r="U157" i="17074"/>
  <c r="X159" i="17074"/>
  <c r="AB161" i="17074"/>
  <c r="D165" i="17074"/>
  <c r="G167" i="17074"/>
  <c r="F157" i="17074"/>
  <c r="I159" i="17074"/>
  <c r="E161" i="17074"/>
  <c r="K164" i="17074"/>
  <c r="O166" i="17074"/>
  <c r="E156" i="17074"/>
  <c r="I158" i="17074"/>
  <c r="L160" i="17074"/>
  <c r="R163" i="17074"/>
  <c r="V165" i="17074"/>
  <c r="Y167" i="17074"/>
  <c r="P157" i="17074"/>
  <c r="S159" i="17074"/>
  <c r="Y162" i="17074"/>
  <c r="AC164" i="17074"/>
  <c r="W160" i="17074"/>
  <c r="E165" i="17074"/>
  <c r="F156" i="17074"/>
  <c r="W165" i="17074"/>
  <c r="J156" i="17074"/>
  <c r="G156" i="17074"/>
  <c r="F160" i="17074"/>
  <c r="J162" i="17074"/>
  <c r="V164" i="17074"/>
  <c r="Z166" i="17074"/>
  <c r="X156" i="17074"/>
  <c r="U159" i="17074"/>
  <c r="Y161" i="17074"/>
  <c r="AC163" i="17074"/>
  <c r="O156" i="17074"/>
  <c r="C157" i="17074"/>
  <c r="F159" i="17074"/>
  <c r="J161" i="17074"/>
  <c r="N163" i="17074"/>
  <c r="L166" i="17074"/>
  <c r="N158" i="17074"/>
  <c r="Q160" i="17074"/>
  <c r="U162" i="17074"/>
  <c r="S165" i="17074"/>
  <c r="V167" i="17074"/>
  <c r="M157" i="17074"/>
  <c r="P159" i="17074"/>
  <c r="T161" i="17074"/>
  <c r="Z164" i="17074"/>
  <c r="AD166" i="17074"/>
  <c r="AB156" i="17074"/>
  <c r="AF158" i="17074"/>
  <c r="AA160" i="17074"/>
  <c r="C164" i="17074"/>
  <c r="G166" i="17074"/>
  <c r="AE157" i="17074"/>
  <c r="D160" i="17074"/>
  <c r="J163" i="17074"/>
  <c r="N165" i="17074"/>
  <c r="Q167" i="17074"/>
  <c r="H157" i="17074"/>
  <c r="K159" i="17074"/>
  <c r="Q162" i="17074"/>
  <c r="U164" i="17074"/>
  <c r="Y166" i="17074"/>
  <c r="AD167" i="17074"/>
  <c r="AE164" i="17074"/>
  <c r="J158" i="17074"/>
  <c r="W156" i="17074"/>
  <c r="V160" i="17074"/>
  <c r="D163" i="17074"/>
  <c r="H165" i="17074"/>
  <c r="K167" i="17074"/>
  <c r="D158" i="17074"/>
  <c r="G160" i="17074"/>
  <c r="K162" i="17074"/>
  <c r="O164" i="17074"/>
  <c r="I157" i="17074"/>
  <c r="S157" i="17074"/>
  <c r="V159" i="17074"/>
  <c r="Z161" i="17074"/>
  <c r="AD163" i="17074"/>
  <c r="AB166" i="17074"/>
  <c r="AD158" i="17074"/>
  <c r="C161" i="17074"/>
  <c r="G163" i="17074"/>
  <c r="E166" i="17074"/>
  <c r="AC157" i="17074"/>
  <c r="AF159" i="17074"/>
  <c r="F162" i="17074"/>
  <c r="L165" i="17074"/>
  <c r="O167" i="17074"/>
  <c r="N157" i="17074"/>
  <c r="Q159" i="17074"/>
  <c r="M161" i="17074"/>
  <c r="S164" i="17074"/>
  <c r="W166" i="17074"/>
  <c r="M156" i="17074"/>
  <c r="Q158" i="17074"/>
  <c r="T160" i="17074"/>
  <c r="Z163" i="17074"/>
  <c r="AD165" i="17074"/>
  <c r="X157" i="17074"/>
  <c r="AA159" i="17074"/>
  <c r="C163" i="17074"/>
  <c r="G165" i="17074"/>
  <c r="J167" i="17074"/>
  <c r="AD160" i="17074"/>
  <c r="L163" i="17074"/>
  <c r="P165" i="17074"/>
  <c r="S167" i="17074"/>
  <c r="L158" i="17074"/>
  <c r="O160" i="17074"/>
  <c r="S162" i="17074"/>
  <c r="W164" i="17074"/>
  <c r="R162" i="17074"/>
  <c r="AA157" i="17074"/>
  <c r="AD159" i="17074"/>
  <c r="D162" i="17074"/>
  <c r="H164" i="17074"/>
  <c r="E167" i="17074"/>
  <c r="D157" i="17074"/>
  <c r="G159" i="17074"/>
  <c r="K161" i="17074"/>
  <c r="O163" i="17074"/>
  <c r="M166" i="17074"/>
  <c r="C156" i="17074"/>
  <c r="G158" i="17074"/>
  <c r="J160" i="17074"/>
  <c r="N162" i="17074"/>
  <c r="T165" i="17074"/>
  <c r="W167" i="17074"/>
  <c r="V157" i="17074"/>
  <c r="Y159" i="17074"/>
  <c r="U161" i="17074"/>
  <c r="AA164" i="17074"/>
  <c r="AE166" i="17074"/>
  <c r="U156" i="17074"/>
  <c r="Y158" i="17074"/>
  <c r="AB160" i="17074"/>
  <c r="D164" i="17074"/>
  <c r="H166" i="17074"/>
  <c r="AF157" i="17074"/>
  <c r="G161" i="17074"/>
  <c r="K163" i="17074"/>
  <c r="O165" i="17074"/>
  <c r="R167" i="17074"/>
  <c r="AE156" i="17074"/>
  <c r="E158" i="17074"/>
  <c r="L162" i="17074"/>
  <c r="P164" i="17074"/>
  <c r="L157" i="17074"/>
  <c r="S161" i="17074"/>
  <c r="U166" i="17074"/>
  <c r="O158" i="17074"/>
  <c r="V162" i="17074"/>
  <c r="AE167" i="17074"/>
  <c r="AD157" i="17074"/>
  <c r="AC161" i="17074"/>
  <c r="H167" i="17074"/>
  <c r="S163" i="17074"/>
  <c r="V150" i="17072"/>
  <c r="G150" i="17072"/>
  <c r="AB150" i="17072"/>
  <c r="AG166" i="17074"/>
  <c r="AC150" i="17072"/>
  <c r="D150" i="17072"/>
  <c r="L150" i="17072"/>
  <c r="AD150" i="17072"/>
  <c r="O150" i="17072"/>
  <c r="H150" i="17072"/>
  <c r="I150" i="17072"/>
  <c r="J150" i="17072"/>
  <c r="C150" i="17072"/>
  <c r="AG167" i="17074"/>
  <c r="W150" i="17072"/>
  <c r="P150" i="17072"/>
  <c r="Q150" i="17072"/>
  <c r="R150" i="17072"/>
  <c r="K150" i="17072"/>
  <c r="AG164" i="17074"/>
  <c r="AA150" i="17072"/>
  <c r="M150" i="17072"/>
  <c r="E277" i="1032"/>
  <c r="N247" i="1032"/>
  <c r="L277" i="1032"/>
  <c r="L278" i="1032" s="1"/>
  <c r="N257" i="1032"/>
  <c r="N259" i="1032"/>
  <c r="N249" i="1032"/>
  <c r="N253" i="1032"/>
  <c r="N255" i="1032"/>
  <c r="N254" i="1032"/>
  <c r="N258" i="1032"/>
  <c r="Q220" i="1032"/>
  <c r="N251" i="1032"/>
  <c r="M277" i="1032"/>
  <c r="M278" i="1032" s="1"/>
  <c r="I236" i="1032"/>
  <c r="I234" i="1032"/>
  <c r="I232" i="1032"/>
  <c r="I230" i="1032"/>
  <c r="I228" i="1032"/>
  <c r="I226" i="1032"/>
  <c r="I224" i="1032"/>
  <c r="I222" i="1032"/>
  <c r="I219" i="1032"/>
  <c r="I215" i="1032"/>
  <c r="S215" i="1032" s="1"/>
  <c r="I211" i="1032"/>
  <c r="S211" i="1032" s="1"/>
  <c r="I220" i="1032"/>
  <c r="I212" i="1032"/>
  <c r="S212" i="1032" s="1"/>
  <c r="I218" i="1032"/>
  <c r="S218" i="1032" s="1"/>
  <c r="I214" i="1032"/>
  <c r="S214" i="1032" s="1"/>
  <c r="I210" i="1032"/>
  <c r="S210" i="1032" s="1"/>
  <c r="I208" i="1032"/>
  <c r="S208" i="1032" s="1"/>
  <c r="I237" i="1032"/>
  <c r="I235" i="1032"/>
  <c r="I233" i="1032"/>
  <c r="I231" i="1032"/>
  <c r="I229" i="1032"/>
  <c r="I227" i="1032"/>
  <c r="I225" i="1032"/>
  <c r="I223" i="1032"/>
  <c r="I221" i="1032"/>
  <c r="I217" i="1032"/>
  <c r="S217" i="1032" s="1"/>
  <c r="I213" i="1032"/>
  <c r="S213" i="1032" s="1"/>
  <c r="I209" i="1032"/>
  <c r="S209" i="1032" s="1"/>
  <c r="I216" i="1032"/>
  <c r="S216" i="1032" s="1"/>
  <c r="Q208" i="1032"/>
  <c r="G238" i="1032"/>
  <c r="H220" i="1032"/>
  <c r="H216" i="1032"/>
  <c r="R216" i="1032" s="1"/>
  <c r="H212" i="1032"/>
  <c r="R212" i="1032" s="1"/>
  <c r="H208" i="1032"/>
  <c r="R208" i="1032" s="1"/>
  <c r="H236" i="1032"/>
  <c r="H234" i="1032"/>
  <c r="H232" i="1032"/>
  <c r="H230" i="1032"/>
  <c r="H228" i="1032"/>
  <c r="H226" i="1032"/>
  <c r="H224" i="1032"/>
  <c r="H222" i="1032"/>
  <c r="H219" i="1032"/>
  <c r="H215" i="1032"/>
  <c r="R215" i="1032" s="1"/>
  <c r="H211" i="1032"/>
  <c r="R211" i="1032" s="1"/>
  <c r="H218" i="1032"/>
  <c r="R218" i="1032" s="1"/>
  <c r="H214" i="1032"/>
  <c r="R214" i="1032" s="1"/>
  <c r="H210" i="1032"/>
  <c r="R210" i="1032" s="1"/>
  <c r="H237" i="1032"/>
  <c r="H235" i="1032"/>
  <c r="H233" i="1032"/>
  <c r="H231" i="1032"/>
  <c r="H229" i="1032"/>
  <c r="H227" i="1032"/>
  <c r="H225" i="1032"/>
  <c r="H223" i="1032"/>
  <c r="H221" i="1032"/>
  <c r="H217" i="1032"/>
  <c r="R217" i="1032" s="1"/>
  <c r="H213" i="1032"/>
  <c r="R213" i="1032" s="1"/>
  <c r="H209" i="1032"/>
  <c r="R209" i="1032" s="1"/>
  <c r="G58" i="8364"/>
  <c r="G45" i="8364" s="1"/>
  <c r="V50" i="8364"/>
  <c r="V48" i="8364"/>
  <c r="V49" i="8364"/>
  <c r="W52" i="8364"/>
  <c r="W45" i="8364" s="1"/>
  <c r="F48" i="8364"/>
  <c r="F49" i="8364"/>
  <c r="F50" i="8364"/>
  <c r="BG6" i="259" l="1"/>
  <c r="BW21" i="259"/>
  <c r="BA30" i="259"/>
  <c r="BV22" i="259"/>
  <c r="AZ31" i="259"/>
  <c r="CA19" i="259"/>
  <c r="BQ13" i="259"/>
  <c r="BQ6" i="259" s="1"/>
  <c r="CX49" i="8364"/>
  <c r="W30" i="259"/>
  <c r="BP14" i="259"/>
  <c r="CC13" i="259"/>
  <c r="CC6" i="259" s="1"/>
  <c r="AA9" i="8364"/>
  <c r="CN55" i="2819"/>
  <c r="AY17" i="8364"/>
  <c r="AY28" i="8364"/>
  <c r="AK28" i="8364"/>
  <c r="R13" i="8364"/>
  <c r="S13" i="8364" s="1"/>
  <c r="S6" i="8364" s="1"/>
  <c r="AG168" i="17074"/>
  <c r="AK21" i="8364"/>
  <c r="AG52" i="2819"/>
  <c r="Q51" i="788"/>
  <c r="P49" i="788"/>
  <c r="P47" i="788"/>
  <c r="P48" i="788"/>
  <c r="CP13" i="8364"/>
  <c r="CQ13" i="8364" s="1"/>
  <c r="C11" i="8364"/>
  <c r="AC21" i="259"/>
  <c r="AK26" i="8364"/>
  <c r="B59" i="8364"/>
  <c r="BG28" i="8364"/>
  <c r="AA21" i="259"/>
  <c r="AK11" i="8364"/>
  <c r="AK6" i="8364" s="1"/>
  <c r="B60" i="8364"/>
  <c r="AK17" i="8364"/>
  <c r="BQ21" i="259"/>
  <c r="BP22" i="259"/>
  <c r="AG21" i="259"/>
  <c r="AK30" i="8364"/>
  <c r="C45" i="259"/>
  <c r="AX14" i="259"/>
  <c r="BS30" i="8364"/>
  <c r="BI13" i="259"/>
  <c r="BI6" i="259" s="1"/>
  <c r="BQ11" i="8364"/>
  <c r="AY26" i="8364"/>
  <c r="AX13" i="8364"/>
  <c r="AX14" i="8364" s="1"/>
  <c r="BH14" i="259"/>
  <c r="CT61" i="8364"/>
  <c r="AY9" i="8364"/>
  <c r="BQ17" i="8364"/>
  <c r="CT62" i="8364"/>
  <c r="BS9" i="8364"/>
  <c r="BQ28" i="8364"/>
  <c r="AW6" i="259"/>
  <c r="S6" i="259"/>
  <c r="AA6" i="259"/>
  <c r="CX55" i="2819"/>
  <c r="BS13" i="259"/>
  <c r="BS6" i="259" s="1"/>
  <c r="CC19" i="8364"/>
  <c r="CC11" i="8364"/>
  <c r="CC6" i="8364" s="1"/>
  <c r="AU52" i="2819"/>
  <c r="CT14" i="259"/>
  <c r="BS19" i="259"/>
  <c r="BR21" i="259"/>
  <c r="J62" i="2316"/>
  <c r="J52" i="2316"/>
  <c r="K59" i="2316" s="1"/>
  <c r="F57" i="2316"/>
  <c r="J63" i="2316"/>
  <c r="G59" i="2316"/>
  <c r="BM52" i="2819"/>
  <c r="BS19" i="8364"/>
  <c r="AK21" i="259"/>
  <c r="CR56" i="2819"/>
  <c r="M65" i="2316"/>
  <c r="AE6" i="259"/>
  <c r="CO6" i="8364"/>
  <c r="BS28" i="8364"/>
  <c r="CE13" i="259"/>
  <c r="CE6" i="259" s="1"/>
  <c r="BQ26" i="8364"/>
  <c r="CR55" i="2819"/>
  <c r="BR47" i="17060"/>
  <c r="BS17" i="8364"/>
  <c r="Q52" i="2819"/>
  <c r="CE26" i="8364"/>
  <c r="B62" i="8364"/>
  <c r="CE28" i="8364"/>
  <c r="CE17" i="8364"/>
  <c r="B63" i="8364"/>
  <c r="CE13" i="8364"/>
  <c r="CE9" i="8364"/>
  <c r="CE19" i="8364"/>
  <c r="CE30" i="8364"/>
  <c r="AA26" i="8364"/>
  <c r="AW11" i="8364"/>
  <c r="AA11" i="8364"/>
  <c r="AW17" i="8364"/>
  <c r="AA17" i="8364"/>
  <c r="AW13" i="8364"/>
  <c r="AW21" i="8364"/>
  <c r="AW30" i="8364"/>
  <c r="AW28" i="8364"/>
  <c r="AW19" i="8364"/>
  <c r="BS26" i="8364"/>
  <c r="BS13" i="8364"/>
  <c r="CS9" i="8364"/>
  <c r="CS19" i="8364"/>
  <c r="CY65" i="2819"/>
  <c r="CS30" i="8364"/>
  <c r="CX57" i="2819"/>
  <c r="AT21" i="8364"/>
  <c r="AU21" i="8364" s="1"/>
  <c r="BW13" i="259"/>
  <c r="BW6" i="259" s="1"/>
  <c r="D63" i="8364"/>
  <c r="BR46" i="17060"/>
  <c r="BW17" i="8364"/>
  <c r="CN45" i="259"/>
  <c r="CO52" i="259" s="1"/>
  <c r="BV13" i="8364"/>
  <c r="BV14" i="8364" s="1"/>
  <c r="BW26" i="8364"/>
  <c r="L57" i="2316"/>
  <c r="BS56" i="17060"/>
  <c r="BS43" i="17060" s="1"/>
  <c r="BR48" i="17060"/>
  <c r="BW9" i="8364"/>
  <c r="G43" i="17060"/>
  <c r="W57" i="788"/>
  <c r="V49" i="788"/>
  <c r="V48" i="788"/>
  <c r="W51" i="788"/>
  <c r="V47" i="788"/>
  <c r="AL30" i="8364"/>
  <c r="AM30" i="8364" s="1"/>
  <c r="AM30" i="259"/>
  <c r="BW28" i="8364"/>
  <c r="D45" i="8364"/>
  <c r="E52" i="8364" s="1"/>
  <c r="CO65" i="2819"/>
  <c r="CO52" i="2819" s="1"/>
  <c r="CV60" i="788"/>
  <c r="CV44" i="788"/>
  <c r="CW57" i="788" s="1"/>
  <c r="CV61" i="788"/>
  <c r="CV62" i="788"/>
  <c r="CN56" i="2819"/>
  <c r="CN57" i="2819"/>
  <c r="CK43" i="17060"/>
  <c r="AU17" i="8364"/>
  <c r="BK13" i="8364"/>
  <c r="BK6" i="8364" s="1"/>
  <c r="B63" i="2316"/>
  <c r="B62" i="2316"/>
  <c r="B60" i="2316"/>
  <c r="B61" i="2316"/>
  <c r="B52" i="2316"/>
  <c r="C50" i="17060"/>
  <c r="B48" i="17060"/>
  <c r="C56" i="17060"/>
  <c r="B44" i="17060"/>
  <c r="B47" i="17060"/>
  <c r="B45" i="17060"/>
  <c r="B46" i="17060"/>
  <c r="CY59" i="2819"/>
  <c r="CX45" i="259"/>
  <c r="G264" i="1032"/>
  <c r="AM52" i="2819"/>
  <c r="Q237" i="1032"/>
  <c r="G86" i="1"/>
  <c r="AZ60" i="8364"/>
  <c r="AZ62" i="8364"/>
  <c r="AZ61" i="8364"/>
  <c r="AZ63" i="8364"/>
  <c r="AZ59" i="8364"/>
  <c r="CX22" i="259"/>
  <c r="CY21" i="259"/>
  <c r="CX21" i="8364"/>
  <c r="CY21" i="8364" s="1"/>
  <c r="AL21" i="259"/>
  <c r="AL19" i="8364"/>
  <c r="AM19" i="8364" s="1"/>
  <c r="AM19" i="259"/>
  <c r="D62" i="8364"/>
  <c r="AO6" i="259"/>
  <c r="CW52" i="2819"/>
  <c r="D168" i="17074"/>
  <c r="CY43" i="17060"/>
  <c r="CX48" i="788"/>
  <c r="CX47" i="788"/>
  <c r="CY51" i="788"/>
  <c r="CX49" i="788"/>
  <c r="H80" i="1"/>
  <c r="H81" i="1" s="1"/>
  <c r="H82" i="1" s="1"/>
  <c r="H83" i="1" s="1"/>
  <c r="H84" i="1" s="1"/>
  <c r="I26" i="8364"/>
  <c r="AU13" i="259"/>
  <c r="AU6" i="259" s="1"/>
  <c r="AC6" i="259"/>
  <c r="M58" i="8364"/>
  <c r="M45" i="8364" s="1"/>
  <c r="AO6" i="8364"/>
  <c r="CA6" i="8364"/>
  <c r="CR45" i="259"/>
  <c r="CS52" i="259" s="1"/>
  <c r="AU9" i="8364"/>
  <c r="Y6" i="259"/>
  <c r="AE6" i="8364"/>
  <c r="F21" i="259"/>
  <c r="G19" i="259"/>
  <c r="F19" i="8364"/>
  <c r="G19" i="8364" s="1"/>
  <c r="AU30" i="8364"/>
  <c r="CR57" i="2819"/>
  <c r="G52" i="2819"/>
  <c r="AU26" i="8364"/>
  <c r="BW52" i="2819"/>
  <c r="AY6" i="259"/>
  <c r="H47" i="788"/>
  <c r="H49" i="788"/>
  <c r="H48" i="788"/>
  <c r="I51" i="788"/>
  <c r="F47" i="788"/>
  <c r="G51" i="788"/>
  <c r="G57" i="788"/>
  <c r="F49" i="788"/>
  <c r="F48" i="788"/>
  <c r="V19" i="8364"/>
  <c r="W19" i="8364" s="1"/>
  <c r="V21" i="259"/>
  <c r="W19" i="259"/>
  <c r="AU28" i="8364"/>
  <c r="AK52" i="2819"/>
  <c r="BK52" i="2819"/>
  <c r="CU52" i="2819"/>
  <c r="AU13" i="8364"/>
  <c r="CK26" i="8364"/>
  <c r="CS65" i="2819"/>
  <c r="CS52" i="2819" s="1"/>
  <c r="AU19" i="8364"/>
  <c r="E6" i="8364"/>
  <c r="CS13" i="8364"/>
  <c r="BH61" i="788"/>
  <c r="BH60" i="788"/>
  <c r="BH58" i="788"/>
  <c r="BH59" i="788"/>
  <c r="BH62" i="788"/>
  <c r="BH44" i="788"/>
  <c r="BI57" i="788" s="1"/>
  <c r="AA30" i="8364"/>
  <c r="O6" i="8364"/>
  <c r="CQ6" i="259"/>
  <c r="CL62" i="788"/>
  <c r="CL60" i="788"/>
  <c r="CL61" i="788"/>
  <c r="CL44" i="788"/>
  <c r="BG19" i="259"/>
  <c r="BF21" i="259"/>
  <c r="BF19" i="8364"/>
  <c r="CG50" i="17060"/>
  <c r="CG56" i="17060"/>
  <c r="CF47" i="17060"/>
  <c r="CF48" i="17060"/>
  <c r="CF46" i="17060"/>
  <c r="AB62" i="788"/>
  <c r="AB60" i="788"/>
  <c r="AB61" i="788"/>
  <c r="AB44" i="788"/>
  <c r="AX61" i="788"/>
  <c r="AX59" i="788"/>
  <c r="AX62" i="788"/>
  <c r="AX60" i="788"/>
  <c r="AX58" i="788"/>
  <c r="AX44" i="788"/>
  <c r="BJ61" i="788"/>
  <c r="BJ58" i="788"/>
  <c r="BJ62" i="788"/>
  <c r="BJ44" i="788"/>
  <c r="BK57" i="788" s="1"/>
  <c r="BJ59" i="788"/>
  <c r="BJ60" i="788"/>
  <c r="BV58" i="8364"/>
  <c r="BV45" i="8364" s="1"/>
  <c r="BW52" i="8364" s="1"/>
  <c r="BV63" i="259"/>
  <c r="BV59" i="259"/>
  <c r="BV60" i="259"/>
  <c r="BV62" i="259"/>
  <c r="BV61" i="259"/>
  <c r="BB58" i="8364"/>
  <c r="BB61" i="259"/>
  <c r="BB60" i="259"/>
  <c r="BB63" i="259"/>
  <c r="BB59" i="259"/>
  <c r="BB62" i="259"/>
  <c r="CS11" i="8364"/>
  <c r="AR63" i="259"/>
  <c r="AR62" i="259"/>
  <c r="AR61" i="259"/>
  <c r="AR58" i="8364"/>
  <c r="AR45" i="8364" s="1"/>
  <c r="AS52" i="8364" s="1"/>
  <c r="AP58" i="8364"/>
  <c r="AP62" i="259"/>
  <c r="AP63" i="259"/>
  <c r="AP61" i="259"/>
  <c r="BF62" i="259"/>
  <c r="BF58" i="8364"/>
  <c r="BF45" i="8364" s="1"/>
  <c r="BG52" i="8364" s="1"/>
  <c r="BF60" i="259"/>
  <c r="BF63" i="259"/>
  <c r="BF59" i="259"/>
  <c r="BF61" i="259"/>
  <c r="CE59" i="2819"/>
  <c r="CD56" i="2819"/>
  <c r="CD55" i="2819"/>
  <c r="CD45" i="259"/>
  <c r="CE58" i="259" s="1"/>
  <c r="CD57" i="2819"/>
  <c r="CE65" i="2819"/>
  <c r="U6" i="8364"/>
  <c r="AS52" i="2819"/>
  <c r="W43" i="17060"/>
  <c r="BH59" i="259"/>
  <c r="BH58" i="8364"/>
  <c r="BH45" i="8364" s="1"/>
  <c r="BH63" i="259"/>
  <c r="BH62" i="259"/>
  <c r="BH61" i="259"/>
  <c r="BH60" i="259"/>
  <c r="AF62" i="259"/>
  <c r="AF58" i="8364"/>
  <c r="AF45" i="8364" s="1"/>
  <c r="AG52" i="8364" s="1"/>
  <c r="AF63" i="259"/>
  <c r="AF61" i="259"/>
  <c r="BP59" i="8364"/>
  <c r="BP63" i="8364"/>
  <c r="BP60" i="8364"/>
  <c r="BP62" i="8364"/>
  <c r="BP61" i="8364"/>
  <c r="BX58" i="8364"/>
  <c r="BX45" i="8364" s="1"/>
  <c r="BY52" i="8364" s="1"/>
  <c r="BX63" i="259"/>
  <c r="BX62" i="259"/>
  <c r="BX61" i="259"/>
  <c r="Q45" i="259"/>
  <c r="AJ62" i="259"/>
  <c r="AJ58" i="8364"/>
  <c r="AJ45" i="8364" s="1"/>
  <c r="AJ61" i="259"/>
  <c r="AJ63" i="259"/>
  <c r="BB59" i="788"/>
  <c r="BB61" i="788"/>
  <c r="BB58" i="788"/>
  <c r="BB62" i="788"/>
  <c r="BB60" i="788"/>
  <c r="BB44" i="788"/>
  <c r="CD63" i="259"/>
  <c r="CD62" i="259"/>
  <c r="CD61" i="259"/>
  <c r="CD58" i="8364"/>
  <c r="AR62" i="788"/>
  <c r="AR61" i="788"/>
  <c r="AR60" i="788"/>
  <c r="AR44" i="788"/>
  <c r="AS57" i="788" s="1"/>
  <c r="CF61" i="259"/>
  <c r="CF63" i="259"/>
  <c r="CF62" i="259"/>
  <c r="CF58" i="8364"/>
  <c r="B46" i="788"/>
  <c r="B48" i="788"/>
  <c r="C51" i="788"/>
  <c r="B47" i="788"/>
  <c r="B45" i="788"/>
  <c r="B49" i="788"/>
  <c r="CQ52" i="2819"/>
  <c r="CU6" i="259"/>
  <c r="CM9" i="8364"/>
  <c r="CE50" i="17060"/>
  <c r="CD46" i="17060"/>
  <c r="CE56" i="17060"/>
  <c r="CD48" i="17060"/>
  <c r="CD47" i="17060"/>
  <c r="BP45" i="788"/>
  <c r="BP49" i="788"/>
  <c r="BP48" i="788"/>
  <c r="BP47" i="788"/>
  <c r="BP46" i="788"/>
  <c r="BQ51" i="788"/>
  <c r="AP60" i="788"/>
  <c r="AP62" i="788"/>
  <c r="AP61" i="788"/>
  <c r="AP44" i="788"/>
  <c r="BZ61" i="788"/>
  <c r="BZ62" i="788"/>
  <c r="BZ60" i="788"/>
  <c r="BZ44" i="788"/>
  <c r="BV59" i="788"/>
  <c r="BV62" i="788"/>
  <c r="BV60" i="788"/>
  <c r="BV61" i="788"/>
  <c r="BV58" i="788"/>
  <c r="BV44" i="788"/>
  <c r="BB21" i="259"/>
  <c r="BB19" i="8364"/>
  <c r="BC19" i="259"/>
  <c r="AH61" i="788"/>
  <c r="AH62" i="788"/>
  <c r="AH60" i="788"/>
  <c r="AH44" i="788"/>
  <c r="CP60" i="788"/>
  <c r="CP61" i="788"/>
  <c r="CP62" i="788"/>
  <c r="CP44" i="788"/>
  <c r="CR61" i="259"/>
  <c r="CR63" i="259"/>
  <c r="CR58" i="8364"/>
  <c r="CR45" i="8364" s="1"/>
  <c r="CS52" i="8364" s="1"/>
  <c r="CR62" i="259"/>
  <c r="AD58" i="8364"/>
  <c r="AD45" i="8364" s="1"/>
  <c r="AE52" i="8364" s="1"/>
  <c r="AD62" i="259"/>
  <c r="AD61" i="259"/>
  <c r="AD63" i="259"/>
  <c r="AV62" i="259"/>
  <c r="AV61" i="259"/>
  <c r="AV58" i="8364"/>
  <c r="AV45" i="8364" s="1"/>
  <c r="AW52" i="8364" s="1"/>
  <c r="AV63" i="259"/>
  <c r="AD30" i="8364"/>
  <c r="AE30" i="8364" s="1"/>
  <c r="AE30" i="259"/>
  <c r="BZ58" i="8364"/>
  <c r="BZ45" i="8364" s="1"/>
  <c r="CA52" i="8364" s="1"/>
  <c r="BZ61" i="259"/>
  <c r="BZ63" i="259"/>
  <c r="BZ62" i="259"/>
  <c r="C52" i="2819"/>
  <c r="BF58" i="788"/>
  <c r="BF62" i="788"/>
  <c r="BF60" i="788"/>
  <c r="BF61" i="788"/>
  <c r="BF59" i="788"/>
  <c r="BF44" i="788"/>
  <c r="CS13" i="259"/>
  <c r="CS6" i="259" s="1"/>
  <c r="CS17" i="8364"/>
  <c r="CB61" i="788"/>
  <c r="CB60" i="788"/>
  <c r="CB62" i="788"/>
  <c r="CB44" i="788"/>
  <c r="BJ58" i="8364"/>
  <c r="BJ45" i="8364" s="1"/>
  <c r="BK52" i="8364" s="1"/>
  <c r="BJ62" i="259"/>
  <c r="BJ63" i="259"/>
  <c r="BJ61" i="259"/>
  <c r="BJ59" i="259"/>
  <c r="BJ60" i="259"/>
  <c r="AL63" i="259"/>
  <c r="AL61" i="259"/>
  <c r="AL58" i="8364"/>
  <c r="AL45" i="8364" s="1"/>
  <c r="AL62" i="259"/>
  <c r="Z58" i="8364"/>
  <c r="Z45" i="8364" s="1"/>
  <c r="AA52" i="8364" s="1"/>
  <c r="Z63" i="259"/>
  <c r="Z62" i="259"/>
  <c r="Z59" i="259"/>
  <c r="Z61" i="259"/>
  <c r="Z60" i="259"/>
  <c r="CR62" i="788"/>
  <c r="CR60" i="788"/>
  <c r="CR61" i="788"/>
  <c r="CR44" i="788"/>
  <c r="CN61" i="259"/>
  <c r="CN63" i="259"/>
  <c r="CN62" i="259"/>
  <c r="CN58" i="8364"/>
  <c r="AV60" i="788"/>
  <c r="AV62" i="788"/>
  <c r="AV61" i="788"/>
  <c r="AV44" i="788"/>
  <c r="AH62" i="259"/>
  <c r="AH63" i="259"/>
  <c r="AH58" i="8364"/>
  <c r="AH45" i="8364" s="1"/>
  <c r="AI52" i="8364" s="1"/>
  <c r="AH61" i="259"/>
  <c r="BR62" i="788"/>
  <c r="BR61" i="788"/>
  <c r="BR60" i="788"/>
  <c r="BR44" i="788"/>
  <c r="AS6" i="8364"/>
  <c r="CS26" i="8364"/>
  <c r="BL31" i="259"/>
  <c r="BM30" i="259"/>
  <c r="BL30" i="8364"/>
  <c r="BW30" i="259"/>
  <c r="BV31" i="259"/>
  <c r="BV30" i="8364"/>
  <c r="AF62" i="788"/>
  <c r="AF61" i="788"/>
  <c r="AF60" i="788"/>
  <c r="AF44" i="788"/>
  <c r="CH61" i="788"/>
  <c r="CH60" i="788"/>
  <c r="CH62" i="788"/>
  <c r="CH44" i="788"/>
  <c r="CI57" i="788" s="1"/>
  <c r="AT61" i="259"/>
  <c r="AT63" i="259"/>
  <c r="AT58" i="8364"/>
  <c r="AT62" i="259"/>
  <c r="AL61" i="788"/>
  <c r="AL60" i="788"/>
  <c r="AL62" i="788"/>
  <c r="AL44" i="788"/>
  <c r="AJ61" i="788"/>
  <c r="AJ62" i="788"/>
  <c r="AJ60" i="788"/>
  <c r="AJ44" i="788"/>
  <c r="CD61" i="788"/>
  <c r="CD44" i="788"/>
  <c r="CE57" i="788" s="1"/>
  <c r="CD62" i="788"/>
  <c r="CD60" i="788"/>
  <c r="AD61" i="788"/>
  <c r="AD62" i="788"/>
  <c r="AD60" i="788"/>
  <c r="AD44" i="788"/>
  <c r="CG59" i="2819"/>
  <c r="CF45" i="259"/>
  <c r="CF56" i="2819"/>
  <c r="CF55" i="2819"/>
  <c r="CG65" i="2819"/>
  <c r="CF57" i="2819"/>
  <c r="CH58" i="8364"/>
  <c r="CH61" i="259"/>
  <c r="CH63" i="259"/>
  <c r="CH62" i="259"/>
  <c r="BX62" i="788"/>
  <c r="BX60" i="788"/>
  <c r="BX44" i="788"/>
  <c r="BY57" i="788" s="1"/>
  <c r="BX61" i="788"/>
  <c r="CP62" i="259"/>
  <c r="CP61" i="259"/>
  <c r="CP63" i="259"/>
  <c r="CP58" i="8364"/>
  <c r="CP45" i="8364" s="1"/>
  <c r="CQ52" i="8364" s="1"/>
  <c r="CL63" i="259"/>
  <c r="CL62" i="259"/>
  <c r="CL61" i="259"/>
  <c r="CL58" i="8364"/>
  <c r="CL45" i="8364" s="1"/>
  <c r="CM52" i="8364" s="1"/>
  <c r="CH55" i="2819"/>
  <c r="CH45" i="259"/>
  <c r="CI59" i="2819"/>
  <c r="CI52" i="2819" s="1"/>
  <c r="CH56" i="2819"/>
  <c r="CH57" i="2819"/>
  <c r="AB63" i="259"/>
  <c r="AB62" i="259"/>
  <c r="AB61" i="259"/>
  <c r="AB58" i="8364"/>
  <c r="AX59" i="259"/>
  <c r="AX60" i="259"/>
  <c r="AX63" i="259"/>
  <c r="AX62" i="259"/>
  <c r="AX58" i="8364"/>
  <c r="AX45" i="8364" s="1"/>
  <c r="AY52" i="8364" s="1"/>
  <c r="AX61" i="259"/>
  <c r="AT61" i="788"/>
  <c r="AT62" i="788"/>
  <c r="AT44" i="788"/>
  <c r="AT60" i="788"/>
  <c r="BR58" i="8364"/>
  <c r="BR45" i="8364" s="1"/>
  <c r="BR63" i="259"/>
  <c r="BR62" i="259"/>
  <c r="BR61" i="259"/>
  <c r="Z60" i="788"/>
  <c r="Z59" i="788"/>
  <c r="Z62" i="788"/>
  <c r="Z61" i="788"/>
  <c r="Z58" i="788"/>
  <c r="Z44" i="788"/>
  <c r="C57" i="788"/>
  <c r="CN62" i="788"/>
  <c r="CN60" i="788"/>
  <c r="CN61" i="788"/>
  <c r="CN44" i="788"/>
  <c r="CF61" i="788"/>
  <c r="CF62" i="788"/>
  <c r="CF44" i="788"/>
  <c r="CG57" i="788" s="1"/>
  <c r="CF60" i="788"/>
  <c r="CV58" i="8364"/>
  <c r="CV45" i="8364" s="1"/>
  <c r="CV62" i="259"/>
  <c r="CV59" i="259"/>
  <c r="CV63" i="259"/>
  <c r="CV61" i="259"/>
  <c r="CV60" i="259"/>
  <c r="M59" i="2316"/>
  <c r="M52" i="2316" s="1"/>
  <c r="G52" i="2316"/>
  <c r="L56" i="2316"/>
  <c r="CH21" i="8364"/>
  <c r="CI21" i="8364" s="1"/>
  <c r="CI21" i="259"/>
  <c r="AS56" i="17060"/>
  <c r="AR48" i="17060"/>
  <c r="AR47" i="17060"/>
  <c r="AR46" i="17060"/>
  <c r="CF13" i="8364"/>
  <c r="CG13" i="8364" s="1"/>
  <c r="CG13" i="259"/>
  <c r="CG6" i="259" s="1"/>
  <c r="AL56" i="2316"/>
  <c r="AL55" i="2316"/>
  <c r="AL57" i="2316"/>
  <c r="CI17" i="8364"/>
  <c r="CI26" i="8364"/>
  <c r="CI28" i="8364"/>
  <c r="BB50" i="259"/>
  <c r="BB49" i="259"/>
  <c r="BB46" i="259"/>
  <c r="BB48" i="259"/>
  <c r="BB47" i="259"/>
  <c r="BC58" i="259"/>
  <c r="AH50" i="259"/>
  <c r="AH49" i="259"/>
  <c r="AH48" i="259"/>
  <c r="AI58" i="259"/>
  <c r="CJ13" i="8364"/>
  <c r="CK13" i="8364" s="1"/>
  <c r="CK13" i="259"/>
  <c r="CK6" i="259" s="1"/>
  <c r="BF31" i="8364"/>
  <c r="BG30" i="8364"/>
  <c r="CG28" i="8364"/>
  <c r="CG17" i="8364"/>
  <c r="CG9" i="8364"/>
  <c r="BF14" i="8364"/>
  <c r="BG13" i="8364"/>
  <c r="BG6" i="8364" s="1"/>
  <c r="BB55" i="8364"/>
  <c r="BB56" i="8364"/>
  <c r="BB54" i="8364"/>
  <c r="BB53" i="8364"/>
  <c r="CV13" i="8364"/>
  <c r="CW13" i="8364" s="1"/>
  <c r="CW6" i="8364" s="1"/>
  <c r="CV14" i="259"/>
  <c r="CW13" i="259"/>
  <c r="CP21" i="8364"/>
  <c r="CQ21" i="8364" s="1"/>
  <c r="CQ21" i="259"/>
  <c r="BC52" i="259"/>
  <c r="BL14" i="8364"/>
  <c r="BM13" i="8364"/>
  <c r="BM6" i="8364" s="1"/>
  <c r="CS56" i="17060"/>
  <c r="CR47" i="17060"/>
  <c r="CR46" i="17060"/>
  <c r="CR48" i="17060"/>
  <c r="R50" i="8364"/>
  <c r="R49" i="8364"/>
  <c r="R48" i="8364"/>
  <c r="BM56" i="17060"/>
  <c r="BL47" i="17060"/>
  <c r="BL46" i="17060"/>
  <c r="BL48" i="17060"/>
  <c r="BL44" i="17060"/>
  <c r="BL45" i="17060"/>
  <c r="CR21" i="8364"/>
  <c r="CS21" i="8364" s="1"/>
  <c r="CS21" i="259"/>
  <c r="X49" i="259"/>
  <c r="X50" i="259"/>
  <c r="X48" i="259"/>
  <c r="Q6" i="8364"/>
  <c r="AD48" i="259"/>
  <c r="AD50" i="259"/>
  <c r="AD49" i="259"/>
  <c r="AE58" i="259"/>
  <c r="BH57" i="2316"/>
  <c r="BH55" i="2316"/>
  <c r="BH56" i="2316"/>
  <c r="BH53" i="2316"/>
  <c r="BH54" i="2316"/>
  <c r="Z48" i="17060"/>
  <c r="Z47" i="17060"/>
  <c r="AA56" i="17060"/>
  <c r="AA43" i="17060" s="1"/>
  <c r="Z44" i="17060"/>
  <c r="Z46" i="17060"/>
  <c r="Z45" i="17060"/>
  <c r="BV57" i="2316"/>
  <c r="BV54" i="2316"/>
  <c r="BV55" i="2316"/>
  <c r="BV53" i="2316"/>
  <c r="BV56" i="2316"/>
  <c r="BT21" i="8364"/>
  <c r="BU21" i="8364" s="1"/>
  <c r="BU21" i="259"/>
  <c r="BZ21" i="8364"/>
  <c r="CA21" i="8364" s="1"/>
  <c r="CA21" i="259"/>
  <c r="BV49" i="259"/>
  <c r="BV47" i="259"/>
  <c r="BV48" i="259"/>
  <c r="BV46" i="259"/>
  <c r="BV50" i="259"/>
  <c r="BW58" i="259"/>
  <c r="BW45" i="259" s="1"/>
  <c r="CJ19" i="8364"/>
  <c r="CK19" i="8364" s="1"/>
  <c r="CK19" i="259"/>
  <c r="BJ55" i="8364"/>
  <c r="BJ53" i="8364"/>
  <c r="BJ54" i="8364"/>
  <c r="BJ56" i="8364"/>
  <c r="AJ55" i="8364"/>
  <c r="AJ56" i="8364"/>
  <c r="AJ54" i="8364"/>
  <c r="AB48" i="17060"/>
  <c r="AB47" i="17060"/>
  <c r="AC56" i="17060"/>
  <c r="AC43" i="17060" s="1"/>
  <c r="AB46" i="17060"/>
  <c r="BD19" i="8364"/>
  <c r="BE19" i="259"/>
  <c r="CG11" i="8364"/>
  <c r="CT55" i="8364"/>
  <c r="CT45" i="8364"/>
  <c r="CT56" i="8364"/>
  <c r="CT54" i="8364"/>
  <c r="CH13" i="8364"/>
  <c r="CI13" i="8364" s="1"/>
  <c r="CI13" i="259"/>
  <c r="CI6" i="259" s="1"/>
  <c r="BL20" i="8364"/>
  <c r="BM19" i="8364"/>
  <c r="CD21" i="8364"/>
  <c r="CE21" i="8364" s="1"/>
  <c r="CE21" i="259"/>
  <c r="CU6" i="8364"/>
  <c r="CV48" i="17060"/>
  <c r="CV46" i="17060"/>
  <c r="CV44" i="17060"/>
  <c r="CV45" i="17060"/>
  <c r="CW56" i="17060"/>
  <c r="CV47" i="17060"/>
  <c r="CL56" i="8364"/>
  <c r="CL55" i="8364"/>
  <c r="CL54" i="8364"/>
  <c r="BD29" i="8364"/>
  <c r="BE28" i="8364"/>
  <c r="CJ49" i="259"/>
  <c r="CJ50" i="259"/>
  <c r="CJ48" i="259"/>
  <c r="CK52" i="259"/>
  <c r="CK45" i="259" s="1"/>
  <c r="CM26" i="8364"/>
  <c r="CM28" i="8364"/>
  <c r="W6" i="8364"/>
  <c r="AF50" i="259"/>
  <c r="AF49" i="259"/>
  <c r="AF48" i="259"/>
  <c r="AG58" i="259"/>
  <c r="AG45" i="259" s="1"/>
  <c r="Z22" i="8364"/>
  <c r="AA21" i="8364"/>
  <c r="Z14" i="8364"/>
  <c r="AA13" i="8364"/>
  <c r="AI56" i="17060"/>
  <c r="AH46" i="17060"/>
  <c r="AH48" i="17060"/>
  <c r="AH47" i="17060"/>
  <c r="BU56" i="17060"/>
  <c r="BT48" i="17060"/>
  <c r="BT46" i="17060"/>
  <c r="BT47" i="17060"/>
  <c r="L48" i="8364"/>
  <c r="L49" i="8364"/>
  <c r="L50" i="8364"/>
  <c r="C58" i="8364"/>
  <c r="B47" i="8364"/>
  <c r="B49" i="8364"/>
  <c r="B48" i="8364"/>
  <c r="B46" i="8364"/>
  <c r="B50" i="8364"/>
  <c r="C52" i="8364"/>
  <c r="BX48" i="259"/>
  <c r="BX50" i="259"/>
  <c r="BX49" i="259"/>
  <c r="BY58" i="259"/>
  <c r="BY45" i="259" s="1"/>
  <c r="AJ46" i="17060"/>
  <c r="AK56" i="17060"/>
  <c r="AJ47" i="17060"/>
  <c r="AJ48" i="17060"/>
  <c r="I52" i="2819"/>
  <c r="BQ21" i="8364"/>
  <c r="BP22" i="8364"/>
  <c r="BD21" i="259"/>
  <c r="BN53" i="2316"/>
  <c r="BN54" i="2316"/>
  <c r="BN56" i="2316"/>
  <c r="BN55" i="2316"/>
  <c r="BN57" i="2316"/>
  <c r="BN14" i="8364"/>
  <c r="BO13" i="8364"/>
  <c r="BO6" i="8364" s="1"/>
  <c r="CH30" i="8364"/>
  <c r="CI30" i="8364" s="1"/>
  <c r="CI30" i="259"/>
  <c r="AN19" i="8364"/>
  <c r="AO19" i="8364" s="1"/>
  <c r="AO19" i="259"/>
  <c r="AN21" i="259"/>
  <c r="CI11" i="8364"/>
  <c r="BD13" i="8364"/>
  <c r="BE13" i="259"/>
  <c r="BE6" i="259" s="1"/>
  <c r="BD14" i="259"/>
  <c r="K58" i="8364"/>
  <c r="K45" i="8364" s="1"/>
  <c r="Y56" i="17060"/>
  <c r="X48" i="17060"/>
  <c r="X46" i="17060"/>
  <c r="X47" i="17060"/>
  <c r="AN56" i="2316"/>
  <c r="AN55" i="2316"/>
  <c r="AN57" i="2316"/>
  <c r="AP48" i="17060"/>
  <c r="AQ56" i="17060"/>
  <c r="AQ43" i="17060" s="1"/>
  <c r="AP47" i="17060"/>
  <c r="AP46" i="17060"/>
  <c r="CN21" i="8364"/>
  <c r="CO21" i="8364" s="1"/>
  <c r="CO21" i="259"/>
  <c r="X30" i="8364"/>
  <c r="Y30" i="8364" s="1"/>
  <c r="Y30" i="259"/>
  <c r="B31" i="8364"/>
  <c r="C30" i="8364"/>
  <c r="CV54" i="8364"/>
  <c r="CV56" i="8364"/>
  <c r="CV55" i="8364"/>
  <c r="AI6" i="8364"/>
  <c r="CV57" i="2316"/>
  <c r="CV56" i="2316"/>
  <c r="CV54" i="2316"/>
  <c r="CV55" i="2316"/>
  <c r="CV53" i="2316"/>
  <c r="BE56" i="17060"/>
  <c r="BD48" i="17060"/>
  <c r="BD44" i="17060"/>
  <c r="BD45" i="17060"/>
  <c r="BD46" i="17060"/>
  <c r="BD47" i="17060"/>
  <c r="I17" i="8364"/>
  <c r="CB54" i="8364"/>
  <c r="CB45" i="8364"/>
  <c r="CC52" i="8364" s="1"/>
  <c r="CB56" i="8364"/>
  <c r="CB55" i="8364"/>
  <c r="BP31" i="8364"/>
  <c r="BQ30" i="8364"/>
  <c r="BF48" i="17060"/>
  <c r="BF44" i="17060"/>
  <c r="BF45" i="17060"/>
  <c r="BF47" i="17060"/>
  <c r="BG56" i="17060"/>
  <c r="BF46" i="17060"/>
  <c r="CJ30" i="8364"/>
  <c r="CK30" i="8364" s="1"/>
  <c r="CK30" i="259"/>
  <c r="AP55" i="2316"/>
  <c r="AP57" i="2316"/>
  <c r="AP56" i="2316"/>
  <c r="BP46" i="17060"/>
  <c r="BQ56" i="17060"/>
  <c r="BQ43" i="17060" s="1"/>
  <c r="BP47" i="17060"/>
  <c r="BP45" i="17060"/>
  <c r="BP44" i="17060"/>
  <c r="BP48" i="17060"/>
  <c r="CV19" i="8364"/>
  <c r="CW19" i="8364" s="1"/>
  <c r="CV20" i="259"/>
  <c r="CW19" i="259"/>
  <c r="CV21" i="259"/>
  <c r="CF21" i="8364"/>
  <c r="CG21" i="8364" s="1"/>
  <c r="CG21" i="259"/>
  <c r="CB50" i="259"/>
  <c r="CB49" i="259"/>
  <c r="CB48" i="259"/>
  <c r="CC58" i="259"/>
  <c r="CC45" i="259" s="1"/>
  <c r="BK19" i="8364"/>
  <c r="BJ20" i="8364"/>
  <c r="BX56" i="8364"/>
  <c r="BX55" i="8364"/>
  <c r="BX54" i="8364"/>
  <c r="S58" i="8364"/>
  <c r="S45" i="8364" s="1"/>
  <c r="AX57" i="2316"/>
  <c r="AX53" i="2316"/>
  <c r="AX54" i="2316"/>
  <c r="AX56" i="2316"/>
  <c r="AX55" i="2316"/>
  <c r="AN45" i="8364"/>
  <c r="AO52" i="8364" s="1"/>
  <c r="AN54" i="8364"/>
  <c r="AN55" i="8364"/>
  <c r="AN56" i="8364"/>
  <c r="CL57" i="2316"/>
  <c r="CL55" i="2316"/>
  <c r="CL56" i="2316"/>
  <c r="O45" i="8364"/>
  <c r="H21" i="8364"/>
  <c r="I21" i="8364" s="1"/>
  <c r="I21" i="259"/>
  <c r="BJ22" i="8364"/>
  <c r="BK21" i="8364"/>
  <c r="AZ14" i="8364"/>
  <c r="BA13" i="8364"/>
  <c r="BA6" i="8364" s="1"/>
  <c r="AZ46" i="17060"/>
  <c r="BA56" i="17060"/>
  <c r="BA43" i="17060" s="1"/>
  <c r="AZ47" i="17060"/>
  <c r="AZ44" i="17060"/>
  <c r="AZ45" i="17060"/>
  <c r="AZ48" i="17060"/>
  <c r="CW50" i="17060"/>
  <c r="BD60" i="8364"/>
  <c r="BD62" i="8364"/>
  <c r="BD61" i="8364"/>
  <c r="BD59" i="8364"/>
  <c r="BD63" i="8364"/>
  <c r="AZ22" i="8364"/>
  <c r="BA21" i="8364"/>
  <c r="AX20" i="8364"/>
  <c r="AY19" i="8364"/>
  <c r="AZ56" i="8364"/>
  <c r="AZ45" i="8364"/>
  <c r="BA52" i="8364" s="1"/>
  <c r="AZ53" i="8364"/>
  <c r="AZ54" i="8364"/>
  <c r="AZ55" i="8364"/>
  <c r="BP20" i="8364"/>
  <c r="BQ19" i="8364"/>
  <c r="BH53" i="8364"/>
  <c r="BH54" i="8364"/>
  <c r="BH56" i="8364"/>
  <c r="BH55" i="8364"/>
  <c r="AQ6" i="8364"/>
  <c r="CJ49" i="788"/>
  <c r="CJ48" i="788"/>
  <c r="CJ47" i="788"/>
  <c r="CK51" i="788"/>
  <c r="B21" i="8364"/>
  <c r="C21" i="259"/>
  <c r="B22" i="259"/>
  <c r="BO56" i="17060"/>
  <c r="BO43" i="17060" s="1"/>
  <c r="BN46" i="17060"/>
  <c r="BN45" i="17060"/>
  <c r="BN47" i="17060"/>
  <c r="BN48" i="17060"/>
  <c r="BN44" i="17060"/>
  <c r="AR48" i="259"/>
  <c r="AR49" i="259"/>
  <c r="AR50" i="259"/>
  <c r="AS58" i="259"/>
  <c r="AS45" i="259" s="1"/>
  <c r="BP47" i="259"/>
  <c r="BP50" i="259"/>
  <c r="BP48" i="259"/>
  <c r="BP49" i="259"/>
  <c r="BP46" i="259"/>
  <c r="BQ58" i="259"/>
  <c r="BQ45" i="259" s="1"/>
  <c r="AK50" i="17060"/>
  <c r="AR56" i="8364"/>
  <c r="AR55" i="8364"/>
  <c r="AR54" i="8364"/>
  <c r="AJ50" i="259"/>
  <c r="AJ48" i="259"/>
  <c r="AJ49" i="259"/>
  <c r="AK58" i="259"/>
  <c r="AK45" i="259" s="1"/>
  <c r="CN48" i="17060"/>
  <c r="CN47" i="17060"/>
  <c r="CN46" i="17060"/>
  <c r="CO56" i="17060"/>
  <c r="CQ6" i="8364"/>
  <c r="BC56" i="17060"/>
  <c r="BB48" i="17060"/>
  <c r="BB44" i="17060"/>
  <c r="BB47" i="17060"/>
  <c r="BB46" i="17060"/>
  <c r="BB45" i="17060"/>
  <c r="CL19" i="8364"/>
  <c r="CM19" i="8364" s="1"/>
  <c r="CM19" i="259"/>
  <c r="BV20" i="8364"/>
  <c r="BW19" i="8364"/>
  <c r="CP55" i="2316"/>
  <c r="CP57" i="2316"/>
  <c r="CP56" i="2316"/>
  <c r="M6" i="8364"/>
  <c r="BN22" i="8364"/>
  <c r="BO21" i="8364"/>
  <c r="Z57" i="2316"/>
  <c r="Z55" i="2316"/>
  <c r="Z53" i="2316"/>
  <c r="Z54" i="2316"/>
  <c r="Z56" i="2316"/>
  <c r="J21" i="8364"/>
  <c r="K21" i="8364" s="1"/>
  <c r="K21" i="259"/>
  <c r="AP49" i="259"/>
  <c r="AP48" i="259"/>
  <c r="AP50" i="259"/>
  <c r="AQ58" i="259"/>
  <c r="H30" i="8364"/>
  <c r="I30" i="8364" s="1"/>
  <c r="I30" i="259"/>
  <c r="AE52" i="259"/>
  <c r="AZ47" i="259"/>
  <c r="AZ50" i="259"/>
  <c r="AZ49" i="259"/>
  <c r="AZ46" i="259"/>
  <c r="AZ48" i="259"/>
  <c r="BA58" i="259"/>
  <c r="BI13" i="8364"/>
  <c r="BI6" i="8364" s="1"/>
  <c r="BH14" i="8364"/>
  <c r="AZ57" i="2316"/>
  <c r="AZ53" i="2316"/>
  <c r="AZ54" i="2316"/>
  <c r="AZ56" i="2316"/>
  <c r="AZ55" i="2316"/>
  <c r="AI52" i="259"/>
  <c r="AI45" i="259" s="1"/>
  <c r="CK28" i="8364"/>
  <c r="AS50" i="17060"/>
  <c r="AF54" i="8364"/>
  <c r="AF56" i="8364"/>
  <c r="AF55" i="8364"/>
  <c r="BL22" i="8364"/>
  <c r="BM21" i="8364"/>
  <c r="AL50" i="259"/>
  <c r="AL49" i="259"/>
  <c r="AL48" i="259"/>
  <c r="AM58" i="259"/>
  <c r="AM45" i="259" s="1"/>
  <c r="CA52" i="2819"/>
  <c r="BT30" i="8364"/>
  <c r="BU30" i="8364" s="1"/>
  <c r="BU30" i="259"/>
  <c r="BK56" i="17060"/>
  <c r="BK43" i="17060" s="1"/>
  <c r="BJ45" i="17060"/>
  <c r="BJ47" i="17060"/>
  <c r="BJ46" i="17060"/>
  <c r="BJ48" i="17060"/>
  <c r="BJ44" i="17060"/>
  <c r="H63" i="8364"/>
  <c r="H62" i="8364"/>
  <c r="H61" i="8364"/>
  <c r="H45" i="8364"/>
  <c r="I58" i="8364" s="1"/>
  <c r="AQ52" i="259"/>
  <c r="BN46" i="259"/>
  <c r="BN47" i="259"/>
  <c r="BN50" i="259"/>
  <c r="BN48" i="259"/>
  <c r="BN49" i="259"/>
  <c r="BO58" i="259"/>
  <c r="BO45" i="259" s="1"/>
  <c r="AX46" i="17060"/>
  <c r="AX45" i="17060"/>
  <c r="AX48" i="17060"/>
  <c r="AX44" i="17060"/>
  <c r="AX47" i="17060"/>
  <c r="AY56" i="17060"/>
  <c r="AY43" i="17060" s="1"/>
  <c r="CI9" i="8364"/>
  <c r="AB57" i="2316"/>
  <c r="AB55" i="2316"/>
  <c r="AB56" i="2316"/>
  <c r="BT19" i="8364"/>
  <c r="BU19" i="8364" s="1"/>
  <c r="BU19" i="259"/>
  <c r="BT49" i="259"/>
  <c r="BT50" i="259"/>
  <c r="BT48" i="259"/>
  <c r="CB57" i="2316"/>
  <c r="CB55" i="2316"/>
  <c r="CB56" i="2316"/>
  <c r="AG56" i="17060"/>
  <c r="AG43" i="17060" s="1"/>
  <c r="AF47" i="17060"/>
  <c r="AF46" i="17060"/>
  <c r="AF48" i="17060"/>
  <c r="BF56" i="8364"/>
  <c r="BF53" i="8364"/>
  <c r="BF55" i="8364"/>
  <c r="BF54" i="8364"/>
  <c r="H19" i="8364"/>
  <c r="I19" i="8364" s="1"/>
  <c r="I19" i="259"/>
  <c r="Y52" i="259"/>
  <c r="BE11" i="8364"/>
  <c r="BD12" i="8364"/>
  <c r="BJ48" i="259"/>
  <c r="BJ49" i="259"/>
  <c r="BJ47" i="259"/>
  <c r="BJ46" i="259"/>
  <c r="BJ50" i="259"/>
  <c r="BK58" i="259"/>
  <c r="BK45" i="259" s="1"/>
  <c r="CG26" i="8364"/>
  <c r="BR50" i="259"/>
  <c r="BR49" i="259"/>
  <c r="BR48" i="259"/>
  <c r="BS58" i="259"/>
  <c r="BS45" i="259" s="1"/>
  <c r="BU50" i="17060"/>
  <c r="AG6" i="8364"/>
  <c r="CQ56" i="17060"/>
  <c r="CQ43" i="17060" s="1"/>
  <c r="CP47" i="17060"/>
  <c r="CP46" i="17060"/>
  <c r="CP48" i="17060"/>
  <c r="BU58" i="259"/>
  <c r="BU45" i="259" s="1"/>
  <c r="CL30" i="8364"/>
  <c r="CM30" i="8364" s="1"/>
  <c r="CM30" i="259"/>
  <c r="AB45" i="8364"/>
  <c r="AC52" i="8364" s="1"/>
  <c r="AB55" i="8364"/>
  <c r="AB54" i="8364"/>
  <c r="AB56" i="8364"/>
  <c r="BH21" i="8364"/>
  <c r="BH22" i="259"/>
  <c r="BI21" i="259"/>
  <c r="BD49" i="259"/>
  <c r="BD50" i="259"/>
  <c r="BD46" i="259"/>
  <c r="BD48" i="259"/>
  <c r="BD47" i="259"/>
  <c r="H13" i="8364"/>
  <c r="I13" i="8364" s="1"/>
  <c r="I13" i="259"/>
  <c r="I6" i="259" s="1"/>
  <c r="CT56" i="2316"/>
  <c r="CT53" i="2316"/>
  <c r="CT55" i="2316"/>
  <c r="CT57" i="2316"/>
  <c r="CT54" i="2316"/>
  <c r="B20" i="8364"/>
  <c r="C19" i="8364"/>
  <c r="BN31" i="8364"/>
  <c r="BO30" i="8364"/>
  <c r="CO50" i="17060"/>
  <c r="BP56" i="8364"/>
  <c r="BP45" i="8364"/>
  <c r="BP54" i="8364"/>
  <c r="BP53" i="8364"/>
  <c r="BP55" i="8364"/>
  <c r="AJ57" i="2316"/>
  <c r="AJ56" i="2316"/>
  <c r="AJ55" i="2316"/>
  <c r="AH21" i="8364"/>
  <c r="AI21" i="8364" s="1"/>
  <c r="AI21" i="259"/>
  <c r="I9" i="8364"/>
  <c r="CF30" i="8364"/>
  <c r="CG30" i="8364" s="1"/>
  <c r="CG30" i="259"/>
  <c r="AX31" i="8364"/>
  <c r="AY30" i="8364"/>
  <c r="BL48" i="259"/>
  <c r="BL47" i="259"/>
  <c r="BL50" i="259"/>
  <c r="BL46" i="259"/>
  <c r="BL49" i="259"/>
  <c r="BM58" i="259"/>
  <c r="I11" i="8364"/>
  <c r="CR57" i="2316"/>
  <c r="CR55" i="2316"/>
  <c r="CR56" i="2316"/>
  <c r="BI19" i="8364"/>
  <c r="BH20" i="8364"/>
  <c r="Q65" i="2316"/>
  <c r="P55" i="2316"/>
  <c r="P57" i="2316"/>
  <c r="P56" i="2316"/>
  <c r="BD56" i="2316"/>
  <c r="BD55" i="2316"/>
  <c r="BD57" i="2316"/>
  <c r="BD53" i="2316"/>
  <c r="BD54" i="2316"/>
  <c r="H49" i="259"/>
  <c r="H50" i="259"/>
  <c r="H48" i="259"/>
  <c r="I52" i="259"/>
  <c r="CH19" i="8364"/>
  <c r="CI19" i="8364" s="1"/>
  <c r="CI19" i="259"/>
  <c r="BH48" i="17060"/>
  <c r="BH44" i="17060"/>
  <c r="BH45" i="17060"/>
  <c r="BH47" i="17060"/>
  <c r="BH46" i="17060"/>
  <c r="BI56" i="17060"/>
  <c r="BI50" i="17060"/>
  <c r="AV50" i="259"/>
  <c r="AV48" i="259"/>
  <c r="AV49" i="259"/>
  <c r="AW58" i="259"/>
  <c r="AW45" i="259" s="1"/>
  <c r="Z56" i="8364"/>
  <c r="Z55" i="8364"/>
  <c r="Z54" i="8364"/>
  <c r="CS50" i="17060"/>
  <c r="CN56" i="8364"/>
  <c r="CN55" i="8364"/>
  <c r="CN54" i="8364"/>
  <c r="BD56" i="8364"/>
  <c r="BD45" i="8364"/>
  <c r="BE58" i="8364" s="1"/>
  <c r="BD54" i="8364"/>
  <c r="BD55" i="8364"/>
  <c r="BD53" i="8364"/>
  <c r="BM50" i="17060"/>
  <c r="I52" i="2316"/>
  <c r="BA19" i="8364"/>
  <c r="AZ20" i="8364"/>
  <c r="AW56" i="17060"/>
  <c r="AW43" i="17060" s="1"/>
  <c r="AV47" i="17060"/>
  <c r="AV46" i="17060"/>
  <c r="AV48" i="17060"/>
  <c r="AN49" i="259"/>
  <c r="AN48" i="259"/>
  <c r="AN50" i="259"/>
  <c r="BM52" i="259"/>
  <c r="BA30" i="8364"/>
  <c r="AZ31" i="8364"/>
  <c r="BX21" i="8364"/>
  <c r="BY21" i="8364" s="1"/>
  <c r="BY21" i="259"/>
  <c r="BJ53" i="2316"/>
  <c r="BJ55" i="2316"/>
  <c r="BJ57" i="2316"/>
  <c r="BJ56" i="2316"/>
  <c r="BJ54" i="2316"/>
  <c r="AH55" i="8364"/>
  <c r="AH56" i="8364"/>
  <c r="AH54" i="8364"/>
  <c r="Y58" i="259"/>
  <c r="AF57" i="2316"/>
  <c r="AF55" i="2316"/>
  <c r="AF56" i="2316"/>
  <c r="CT50" i="259"/>
  <c r="CT46" i="259"/>
  <c r="CT49" i="259"/>
  <c r="CT48" i="259"/>
  <c r="CU58" i="259"/>
  <c r="CT47" i="259"/>
  <c r="CU52" i="259"/>
  <c r="BZ48" i="259"/>
  <c r="BZ50" i="259"/>
  <c r="BZ49" i="259"/>
  <c r="CA58" i="259"/>
  <c r="CA45" i="259" s="1"/>
  <c r="CV30" i="8364"/>
  <c r="CW30" i="8364" s="1"/>
  <c r="CW30" i="259"/>
  <c r="CV31" i="259"/>
  <c r="CV50" i="259"/>
  <c r="CV46" i="259"/>
  <c r="CV49" i="259"/>
  <c r="CV48" i="259"/>
  <c r="CW58" i="259"/>
  <c r="CW45" i="259" s="1"/>
  <c r="CV47" i="259"/>
  <c r="AC6" i="8364"/>
  <c r="BC50" i="17060"/>
  <c r="BE58" i="259"/>
  <c r="BE45" i="259" s="1"/>
  <c r="CK52" i="2819"/>
  <c r="Z49" i="259"/>
  <c r="Z47" i="259"/>
  <c r="Z50" i="259"/>
  <c r="Z48" i="259"/>
  <c r="Z46" i="259"/>
  <c r="AA58" i="259"/>
  <c r="AA45" i="259" s="1"/>
  <c r="BA52" i="259"/>
  <c r="B14" i="8364"/>
  <c r="C13" i="8364"/>
  <c r="BV53" i="8364"/>
  <c r="BV56" i="8364"/>
  <c r="BV54" i="8364"/>
  <c r="BV55" i="8364"/>
  <c r="CU56" i="17060"/>
  <c r="CU43" i="17060" s="1"/>
  <c r="CT46" i="17060"/>
  <c r="CT44" i="17060"/>
  <c r="CT45" i="17060"/>
  <c r="CT47" i="17060"/>
  <c r="CT48" i="17060"/>
  <c r="CP48" i="259"/>
  <c r="CP49" i="259"/>
  <c r="CP50" i="259"/>
  <c r="CQ58" i="259"/>
  <c r="CQ45" i="259" s="1"/>
  <c r="CK11" i="8364"/>
  <c r="BP57" i="2316"/>
  <c r="BP53" i="2316"/>
  <c r="BP54" i="2316"/>
  <c r="BP56" i="2316"/>
  <c r="BP55" i="2316"/>
  <c r="AV54" i="8364"/>
  <c r="AV56" i="8364"/>
  <c r="AV55" i="8364"/>
  <c r="BB31" i="8364"/>
  <c r="BC30" i="8364"/>
  <c r="BL57" i="2316"/>
  <c r="BL53" i="2316"/>
  <c r="BL54" i="2316"/>
  <c r="BL55" i="2316"/>
  <c r="BL56" i="2316"/>
  <c r="CP55" i="8364"/>
  <c r="CP54" i="8364"/>
  <c r="CP56" i="8364"/>
  <c r="AX46" i="259"/>
  <c r="AX47" i="259"/>
  <c r="AX50" i="259"/>
  <c r="AX49" i="259"/>
  <c r="AX48" i="259"/>
  <c r="AY58" i="259"/>
  <c r="AY45" i="259" s="1"/>
  <c r="X19" i="8364"/>
  <c r="Y19" i="8364" s="1"/>
  <c r="Y19" i="259"/>
  <c r="CN57" i="2316"/>
  <c r="CN55" i="2316"/>
  <c r="CN56" i="2316"/>
  <c r="BN53" i="8364"/>
  <c r="BN45" i="8364"/>
  <c r="BO52" i="8364" s="1"/>
  <c r="BN56" i="8364"/>
  <c r="BN54" i="8364"/>
  <c r="BN55" i="8364"/>
  <c r="CL49" i="259"/>
  <c r="CL48" i="259"/>
  <c r="CL50" i="259"/>
  <c r="CM58" i="259"/>
  <c r="CM45" i="259" s="1"/>
  <c r="I28" i="8364"/>
  <c r="CR54" i="8364"/>
  <c r="CR56" i="8364"/>
  <c r="CR55" i="8364"/>
  <c r="BL54" i="8364"/>
  <c r="BL45" i="8364"/>
  <c r="BM52" i="8364" s="1"/>
  <c r="BL53" i="8364"/>
  <c r="BL55" i="8364"/>
  <c r="BL56" i="8364"/>
  <c r="AM6" i="8364"/>
  <c r="CJ63" i="8364"/>
  <c r="CJ61" i="8364"/>
  <c r="CJ62" i="8364"/>
  <c r="CJ45" i="8364"/>
  <c r="BT13" i="8364"/>
  <c r="BU13" i="8364" s="1"/>
  <c r="BU6" i="8364" s="1"/>
  <c r="BU13" i="259"/>
  <c r="BU6" i="259" s="1"/>
  <c r="Z20" i="8364"/>
  <c r="AA19" i="8364"/>
  <c r="BD27" i="8364"/>
  <c r="BE26" i="8364"/>
  <c r="CN48" i="259"/>
  <c r="CN50" i="259"/>
  <c r="CN49" i="259"/>
  <c r="CT30" i="8364"/>
  <c r="CU30" i="8364" s="1"/>
  <c r="CU30" i="259"/>
  <c r="CT31" i="259"/>
  <c r="I58" i="259"/>
  <c r="AB48" i="259"/>
  <c r="AB50" i="259"/>
  <c r="AB49" i="259"/>
  <c r="AC58" i="259"/>
  <c r="AC45" i="259" s="1"/>
  <c r="AP56" i="8364"/>
  <c r="AP45" i="8364"/>
  <c r="AQ52" i="8364" s="1"/>
  <c r="AP54" i="8364"/>
  <c r="AP55" i="8364"/>
  <c r="AE43" i="17060"/>
  <c r="AN49" i="788"/>
  <c r="AN48" i="788"/>
  <c r="AN47" i="788"/>
  <c r="AO51" i="788"/>
  <c r="AT55" i="8364"/>
  <c r="AT56" i="8364"/>
  <c r="AT54" i="8364"/>
  <c r="AN30" i="8364"/>
  <c r="AO30" i="8364" s="1"/>
  <c r="AO30" i="259"/>
  <c r="CL21" i="259"/>
  <c r="BT56" i="2316"/>
  <c r="BT57" i="2316"/>
  <c r="BT55" i="2316"/>
  <c r="X56" i="8364"/>
  <c r="X45" i="8364"/>
  <c r="Y52" i="8364" s="1"/>
  <c r="X54" i="8364"/>
  <c r="X55" i="8364"/>
  <c r="AT48" i="259"/>
  <c r="AT49" i="259"/>
  <c r="AT50" i="259"/>
  <c r="AU58" i="259"/>
  <c r="AU45" i="259" s="1"/>
  <c r="K6" i="8364"/>
  <c r="CW6" i="259"/>
  <c r="BQ13" i="8364"/>
  <c r="BQ6" i="8364" s="1"/>
  <c r="BP14" i="8364"/>
  <c r="BD30" i="8364"/>
  <c r="BE30" i="259"/>
  <c r="BD31" i="259"/>
  <c r="CM11" i="8364"/>
  <c r="CK57" i="788"/>
  <c r="BY6" i="8364"/>
  <c r="Q59" i="2316"/>
  <c r="BT63" i="8364"/>
  <c r="BT62" i="8364"/>
  <c r="BT61" i="8364"/>
  <c r="CJ21" i="8364"/>
  <c r="CK21" i="8364" s="1"/>
  <c r="CK21" i="259"/>
  <c r="J48" i="8364"/>
  <c r="J50" i="8364"/>
  <c r="J49" i="8364"/>
  <c r="AR57" i="2316"/>
  <c r="AR55" i="2316"/>
  <c r="AR56" i="2316"/>
  <c r="BR56" i="8364"/>
  <c r="BR54" i="8364"/>
  <c r="BR55" i="8364"/>
  <c r="AL55" i="8364"/>
  <c r="AL56" i="8364"/>
  <c r="AL54" i="8364"/>
  <c r="AN63" i="8364"/>
  <c r="AN62" i="8364"/>
  <c r="AN61" i="8364"/>
  <c r="AO56" i="17060"/>
  <c r="AN48" i="17060"/>
  <c r="AN46" i="17060"/>
  <c r="AN47" i="17060"/>
  <c r="BF49" i="259"/>
  <c r="BF50" i="259"/>
  <c r="BF46" i="259"/>
  <c r="BF48" i="259"/>
  <c r="BF47" i="259"/>
  <c r="BG58" i="259"/>
  <c r="BG45" i="259" s="1"/>
  <c r="AX53" i="8364"/>
  <c r="AX56" i="8364"/>
  <c r="AX54" i="8364"/>
  <c r="AX55" i="8364"/>
  <c r="AO50" i="17060"/>
  <c r="AX21" i="8364"/>
  <c r="AY21" i="259"/>
  <c r="AX22" i="259"/>
  <c r="BH48" i="259"/>
  <c r="BH50" i="259"/>
  <c r="BH46" i="259"/>
  <c r="BH49" i="259"/>
  <c r="BH47" i="259"/>
  <c r="BI58" i="259"/>
  <c r="BI45" i="259" s="1"/>
  <c r="BE50" i="17060"/>
  <c r="BV22" i="8364"/>
  <c r="BW21" i="8364"/>
  <c r="AD55" i="8364"/>
  <c r="AD56" i="8364"/>
  <c r="AD54" i="8364"/>
  <c r="BZ55" i="8364"/>
  <c r="BZ54" i="8364"/>
  <c r="BZ56" i="8364"/>
  <c r="BG50" i="17060"/>
  <c r="BT54" i="8364"/>
  <c r="BT45" i="8364"/>
  <c r="BU52" i="8364" s="1"/>
  <c r="BT56" i="8364"/>
  <c r="BT55" i="8364"/>
  <c r="CL48" i="17060"/>
  <c r="CL47" i="17060"/>
  <c r="CM56" i="17060"/>
  <c r="CM43" i="17060" s="1"/>
  <c r="CL46" i="17060"/>
  <c r="BN20" i="8364"/>
  <c r="BO19" i="8364"/>
  <c r="X63" i="8364"/>
  <c r="X62" i="8364"/>
  <c r="X61" i="8364"/>
  <c r="E65" i="2316"/>
  <c r="E52" i="2316" s="1"/>
  <c r="D57" i="2316"/>
  <c r="D56" i="2316"/>
  <c r="D55" i="2316"/>
  <c r="BE17" i="8364"/>
  <c r="BD18" i="8364"/>
  <c r="M45" i="259"/>
  <c r="AO52" i="259"/>
  <c r="AO45" i="259" s="1"/>
  <c r="Q43" i="17060"/>
  <c r="BB54" i="2316"/>
  <c r="BB56" i="2316"/>
  <c r="BB55" i="2316"/>
  <c r="BB57" i="2316"/>
  <c r="BB53" i="2316"/>
  <c r="BV48" i="17060"/>
  <c r="BW56" i="17060"/>
  <c r="BW43" i="17060" s="1"/>
  <c r="BV47" i="17060"/>
  <c r="BV44" i="17060"/>
  <c r="BV46" i="17060"/>
  <c r="BV45" i="17060"/>
  <c r="BI30" i="8364"/>
  <c r="BH31" i="8364"/>
  <c r="BB14" i="8364"/>
  <c r="BC13" i="8364"/>
  <c r="BC6" i="8364" s="1"/>
  <c r="AM56" i="17060"/>
  <c r="AM43" i="17060" s="1"/>
  <c r="AL48" i="17060"/>
  <c r="AL46" i="17060"/>
  <c r="AL47" i="17060"/>
  <c r="CK17" i="8364"/>
  <c r="BX57" i="2316"/>
  <c r="BX55" i="2316"/>
  <c r="BX56" i="2316"/>
  <c r="CT19" i="8364"/>
  <c r="CU19" i="8364" s="1"/>
  <c r="CU19" i="259"/>
  <c r="CT20" i="259"/>
  <c r="CT21" i="259"/>
  <c r="AV57" i="2316"/>
  <c r="AV55" i="2316"/>
  <c r="AV56" i="2316"/>
  <c r="T48" i="8364"/>
  <c r="T50" i="8364"/>
  <c r="T49" i="8364"/>
  <c r="U58" i="8364"/>
  <c r="U45" i="8364" s="1"/>
  <c r="Y6" i="8364"/>
  <c r="CC56" i="17060"/>
  <c r="CC43" i="17060" s="1"/>
  <c r="CB47" i="17060"/>
  <c r="CB46" i="17060"/>
  <c r="CB48" i="17060"/>
  <c r="CL13" i="8364"/>
  <c r="CM13" i="8364" s="1"/>
  <c r="CM13" i="259"/>
  <c r="CM6" i="259" s="1"/>
  <c r="AH56" i="2316"/>
  <c r="AH57" i="2316"/>
  <c r="AH55" i="2316"/>
  <c r="BY56" i="17060"/>
  <c r="BY43" i="17060" s="1"/>
  <c r="BX48" i="17060"/>
  <c r="BX47" i="17060"/>
  <c r="BX46" i="17060"/>
  <c r="X21" i="259"/>
  <c r="BF57" i="2316"/>
  <c r="BF55" i="2316"/>
  <c r="BF54" i="2316"/>
  <c r="BF56" i="2316"/>
  <c r="BF53" i="2316"/>
  <c r="X56" i="2316"/>
  <c r="X57" i="2316"/>
  <c r="X55" i="2316"/>
  <c r="K65" i="2316"/>
  <c r="K52" i="2316" s="1"/>
  <c r="J55" i="2316"/>
  <c r="J57" i="2316"/>
  <c r="J56" i="2316"/>
  <c r="CF19" i="8364"/>
  <c r="CG19" i="8364" s="1"/>
  <c r="CG19" i="259"/>
  <c r="AI50" i="17060"/>
  <c r="Y50" i="17060"/>
  <c r="W168" i="17074"/>
  <c r="P168" i="17074"/>
  <c r="R168" i="17074"/>
  <c r="Q168" i="17074"/>
  <c r="AE168" i="17074"/>
  <c r="AF168" i="17074"/>
  <c r="AC168" i="17074"/>
  <c r="I168" i="17074"/>
  <c r="O168" i="17074"/>
  <c r="U168" i="17074"/>
  <c r="M168" i="17074"/>
  <c r="G168" i="17074"/>
  <c r="V168" i="17074"/>
  <c r="AA168" i="17074"/>
  <c r="AB168" i="17074"/>
  <c r="E168" i="17074"/>
  <c r="AD168" i="17074"/>
  <c r="H168" i="17074"/>
  <c r="J168" i="17074"/>
  <c r="S168" i="17074"/>
  <c r="T168" i="17074"/>
  <c r="N168" i="17074"/>
  <c r="K168" i="17074"/>
  <c r="C168" i="17074"/>
  <c r="X168" i="17074"/>
  <c r="F168" i="17074"/>
  <c r="Z168" i="17074"/>
  <c r="L168" i="17074"/>
  <c r="Y168" i="17074"/>
  <c r="G255" i="1032"/>
  <c r="P255" i="1032" s="1"/>
  <c r="G267" i="1032"/>
  <c r="G251" i="1032"/>
  <c r="P251" i="1032" s="1"/>
  <c r="G257" i="1032"/>
  <c r="P257" i="1032" s="1"/>
  <c r="G253" i="1032"/>
  <c r="P253" i="1032" s="1"/>
  <c r="G268" i="1032"/>
  <c r="G260" i="1032"/>
  <c r="G258" i="1032"/>
  <c r="I246" i="1032"/>
  <c r="H246" i="1032"/>
  <c r="G261" i="1032"/>
  <c r="G248" i="1032"/>
  <c r="P248" i="1032" s="1"/>
  <c r="G276" i="1032"/>
  <c r="G250" i="1032"/>
  <c r="P250" i="1032" s="1"/>
  <c r="G265" i="1032"/>
  <c r="G262" i="1032"/>
  <c r="G272" i="1032"/>
  <c r="G275" i="1032"/>
  <c r="G266" i="1032"/>
  <c r="G273" i="1032"/>
  <c r="G263" i="1032"/>
  <c r="G259" i="1032"/>
  <c r="G274" i="1032"/>
  <c r="G269" i="1032"/>
  <c r="G271" i="1032"/>
  <c r="G252" i="1032"/>
  <c r="P252" i="1032" s="1"/>
  <c r="G256" i="1032"/>
  <c r="P256" i="1032" s="1"/>
  <c r="G270" i="1032"/>
  <c r="G249" i="1032"/>
  <c r="P249" i="1032" s="1"/>
  <c r="N277" i="1032"/>
  <c r="G254" i="1032"/>
  <c r="P254" i="1032" s="1"/>
  <c r="G247" i="1032"/>
  <c r="S220" i="1032"/>
  <c r="R219" i="1032"/>
  <c r="R220" i="1032"/>
  <c r="S219" i="1032"/>
  <c r="AY13" i="8364" l="1"/>
  <c r="AA6" i="8364"/>
  <c r="C6" i="8364"/>
  <c r="BS6" i="8364"/>
  <c r="CE6" i="8364"/>
  <c r="AY6" i="8364"/>
  <c r="BR21" i="8364"/>
  <c r="BS21" i="8364" s="1"/>
  <c r="BS21" i="259"/>
  <c r="CK6" i="8364"/>
  <c r="AW6" i="8364"/>
  <c r="E58" i="8364"/>
  <c r="E45" i="8364" s="1"/>
  <c r="CY52" i="2819"/>
  <c r="D50" i="8364"/>
  <c r="D48" i="8364"/>
  <c r="CS58" i="259"/>
  <c r="CS45" i="259" s="1"/>
  <c r="CR49" i="259"/>
  <c r="CS43" i="17060"/>
  <c r="BE43" i="17060"/>
  <c r="D49" i="8364"/>
  <c r="CO58" i="259"/>
  <c r="CO45" i="259" s="1"/>
  <c r="CR50" i="259"/>
  <c r="CR48" i="259"/>
  <c r="CW51" i="788"/>
  <c r="CV48" i="788"/>
  <c r="CV47" i="788"/>
  <c r="CV49" i="788"/>
  <c r="BW13" i="8364"/>
  <c r="BW6" i="8364" s="1"/>
  <c r="CG52" i="2819"/>
  <c r="C43" i="17060"/>
  <c r="CG43" i="17060"/>
  <c r="CX46" i="259"/>
  <c r="CX47" i="259"/>
  <c r="CX50" i="259"/>
  <c r="CX48" i="259"/>
  <c r="CX49" i="259"/>
  <c r="CY52" i="259"/>
  <c r="CY58" i="259"/>
  <c r="C59" i="2316"/>
  <c r="B55" i="2316"/>
  <c r="C65" i="2316"/>
  <c r="B57" i="2316"/>
  <c r="B54" i="2316"/>
  <c r="B56" i="2316"/>
  <c r="B53" i="2316"/>
  <c r="CO43" i="17060"/>
  <c r="BU43" i="17060"/>
  <c r="CM6" i="8364"/>
  <c r="CE43" i="17060"/>
  <c r="CS6" i="8364"/>
  <c r="AU6" i="8364"/>
  <c r="BM43" i="17060"/>
  <c r="AL21" i="8364"/>
  <c r="AM21" i="8364" s="1"/>
  <c r="AM21" i="259"/>
  <c r="AE45" i="259"/>
  <c r="Y58" i="8364"/>
  <c r="Y45" i="8364" s="1"/>
  <c r="AK43" i="17060"/>
  <c r="BU58" i="8364"/>
  <c r="BU45" i="8364" s="1"/>
  <c r="CU45" i="259"/>
  <c r="BM45" i="259"/>
  <c r="AO58" i="8364"/>
  <c r="AO45" i="8364" s="1"/>
  <c r="F21" i="8364"/>
  <c r="G21" i="8364" s="1"/>
  <c r="G21" i="259"/>
  <c r="BC45" i="259"/>
  <c r="CE52" i="2819"/>
  <c r="I6" i="8364"/>
  <c r="BA45" i="259"/>
  <c r="BE52" i="8364"/>
  <c r="BE45" i="8364" s="1"/>
  <c r="Y45" i="259"/>
  <c r="V21" i="8364"/>
  <c r="W21" i="8364" s="1"/>
  <c r="W21" i="259"/>
  <c r="BB60" i="8364"/>
  <c r="BB61" i="8364"/>
  <c r="BB63" i="8364"/>
  <c r="BB62" i="8364"/>
  <c r="BB59" i="8364"/>
  <c r="Z48" i="788"/>
  <c r="Z45" i="788"/>
  <c r="Z47" i="788"/>
  <c r="Z49" i="788"/>
  <c r="AA51" i="788"/>
  <c r="AA57" i="788"/>
  <c r="BB45" i="8364"/>
  <c r="BB50" i="8364" s="1"/>
  <c r="CV62" i="8364"/>
  <c r="CV63" i="8364"/>
  <c r="CV61" i="8364"/>
  <c r="CL62" i="8364"/>
  <c r="CL61" i="8364"/>
  <c r="CL63" i="8364"/>
  <c r="AD47" i="788"/>
  <c r="AD48" i="788"/>
  <c r="AE57" i="788"/>
  <c r="AD49" i="788"/>
  <c r="AE51" i="788"/>
  <c r="CD61" i="8364"/>
  <c r="CD45" i="8364"/>
  <c r="CD63" i="8364"/>
  <c r="CD62" i="8364"/>
  <c r="AR63" i="8364"/>
  <c r="AR62" i="8364"/>
  <c r="AR61" i="8364"/>
  <c r="BV59" i="8364"/>
  <c r="BV60" i="8364"/>
  <c r="BV61" i="8364"/>
  <c r="BV63" i="8364"/>
  <c r="BV62" i="8364"/>
  <c r="AY51" i="788"/>
  <c r="AX47" i="788"/>
  <c r="AX45" i="788"/>
  <c r="AX46" i="788"/>
  <c r="AX49" i="788"/>
  <c r="AX48" i="788"/>
  <c r="AY57" i="788"/>
  <c r="BF22" i="259"/>
  <c r="BF21" i="8364"/>
  <c r="BG21" i="259"/>
  <c r="BX48" i="788"/>
  <c r="BX47" i="788"/>
  <c r="BX49" i="788"/>
  <c r="BY51" i="788"/>
  <c r="CN63" i="8364"/>
  <c r="CN62" i="8364"/>
  <c r="CN61" i="8364"/>
  <c r="CQ51" i="788"/>
  <c r="CQ57" i="788"/>
  <c r="CP47" i="788"/>
  <c r="CP48" i="788"/>
  <c r="CP49" i="788"/>
  <c r="BI43" i="17060"/>
  <c r="CH63" i="8364"/>
  <c r="CH61" i="8364"/>
  <c r="CH45" i="8364"/>
  <c r="CI58" i="8364" s="1"/>
  <c r="CH62" i="8364"/>
  <c r="AK51" i="788"/>
  <c r="AK57" i="788"/>
  <c r="AJ49" i="788"/>
  <c r="AJ47" i="788"/>
  <c r="AJ48" i="788"/>
  <c r="BL31" i="8364"/>
  <c r="BM30" i="8364"/>
  <c r="AL63" i="8364"/>
  <c r="AL61" i="8364"/>
  <c r="AL62" i="8364"/>
  <c r="BJ62" i="8364"/>
  <c r="BJ61" i="8364"/>
  <c r="BJ63" i="8364"/>
  <c r="BJ60" i="8364"/>
  <c r="BJ59" i="8364"/>
  <c r="BG51" i="788"/>
  <c r="BF49" i="788"/>
  <c r="BF45" i="788"/>
  <c r="BF48" i="788"/>
  <c r="BF47" i="788"/>
  <c r="BF46" i="788"/>
  <c r="BH61" i="8364"/>
  <c r="BH59" i="8364"/>
  <c r="BH60" i="8364"/>
  <c r="BH62" i="8364"/>
  <c r="BH63" i="8364"/>
  <c r="AX62" i="8364"/>
  <c r="AX60" i="8364"/>
  <c r="AX59" i="8364"/>
  <c r="AX61" i="8364"/>
  <c r="AX63" i="8364"/>
  <c r="CC51" i="788"/>
  <c r="CB47" i="788"/>
  <c r="CB49" i="788"/>
  <c r="CC57" i="788"/>
  <c r="CB48" i="788"/>
  <c r="CL47" i="788"/>
  <c r="CL48" i="788"/>
  <c r="CL49" i="788"/>
  <c r="CM57" i="788"/>
  <c r="CM51" i="788"/>
  <c r="BZ62" i="8364"/>
  <c r="BZ61" i="8364"/>
  <c r="BZ63" i="8364"/>
  <c r="CA51" i="788"/>
  <c r="BZ47" i="788"/>
  <c r="CA57" i="788"/>
  <c r="BZ48" i="788"/>
  <c r="BZ49" i="788"/>
  <c r="BX63" i="8364"/>
  <c r="BX62" i="8364"/>
  <c r="BX61" i="8364"/>
  <c r="BR61" i="8364"/>
  <c r="BR62" i="8364"/>
  <c r="BR63" i="8364"/>
  <c r="CP61" i="8364"/>
  <c r="CP63" i="8364"/>
  <c r="CP62" i="8364"/>
  <c r="BB21" i="8364"/>
  <c r="BB22" i="259"/>
  <c r="BC21" i="259"/>
  <c r="AS51" i="788"/>
  <c r="AR48" i="788"/>
  <c r="AR47" i="788"/>
  <c r="AR49" i="788"/>
  <c r="BK51" i="788"/>
  <c r="BJ47" i="788"/>
  <c r="BJ48" i="788"/>
  <c r="BJ49" i="788"/>
  <c r="BJ46" i="788"/>
  <c r="BJ45" i="788"/>
  <c r="AT61" i="8364"/>
  <c r="AT63" i="8364"/>
  <c r="AT62" i="8364"/>
  <c r="CG51" i="788"/>
  <c r="CF49" i="788"/>
  <c r="CF48" i="788"/>
  <c r="CF47" i="788"/>
  <c r="BB20" i="8364"/>
  <c r="BC19" i="8364"/>
  <c r="AF62" i="8364"/>
  <c r="AF63" i="8364"/>
  <c r="AF61" i="8364"/>
  <c r="CG6" i="8364"/>
  <c r="AM51" i="788"/>
  <c r="AL49" i="788"/>
  <c r="AL47" i="788"/>
  <c r="AM57" i="788"/>
  <c r="AL48" i="788"/>
  <c r="AD63" i="8364"/>
  <c r="AD62" i="8364"/>
  <c r="AD61" i="8364"/>
  <c r="BV46" i="788"/>
  <c r="BV48" i="788"/>
  <c r="BV47" i="788"/>
  <c r="BV45" i="788"/>
  <c r="BV49" i="788"/>
  <c r="BW57" i="788"/>
  <c r="BW51" i="788"/>
  <c r="BC51" i="788"/>
  <c r="BB49" i="788"/>
  <c r="BB48" i="788"/>
  <c r="BB45" i="788"/>
  <c r="BB47" i="788"/>
  <c r="BB46" i="788"/>
  <c r="BC57" i="788"/>
  <c r="AJ63" i="8364"/>
  <c r="AJ62" i="8364"/>
  <c r="AJ61" i="8364"/>
  <c r="BF59" i="8364"/>
  <c r="BF60" i="8364"/>
  <c r="BF62" i="8364"/>
  <c r="BF61" i="8364"/>
  <c r="BF63" i="8364"/>
  <c r="AH61" i="8364"/>
  <c r="AH63" i="8364"/>
  <c r="AH62" i="8364"/>
  <c r="AT45" i="8364"/>
  <c r="AU52" i="8364" s="1"/>
  <c r="CN47" i="788"/>
  <c r="CN49" i="788"/>
  <c r="CO57" i="788"/>
  <c r="CN48" i="788"/>
  <c r="CO51" i="788"/>
  <c r="AU57" i="788"/>
  <c r="AU51" i="788"/>
  <c r="AT47" i="788"/>
  <c r="AT49" i="788"/>
  <c r="AT48" i="788"/>
  <c r="CH49" i="259"/>
  <c r="CH48" i="259"/>
  <c r="CI52" i="259"/>
  <c r="CH50" i="259"/>
  <c r="CG52" i="259"/>
  <c r="CF50" i="259"/>
  <c r="CF49" i="259"/>
  <c r="CF48" i="259"/>
  <c r="CG58" i="259"/>
  <c r="CI51" i="788"/>
  <c r="CH47" i="788"/>
  <c r="CH48" i="788"/>
  <c r="CH49" i="788"/>
  <c r="BV31" i="8364"/>
  <c r="BW30" i="8364"/>
  <c r="BR49" i="788"/>
  <c r="BR48" i="788"/>
  <c r="BR47" i="788"/>
  <c r="BS57" i="788"/>
  <c r="BS51" i="788"/>
  <c r="AW51" i="788"/>
  <c r="AW57" i="788"/>
  <c r="AV49" i="788"/>
  <c r="AV47" i="788"/>
  <c r="AV48" i="788"/>
  <c r="CS51" i="788"/>
  <c r="CR47" i="788"/>
  <c r="CR48" i="788"/>
  <c r="CR49" i="788"/>
  <c r="CS57" i="788"/>
  <c r="AI51" i="788"/>
  <c r="AH48" i="788"/>
  <c r="AH47" i="788"/>
  <c r="AI57" i="788"/>
  <c r="AH49" i="788"/>
  <c r="AB47" i="788"/>
  <c r="AB49" i="788"/>
  <c r="AC57" i="788"/>
  <c r="AB48" i="788"/>
  <c r="AC51" i="788"/>
  <c r="AG51" i="788"/>
  <c r="AF48" i="788"/>
  <c r="AF49" i="788"/>
  <c r="AF47" i="788"/>
  <c r="AG57" i="788"/>
  <c r="CE52" i="259"/>
  <c r="CE45" i="259" s="1"/>
  <c r="CD50" i="259"/>
  <c r="CD49" i="259"/>
  <c r="CD48" i="259"/>
  <c r="BI51" i="788"/>
  <c r="BH48" i="788"/>
  <c r="BH47" i="788"/>
  <c r="BH45" i="788"/>
  <c r="BH49" i="788"/>
  <c r="BH46" i="788"/>
  <c r="CN45" i="8364"/>
  <c r="CO52" i="8364" s="1"/>
  <c r="AB63" i="8364"/>
  <c r="AB62" i="8364"/>
  <c r="AB61" i="8364"/>
  <c r="CI58" i="259"/>
  <c r="CD49" i="788"/>
  <c r="CD47" i="788"/>
  <c r="CE51" i="788"/>
  <c r="CD48" i="788"/>
  <c r="Z61" i="8364"/>
  <c r="Z60" i="8364"/>
  <c r="Z59" i="8364"/>
  <c r="Z62" i="8364"/>
  <c r="Z63" i="8364"/>
  <c r="BG57" i="788"/>
  <c r="AV62" i="8364"/>
  <c r="AV61" i="8364"/>
  <c r="AV63" i="8364"/>
  <c r="CR63" i="8364"/>
  <c r="CR61" i="8364"/>
  <c r="CR62" i="8364"/>
  <c r="AQ51" i="788"/>
  <c r="AP47" i="788"/>
  <c r="AP49" i="788"/>
  <c r="AQ57" i="788"/>
  <c r="AP48" i="788"/>
  <c r="CF63" i="8364"/>
  <c r="CF62" i="8364"/>
  <c r="CF61" i="8364"/>
  <c r="CF45" i="8364"/>
  <c r="AP61" i="8364"/>
  <c r="AP62" i="8364"/>
  <c r="AP63" i="8364"/>
  <c r="BG19" i="8364"/>
  <c r="BF20" i="8364"/>
  <c r="AI43" i="17060"/>
  <c r="Q52" i="2316"/>
  <c r="BC43" i="17060"/>
  <c r="Y43" i="17060"/>
  <c r="AO43" i="17060"/>
  <c r="CJ50" i="8364"/>
  <c r="CK52" i="8364"/>
  <c r="CJ48" i="8364"/>
  <c r="CJ49" i="8364"/>
  <c r="BP47" i="8364"/>
  <c r="BP49" i="8364"/>
  <c r="BP48" i="8364"/>
  <c r="BQ58" i="8364"/>
  <c r="BP50" i="8364"/>
  <c r="BP46" i="8364"/>
  <c r="X21" i="8364"/>
  <c r="Y21" i="8364" s="1"/>
  <c r="Y21" i="259"/>
  <c r="BR49" i="8364"/>
  <c r="BS58" i="8364"/>
  <c r="BR50" i="8364"/>
  <c r="BR48" i="8364"/>
  <c r="X48" i="8364"/>
  <c r="X49" i="8364"/>
  <c r="X50" i="8364"/>
  <c r="AM58" i="8364"/>
  <c r="AL48" i="8364"/>
  <c r="AL49" i="8364"/>
  <c r="AL50" i="8364"/>
  <c r="BS52" i="8364"/>
  <c r="H48" i="8364"/>
  <c r="H49" i="8364"/>
  <c r="H50" i="8364"/>
  <c r="I52" i="8364"/>
  <c r="I45" i="8364" s="1"/>
  <c r="AZ47" i="8364"/>
  <c r="AZ49" i="8364"/>
  <c r="BA58" i="8364"/>
  <c r="BA45" i="8364" s="1"/>
  <c r="AZ50" i="8364"/>
  <c r="AZ48" i="8364"/>
  <c r="AZ46" i="8364"/>
  <c r="AJ49" i="8364"/>
  <c r="AJ48" i="8364"/>
  <c r="AK58" i="8364"/>
  <c r="AJ50" i="8364"/>
  <c r="CV50" i="8364"/>
  <c r="CV48" i="8364"/>
  <c r="CV49" i="8364"/>
  <c r="CW58" i="8364"/>
  <c r="CT49" i="8364"/>
  <c r="CT48" i="8364"/>
  <c r="CT50" i="8364"/>
  <c r="CU58" i="8364"/>
  <c r="I45" i="259"/>
  <c r="BD14" i="8364"/>
  <c r="BE13" i="8364"/>
  <c r="BE6" i="8364" s="1"/>
  <c r="CT21" i="8364"/>
  <c r="CU21" i="8364" s="1"/>
  <c r="CT22" i="259"/>
  <c r="CU21" i="259"/>
  <c r="BG43" i="17060"/>
  <c r="AX22" i="8364"/>
  <c r="AY21" i="8364"/>
  <c r="CR48" i="8364"/>
  <c r="CR49" i="8364"/>
  <c r="CR50" i="8364"/>
  <c r="CS58" i="8364"/>
  <c r="CS45" i="8364" s="1"/>
  <c r="CP48" i="8364"/>
  <c r="CP50" i="8364"/>
  <c r="CP49" i="8364"/>
  <c r="CQ58" i="8364"/>
  <c r="CQ45" i="8364" s="1"/>
  <c r="BD48" i="8364"/>
  <c r="BD50" i="8364"/>
  <c r="BD47" i="8364"/>
  <c r="BD49" i="8364"/>
  <c r="BD46" i="8364"/>
  <c r="BQ52" i="8364"/>
  <c r="AS43" i="17060"/>
  <c r="BH48" i="8364"/>
  <c r="BH47" i="8364"/>
  <c r="BH46" i="8364"/>
  <c r="BH50" i="8364"/>
  <c r="BH49" i="8364"/>
  <c r="BI58" i="8364"/>
  <c r="CW21" i="259"/>
  <c r="CV22" i="259"/>
  <c r="CV21" i="8364"/>
  <c r="CW21" i="8364" s="1"/>
  <c r="CL21" i="8364"/>
  <c r="CM21" i="8364" s="1"/>
  <c r="CM21" i="259"/>
  <c r="AH49" i="8364"/>
  <c r="AH50" i="8364"/>
  <c r="AH48" i="8364"/>
  <c r="AI58" i="8364"/>
  <c r="AI45" i="8364" s="1"/>
  <c r="BD21" i="8364"/>
  <c r="BD22" i="259"/>
  <c r="BE21" i="259"/>
  <c r="CK58" i="8364"/>
  <c r="BL47" i="8364"/>
  <c r="BL48" i="8364"/>
  <c r="BL46" i="8364"/>
  <c r="BL50" i="8364"/>
  <c r="BL49" i="8364"/>
  <c r="BM58" i="8364"/>
  <c r="BM45" i="8364" s="1"/>
  <c r="BN47" i="8364"/>
  <c r="BN50" i="8364"/>
  <c r="BN46" i="8364"/>
  <c r="BN49" i="8364"/>
  <c r="BN48" i="8364"/>
  <c r="BO58" i="8364"/>
  <c r="BO45" i="8364" s="1"/>
  <c r="BV47" i="8364"/>
  <c r="BV48" i="8364"/>
  <c r="BV50" i="8364"/>
  <c r="BV49" i="8364"/>
  <c r="BV46" i="8364"/>
  <c r="BW58" i="8364"/>
  <c r="BW45" i="8364" s="1"/>
  <c r="AB48" i="8364"/>
  <c r="AB50" i="8364"/>
  <c r="AB49" i="8364"/>
  <c r="AC58" i="8364"/>
  <c r="AC45" i="8364" s="1"/>
  <c r="BF46" i="8364"/>
  <c r="BF50" i="8364"/>
  <c r="BF49" i="8364"/>
  <c r="BF48" i="8364"/>
  <c r="BF47" i="8364"/>
  <c r="BG58" i="8364"/>
  <c r="BG45" i="8364" s="1"/>
  <c r="AN48" i="8364"/>
  <c r="AN49" i="8364"/>
  <c r="AN50" i="8364"/>
  <c r="CB48" i="8364"/>
  <c r="CB50" i="8364"/>
  <c r="CB49" i="8364"/>
  <c r="CC58" i="8364"/>
  <c r="CC45" i="8364" s="1"/>
  <c r="AM52" i="8364"/>
  <c r="BZ49" i="8364"/>
  <c r="BZ50" i="8364"/>
  <c r="BZ48" i="8364"/>
  <c r="CA58" i="8364"/>
  <c r="CA45" i="8364" s="1"/>
  <c r="AV48" i="8364"/>
  <c r="AV50" i="8364"/>
  <c r="AV49" i="8364"/>
  <c r="AW58" i="8364"/>
  <c r="AW45" i="8364" s="1"/>
  <c r="Z48" i="8364"/>
  <c r="Z46" i="8364"/>
  <c r="Z47" i="8364"/>
  <c r="Z49" i="8364"/>
  <c r="Z50" i="8364"/>
  <c r="AA58" i="8364"/>
  <c r="AA45" i="8364" s="1"/>
  <c r="CW43" i="17060"/>
  <c r="AN21" i="8364"/>
  <c r="AO21" i="8364" s="1"/>
  <c r="AO21" i="259"/>
  <c r="BB47" i="8364"/>
  <c r="B22" i="8364"/>
  <c r="C21" i="8364"/>
  <c r="CI6" i="8364"/>
  <c r="BD20" i="8364"/>
  <c r="BE19" i="8364"/>
  <c r="AK52" i="8364"/>
  <c r="BJ50" i="8364"/>
  <c r="BJ46" i="8364"/>
  <c r="BJ48" i="8364"/>
  <c r="BJ49" i="8364"/>
  <c r="BJ47" i="8364"/>
  <c r="BK58" i="8364"/>
  <c r="BK45" i="8364" s="1"/>
  <c r="AD50" i="8364"/>
  <c r="AD48" i="8364"/>
  <c r="AD49" i="8364"/>
  <c r="AE58" i="8364"/>
  <c r="AE45" i="8364" s="1"/>
  <c r="BD31" i="8364"/>
  <c r="BE30" i="8364"/>
  <c r="AR50" i="8364"/>
  <c r="AR48" i="8364"/>
  <c r="AR49" i="8364"/>
  <c r="AS58" i="8364"/>
  <c r="AS45" i="8364" s="1"/>
  <c r="BT48" i="8364"/>
  <c r="BT49" i="8364"/>
  <c r="BT50" i="8364"/>
  <c r="AX49" i="8364"/>
  <c r="AX50" i="8364"/>
  <c r="AX48" i="8364"/>
  <c r="AX46" i="8364"/>
  <c r="AX47" i="8364"/>
  <c r="AY58" i="8364"/>
  <c r="AY45" i="8364" s="1"/>
  <c r="AP48" i="8364"/>
  <c r="AP50" i="8364"/>
  <c r="AP49" i="8364"/>
  <c r="AQ58" i="8364"/>
  <c r="AQ45" i="8364" s="1"/>
  <c r="BI21" i="8364"/>
  <c r="BH22" i="8364"/>
  <c r="AQ45" i="259"/>
  <c r="AF49" i="8364"/>
  <c r="AF50" i="8364"/>
  <c r="AF48" i="8364"/>
  <c r="AG58" i="8364"/>
  <c r="AG45" i="8364" s="1"/>
  <c r="BI52" i="8364"/>
  <c r="BX50" i="8364"/>
  <c r="BX49" i="8364"/>
  <c r="BX48" i="8364"/>
  <c r="BY58" i="8364"/>
  <c r="BY45" i="8364" s="1"/>
  <c r="CW52" i="8364"/>
  <c r="C45" i="8364"/>
  <c r="CL50" i="8364"/>
  <c r="CL49" i="8364"/>
  <c r="CL48" i="8364"/>
  <c r="CM58" i="8364"/>
  <c r="CM45" i="8364" s="1"/>
  <c r="CU52" i="8364"/>
  <c r="N278" i="1032"/>
  <c r="Q246" i="1032"/>
  <c r="R246" i="1032"/>
  <c r="I270" i="1032"/>
  <c r="I276" i="1032"/>
  <c r="I265" i="1032"/>
  <c r="I256" i="1032"/>
  <c r="R256" i="1032" s="1"/>
  <c r="I264" i="1032"/>
  <c r="I269" i="1032"/>
  <c r="I258" i="1032"/>
  <c r="I268" i="1032"/>
  <c r="I247" i="1032"/>
  <c r="R247" i="1032" s="1"/>
  <c r="I273" i="1032"/>
  <c r="I260" i="1032"/>
  <c r="I272" i="1032"/>
  <c r="I249" i="1032"/>
  <c r="R249" i="1032" s="1"/>
  <c r="I250" i="1032"/>
  <c r="R250" i="1032" s="1"/>
  <c r="I266" i="1032"/>
  <c r="I275" i="1032"/>
  <c r="I251" i="1032"/>
  <c r="R251" i="1032" s="1"/>
  <c r="I274" i="1032"/>
  <c r="I248" i="1032"/>
  <c r="R248" i="1032" s="1"/>
  <c r="I253" i="1032"/>
  <c r="R253" i="1032" s="1"/>
  <c r="I262" i="1032"/>
  <c r="I255" i="1032"/>
  <c r="R255" i="1032" s="1"/>
  <c r="I252" i="1032"/>
  <c r="R252" i="1032" s="1"/>
  <c r="I267" i="1032"/>
  <c r="I257" i="1032"/>
  <c r="R257" i="1032" s="1"/>
  <c r="I261" i="1032"/>
  <c r="I254" i="1032"/>
  <c r="R254" i="1032" s="1"/>
  <c r="I271" i="1032"/>
  <c r="I259" i="1032"/>
  <c r="I263" i="1032"/>
  <c r="P259" i="1032"/>
  <c r="P258" i="1032"/>
  <c r="H276" i="1032"/>
  <c r="H255" i="1032"/>
  <c r="Q255" i="1032" s="1"/>
  <c r="H253" i="1032"/>
  <c r="Q253" i="1032" s="1"/>
  <c r="H251" i="1032"/>
  <c r="Q251" i="1032" s="1"/>
  <c r="H249" i="1032"/>
  <c r="Q249" i="1032" s="1"/>
  <c r="H247" i="1032"/>
  <c r="Q247" i="1032" s="1"/>
  <c r="H257" i="1032"/>
  <c r="Q257" i="1032" s="1"/>
  <c r="H273" i="1032"/>
  <c r="H274" i="1032"/>
  <c r="H262" i="1032"/>
  <c r="H254" i="1032"/>
  <c r="Q254" i="1032" s="1"/>
  <c r="H266" i="1032"/>
  <c r="H261" i="1032"/>
  <c r="H270" i="1032"/>
  <c r="H259" i="1032"/>
  <c r="H269" i="1032"/>
  <c r="H248" i="1032"/>
  <c r="Q248" i="1032" s="1"/>
  <c r="H256" i="1032"/>
  <c r="Q256" i="1032" s="1"/>
  <c r="H258" i="1032"/>
  <c r="H271" i="1032"/>
  <c r="H264" i="1032"/>
  <c r="H267" i="1032"/>
  <c r="H250" i="1032"/>
  <c r="Q250" i="1032" s="1"/>
  <c r="H268" i="1032"/>
  <c r="H265" i="1032"/>
  <c r="H260" i="1032"/>
  <c r="H272" i="1032"/>
  <c r="H252" i="1032"/>
  <c r="Q252" i="1032" s="1"/>
  <c r="H275" i="1032"/>
  <c r="H263" i="1032"/>
  <c r="P247" i="1032"/>
  <c r="G277" i="1032"/>
  <c r="AT49" i="8364" l="1"/>
  <c r="BQ45" i="8364"/>
  <c r="AU58" i="8364"/>
  <c r="AU45" i="8364" s="1"/>
  <c r="AT48" i="8364"/>
  <c r="AT50" i="8364"/>
  <c r="CY45" i="259"/>
  <c r="C52" i="2316"/>
  <c r="P260" i="1032"/>
  <c r="P277" i="1032" s="1"/>
  <c r="CN48" i="8364"/>
  <c r="CN50" i="8364"/>
  <c r="CG45" i="259"/>
  <c r="CO58" i="8364"/>
  <c r="CO45" i="8364" s="1"/>
  <c r="CN49" i="8364"/>
  <c r="BC58" i="8364"/>
  <c r="AK45" i="8364"/>
  <c r="BB46" i="8364"/>
  <c r="BC52" i="8364"/>
  <c r="BB48" i="8364"/>
  <c r="BB49" i="8364"/>
  <c r="CI52" i="8364"/>
  <c r="CI45" i="8364" s="1"/>
  <c r="CH48" i="8364"/>
  <c r="CH50" i="8364"/>
  <c r="CH49" i="8364"/>
  <c r="CG52" i="8364"/>
  <c r="CF48" i="8364"/>
  <c r="CG58" i="8364"/>
  <c r="CF50" i="8364"/>
  <c r="CF49" i="8364"/>
  <c r="AM45" i="8364"/>
  <c r="CI45" i="259"/>
  <c r="BC21" i="8364"/>
  <c r="BB22" i="8364"/>
  <c r="CW45" i="8364"/>
  <c r="CE52" i="8364"/>
  <c r="CD48" i="8364"/>
  <c r="CD49" i="8364"/>
  <c r="CD50" i="8364"/>
  <c r="BF22" i="8364"/>
  <c r="BG21" i="8364"/>
  <c r="CE58" i="8364"/>
  <c r="Q259" i="1032"/>
  <c r="CU45" i="8364"/>
  <c r="BD22" i="8364"/>
  <c r="BE21" i="8364"/>
  <c r="BI45" i="8364"/>
  <c r="BS45" i="8364"/>
  <c r="R259" i="1032"/>
  <c r="CK45" i="8364"/>
  <c r="Q258" i="1032"/>
  <c r="R258" i="1032"/>
  <c r="CE45" i="8364" l="1"/>
  <c r="CG45" i="8364"/>
  <c r="BC45" i="8364"/>
  <c r="M238" i="1032"/>
  <c r="L238" i="1032"/>
  <c r="N238" i="1032"/>
</calcChain>
</file>

<file path=xl/sharedStrings.xml><?xml version="1.0" encoding="utf-8"?>
<sst xmlns="http://schemas.openxmlformats.org/spreadsheetml/2006/main" count="3769" uniqueCount="309">
  <si>
    <t>Ministiry of Finance of Costa Rica</t>
  </si>
  <si>
    <t>Dirección de Crédito Público</t>
  </si>
  <si>
    <t>Profile of Central Government Public Debt of Costa Rica</t>
  </si>
  <si>
    <t>CONTENTS</t>
  </si>
  <si>
    <t>DOMESTIC PUBLIC DEBT PROFILE OF THE CENTRAL GOVERNMENT OF COSTA RICA</t>
  </si>
  <si>
    <t>Æ</t>
  </si>
  <si>
    <t>Domestic Public Debt Profile in colones</t>
  </si>
  <si>
    <t>Domestic Public Debt Profile in dollars</t>
  </si>
  <si>
    <t>Graphic N° 1. Debt Stock Composition by Currency</t>
  </si>
  <si>
    <t>Graphic N° 2. Debt Stock  Composition by Interest Rate</t>
  </si>
  <si>
    <t>Graphic N° 3. Debt Stock Composition by Maturity</t>
  </si>
  <si>
    <t>Graphic N° 4. Debt Stock Composition by Original Placement</t>
  </si>
  <si>
    <t>Graphic N° 5. Domestic Public Debt Service to GDP, Current Revenues and Total Expenditures</t>
  </si>
  <si>
    <t xml:space="preserve">Graphics: Domestic Public Debt Maturity Profile </t>
  </si>
  <si>
    <t>Domestic Public Debt Maturity Profile  in colones</t>
  </si>
  <si>
    <t>Domestic Public Debt Maturity Profile in dollars</t>
  </si>
  <si>
    <t>Domestic Public Debt Maturity Profile as percentage by Total Debt</t>
  </si>
  <si>
    <t>EXTERNAL PUBLIC DEBT PROFILE OF THE CENTRAL GOVERNMENT OF COSTA RICA</t>
  </si>
  <si>
    <t>External Public Debt  Profile in dollars</t>
  </si>
  <si>
    <t>External Public Debt  Profile in colones</t>
  </si>
  <si>
    <t>Graphic N° 4. Debt Stock  Composition by Creditor</t>
  </si>
  <si>
    <t>Graphic N° 5. External Public Debt Service, with respect to GDP, Current Revenues and Total Expenditures</t>
  </si>
  <si>
    <t xml:space="preserve">Graphics: External Public Debt Maturity Profile </t>
  </si>
  <si>
    <t>External Public Debt Maturity Profile in colones</t>
  </si>
  <si>
    <t>External Public Debt Maturity Profile in dollars</t>
  </si>
  <si>
    <t>External Public Debt Maturity Profile as percentage by Total Debt</t>
  </si>
  <si>
    <t>PUBLIC DEBT PROFILE OF THE CENTRAL GOVERNMENT OF COSTA RICA</t>
  </si>
  <si>
    <t>Public Debt Profile in colones</t>
  </si>
  <si>
    <t>Public Debt Profile in dollars</t>
  </si>
  <si>
    <t>Graphic N° 1. Debt Stock Composition by Interest Rate</t>
  </si>
  <si>
    <t>Graphic N° 2. Debt Stock Composition by Currency</t>
  </si>
  <si>
    <t>Graphic N° 4. Public Debt Composition of the Central Government of Costa Rica</t>
  </si>
  <si>
    <t>Graphic N° 5. Public Debt  to GDP</t>
  </si>
  <si>
    <t>Graphic N° 6. Total Debt by Anual Maturity in dollars</t>
  </si>
  <si>
    <t>Graphic N° 7. Total Debt by Anual Maturity in colones</t>
  </si>
  <si>
    <t>Graphic N° 8.  Total Debt by Anual Maturity as Percentage</t>
  </si>
  <si>
    <t>Graphic N° 9. Public Debt Service to GDP, Current Revenues and Total Expenditures</t>
  </si>
  <si>
    <t xml:space="preserve">Graphics: Public Debt Maturity Profile </t>
  </si>
  <si>
    <t>Public Debt Maturity Profile  in dollars</t>
  </si>
  <si>
    <t>Public Debt Maturity Profile  in colones</t>
  </si>
  <si>
    <t>Public Debt Maturity Profile to GDP</t>
  </si>
  <si>
    <t>DOMESTIC PUBLIC PROFILE DEBT OF THE CENTRAL GOVERNMENT OF COSTA RICA</t>
  </si>
  <si>
    <t>Å CONTENTS</t>
  </si>
  <si>
    <t>(Millions of colones)</t>
  </si>
  <si>
    <t>DOMESTIC DEBT</t>
  </si>
  <si>
    <t>Nominal</t>
  </si>
  <si>
    <t>Relative</t>
  </si>
  <si>
    <t>CURRENCY</t>
  </si>
  <si>
    <t xml:space="preserve">   Debt ¢</t>
  </si>
  <si>
    <t xml:space="preserve">   %GDP</t>
  </si>
  <si>
    <t xml:space="preserve">   Debt US $</t>
  </si>
  <si>
    <t>INTEREST RATE</t>
  </si>
  <si>
    <t xml:space="preserve">   Floating Debt</t>
  </si>
  <si>
    <t xml:space="preserve">   Fixed debt</t>
  </si>
  <si>
    <t xml:space="preserve">   Indexed debt</t>
  </si>
  <si>
    <t>Weighted Average Rate ¢</t>
  </si>
  <si>
    <t>MATURITY</t>
  </si>
  <si>
    <t xml:space="preserve">   Debt &lt; 1 year</t>
  </si>
  <si>
    <t xml:space="preserve">    %GDP</t>
  </si>
  <si>
    <t xml:space="preserve">   Debt &gt; 1 and &lt; 5 years</t>
  </si>
  <si>
    <t xml:space="preserve">   Debt &gt; 5 year</t>
  </si>
  <si>
    <t>Average Maturity</t>
  </si>
  <si>
    <t>years</t>
  </si>
  <si>
    <t>Duration Macaulay</t>
  </si>
  <si>
    <t>Modified Duration</t>
  </si>
  <si>
    <t>ATR</t>
  </si>
  <si>
    <t>Expense</t>
  </si>
  <si>
    <t xml:space="preserve">     Interests</t>
  </si>
  <si>
    <t xml:space="preserve">   %Current Revenues</t>
  </si>
  <si>
    <t xml:space="preserve">   %Total Expenditures</t>
  </si>
  <si>
    <t>PUBLIC DEBT</t>
  </si>
  <si>
    <t xml:space="preserve">   %Exports</t>
  </si>
  <si>
    <t xml:space="preserve">   %Tax Revenues</t>
  </si>
  <si>
    <t>Domestic Debt</t>
  </si>
  <si>
    <t>External Debt</t>
  </si>
  <si>
    <t xml:space="preserve">   %ICurrent Revenues</t>
  </si>
  <si>
    <t>Current GDP</t>
  </si>
  <si>
    <t>Real GDP Grow</t>
  </si>
  <si>
    <t>Exports</t>
  </si>
  <si>
    <t>Total Current Revenues</t>
  </si>
  <si>
    <t>Tax Revenues</t>
  </si>
  <si>
    <t>Total Expenditures</t>
  </si>
  <si>
    <t>SOVEREIGN RISK RATING</t>
  </si>
  <si>
    <t>Rating</t>
  </si>
  <si>
    <t>Outlook</t>
  </si>
  <si>
    <t xml:space="preserve">Standard &amp; Poors </t>
  </si>
  <si>
    <t xml:space="preserve">Fitch </t>
  </si>
  <si>
    <t>Exchande Rate</t>
  </si>
  <si>
    <t>As of December 2019, calculation of the weighted average rate and that includes the colonization of the dollar rates, an average one year mobile exchange rate is considered</t>
  </si>
  <si>
    <t>PROFILE DOMESTIC PUBLIC DEBT OF THE CENTRAL GOVERNMENT OF COSTA RICA</t>
  </si>
  <si>
    <t>(USD million)</t>
  </si>
  <si>
    <t>Weighted Average Rate $</t>
  </si>
  <si>
    <t>años</t>
  </si>
  <si>
    <t xml:space="preserve">   %ITax Revenues</t>
  </si>
  <si>
    <t>Real Variation</t>
  </si>
  <si>
    <t>As of January 2019, presents the average weighted  rate dollarized for all stock.</t>
  </si>
  <si>
    <t>Graphics of the Domestic Public Debt Central Government of Costa Rica</t>
  </si>
  <si>
    <t>Graphic N° 1</t>
  </si>
  <si>
    <t>Graphic N° 2</t>
  </si>
  <si>
    <t>Domestic Public Debt of the Central Goverment of Costa Rica</t>
  </si>
  <si>
    <t>Debt Stock Composition by Currency</t>
  </si>
  <si>
    <t>Debt Stock  Composition by Interest Rate</t>
  </si>
  <si>
    <t>Å    CONTENTS</t>
  </si>
  <si>
    <t>Graphic N° 3</t>
  </si>
  <si>
    <t>Graphic N° 4</t>
  </si>
  <si>
    <t>Debt Stock Composition by Maturity</t>
  </si>
  <si>
    <t>Debt Stock Composition by Original Placement</t>
  </si>
  <si>
    <t>Graphic N° 5</t>
  </si>
  <si>
    <t>Central Government of Costa Rica</t>
  </si>
  <si>
    <t>Domestic Public Debt Interest Expense</t>
  </si>
  <si>
    <t>with respect to GDP, Current Revenues and Total Expenditures</t>
  </si>
  <si>
    <t>Å   CONTENTS</t>
  </si>
  <si>
    <t>Saldo Deuda Interna del Gobierno Central por plazo de colocación.</t>
  </si>
  <si>
    <t xml:space="preserve"> </t>
  </si>
  <si>
    <t>Plazo Colocación</t>
  </si>
  <si>
    <t>Monto colones</t>
  </si>
  <si>
    <t>%</t>
  </si>
  <si>
    <t>% acum.</t>
  </si>
  <si>
    <t>Monto dólares</t>
  </si>
  <si>
    <t>0 &gt; 6 Months</t>
  </si>
  <si>
    <t>6 Months &gt; 1 Year</t>
  </si>
  <si>
    <t>1 &gt; 2 years</t>
  </si>
  <si>
    <t>2 &gt; 4 years</t>
  </si>
  <si>
    <t>&lt; 4 years</t>
  </si>
  <si>
    <t>TC</t>
  </si>
  <si>
    <t>SERVICIO</t>
  </si>
  <si>
    <t>Graphics Domestic Public Debt Maturity Profile Central Goverment of Costa Rica</t>
  </si>
  <si>
    <t>Central Goverment of Costa Rica</t>
  </si>
  <si>
    <t>Maturity Profile Domestic Public Debt</t>
  </si>
  <si>
    <t xml:space="preserve"> -Millions of colones-</t>
  </si>
  <si>
    <t>-USD millions-</t>
  </si>
  <si>
    <t>as a percentage of Total Debt</t>
  </si>
  <si>
    <t>Month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</si>
  <si>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</si>
  <si>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</si>
  <si>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</si>
  <si>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</si>
  <si>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</si>
  <si>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</si>
  <si>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</si>
  <si>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</si>
  <si>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</si>
  <si>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</si>
  <si>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</si>
  <si>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</si>
  <si>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 xml:space="preserve">Total </t>
  </si>
  <si>
    <t>Total</t>
  </si>
  <si>
    <t>EXTERNAL DEBT</t>
  </si>
  <si>
    <t xml:space="preserve">  Debt in other currency</t>
  </si>
  <si>
    <t>CREDITOR</t>
  </si>
  <si>
    <t>    Bilateral</t>
  </si>
  <si>
    <t>    % GDP</t>
  </si>
  <si>
    <t>    Eurobonds</t>
  </si>
  <si>
    <t>    Multilateral</t>
  </si>
  <si>
    <t xml:space="preserve">   Average Maturity</t>
  </si>
  <si>
    <t xml:space="preserve">   Duration Macaulay 1</t>
  </si>
  <si>
    <t xml:space="preserve">   Modified Duration 1</t>
  </si>
  <si>
    <t xml:space="preserve">   ATR</t>
  </si>
  <si>
    <t>As of January 2019, presents the average weighted  rate colonized for all stock.</t>
  </si>
  <si>
    <t xml:space="preserve">                          Graphics of the External Public Debt Central Goverment of Costa Rica</t>
  </si>
  <si>
    <t>External Public Debt of the Central Goverment of Costa Rica</t>
  </si>
  <si>
    <t>Debt Stock Composition by Interest Rate</t>
  </si>
  <si>
    <t>Debt Stock Composition by Creditor</t>
  </si>
  <si>
    <t>External Public Debt Interest Expense</t>
  </si>
  <si>
    <t>Saldo</t>
  </si>
  <si>
    <t>Currency</t>
  </si>
  <si>
    <t>CNY</t>
  </si>
  <si>
    <t>SDR</t>
  </si>
  <si>
    <t>DEG = SDR</t>
  </si>
  <si>
    <t>Other currencies</t>
  </si>
  <si>
    <t>EUR</t>
  </si>
  <si>
    <t>GBP</t>
  </si>
  <si>
    <t>JPY</t>
  </si>
  <si>
    <t>NOK</t>
  </si>
  <si>
    <t>SEK</t>
  </si>
  <si>
    <t>BID</t>
  </si>
  <si>
    <t>uac=bid</t>
  </si>
  <si>
    <t>US$</t>
  </si>
  <si>
    <t>TOTAL</t>
  </si>
  <si>
    <t>Graphics External Public Debt Maturity Profile Central Goverment of Costa Rica</t>
  </si>
  <si>
    <t>Maturity Profile External Public Debt</t>
  </si>
  <si>
    <t>PUBLIC DEBT OF THE CENTRAL GOVERNMENT OF COSTA RICA</t>
  </si>
  <si>
    <t>Duration</t>
  </si>
  <si>
    <t>Graphics of the External Public Debt Central Goverment of Costa Rica</t>
  </si>
  <si>
    <t>Public Debt of the Central Goverment of Costa Rica</t>
  </si>
  <si>
    <t xml:space="preserve"> Debt Stock Composition by Currency</t>
  </si>
  <si>
    <t>Gráfico N° 4</t>
  </si>
  <si>
    <t>Public Debt Composition</t>
  </si>
  <si>
    <t>Public Debt  to GDP</t>
  </si>
  <si>
    <t>Graphic N° 6</t>
  </si>
  <si>
    <t>Total Debt by Anual Maturity</t>
  </si>
  <si>
    <t>Graphic N° 7</t>
  </si>
  <si>
    <t>Graphic N° 8</t>
  </si>
  <si>
    <t>Graphic N° 9</t>
  </si>
  <si>
    <t>Public Debt Interest Expense</t>
  </si>
  <si>
    <t>% PIB</t>
  </si>
  <si>
    <t>Maturity Profile</t>
  </si>
  <si>
    <t>Límite</t>
  </si>
  <si>
    <t>2036-2040</t>
  </si>
  <si>
    <t>DATOS</t>
  </si>
  <si>
    <t>GRÁFICOS</t>
  </si>
  <si>
    <t xml:space="preserve"> En millones de dólares.</t>
  </si>
  <si>
    <t>En millones de dólares</t>
  </si>
  <si>
    <t>NOTA: Calculo con valor anual</t>
  </si>
  <si>
    <t>Graphics Public Debt Maturity Profile Central Goverment of Costa Rica</t>
  </si>
  <si>
    <t>Maturity Profile Public Debt</t>
  </si>
  <si>
    <t>B2</t>
  </si>
  <si>
    <t>B</t>
  </si>
  <si>
    <t>December 2020</t>
  </si>
  <si>
    <t>January 2021</t>
  </si>
  <si>
    <t>February 2021</t>
  </si>
  <si>
    <t>March 2021</t>
  </si>
  <si>
    <t>April 2021</t>
  </si>
  <si>
    <t>May 2021</t>
  </si>
  <si>
    <t>June 2021</t>
  </si>
  <si>
    <t>July 2021</t>
  </si>
  <si>
    <t>August 2021</t>
  </si>
  <si>
    <t>2041-2054</t>
  </si>
  <si>
    <t>September 2021</t>
  </si>
  <si>
    <t>(CRC million)</t>
  </si>
  <si>
    <t>September  2021</t>
  </si>
  <si>
    <t>*Tax Revenues</t>
  </si>
  <si>
    <t>*Total Current Revenues</t>
  </si>
  <si>
    <t>*Total Expenditures</t>
  </si>
  <si>
    <t>October 2021</t>
  </si>
  <si>
    <t>October  2021</t>
  </si>
  <si>
    <t>November 2021</t>
  </si>
  <si>
    <t>November  2021</t>
  </si>
  <si>
    <t>December 2021</t>
  </si>
  <si>
    <t>December  2021</t>
  </si>
  <si>
    <t>*Preliminary Data</t>
  </si>
  <si>
    <t>January 2022</t>
  </si>
  <si>
    <t>February 2022</t>
  </si>
  <si>
    <t>February  2022</t>
  </si>
  <si>
    <t>-</t>
  </si>
  <si>
    <t>March 2022</t>
  </si>
  <si>
    <t>March  2022</t>
  </si>
  <si>
    <t xml:space="preserve">                           (USD million)</t>
  </si>
  <si>
    <t>April 2022</t>
  </si>
  <si>
    <t>Negative</t>
  </si>
  <si>
    <t>Stable</t>
  </si>
  <si>
    <t>Njegative</t>
  </si>
  <si>
    <t>May 2022</t>
  </si>
  <si>
    <t>June 2022</t>
  </si>
  <si>
    <t>July 2022</t>
  </si>
  <si>
    <t>August 2022</t>
  </si>
  <si>
    <t>September 2022</t>
  </si>
  <si>
    <t>October 2022</t>
  </si>
  <si>
    <t>November 2022</t>
  </si>
  <si>
    <t>December 2022</t>
  </si>
  <si>
    <t>2027</t>
  </si>
  <si>
    <t>2026</t>
  </si>
  <si>
    <t>January 2023</t>
  </si>
  <si>
    <t>B+</t>
  </si>
  <si>
    <t>February 2023</t>
  </si>
  <si>
    <t>Preliminary Data</t>
  </si>
  <si>
    <t>March 2023</t>
  </si>
  <si>
    <t>April 2023</t>
  </si>
  <si>
    <t>May 2023</t>
  </si>
  <si>
    <t>June 2023</t>
  </si>
  <si>
    <t>July 2023</t>
  </si>
  <si>
    <t>August 2023</t>
  </si>
  <si>
    <t>BB-</t>
  </si>
  <si>
    <t>September 2023</t>
  </si>
  <si>
    <r>
      <t>Moodys</t>
    </r>
    <r>
      <rPr>
        <vertAlign val="superscript"/>
        <sz val="10"/>
        <rFont val="HendersonSansW00-BasicLight"/>
      </rPr>
      <t xml:space="preserve"> </t>
    </r>
  </si>
  <si>
    <t>October 2023</t>
  </si>
  <si>
    <t>B1</t>
  </si>
  <si>
    <t>Positive</t>
  </si>
  <si>
    <t>November 2023</t>
  </si>
  <si>
    <t>December 2023</t>
  </si>
  <si>
    <t>|</t>
  </si>
  <si>
    <t>January 2024</t>
  </si>
  <si>
    <t>February 2024</t>
  </si>
  <si>
    <t>BB</t>
  </si>
  <si>
    <t>March 2024</t>
  </si>
  <si>
    <t>April 2024</t>
  </si>
  <si>
    <t>May 2024</t>
  </si>
  <si>
    <t>May  2024</t>
  </si>
  <si>
    <t>June 2024</t>
  </si>
  <si>
    <t>CRC</t>
  </si>
  <si>
    <t>July 2024</t>
  </si>
  <si>
    <t>August 2024</t>
  </si>
  <si>
    <t>Augut 2024</t>
  </si>
  <si>
    <t>In millions of colones.</t>
  </si>
  <si>
    <t>September 2024</t>
  </si>
  <si>
    <t>September  2024</t>
  </si>
  <si>
    <t>October 2024</t>
  </si>
  <si>
    <t>October  2024</t>
  </si>
  <si>
    <t>November 2024</t>
  </si>
  <si>
    <t>November  2024</t>
  </si>
  <si>
    <t>CHF</t>
  </si>
  <si>
    <t>December 2024</t>
  </si>
  <si>
    <t>December 1998-2024</t>
  </si>
  <si>
    <t>Ba3</t>
  </si>
  <si>
    <t>DATA PIB February 2025</t>
  </si>
  <si>
    <t>January 2025</t>
  </si>
  <si>
    <t>February 2025</t>
  </si>
  <si>
    <t>February  2025</t>
  </si>
  <si>
    <t>March 2025</t>
  </si>
  <si>
    <t>*Total Current Revenues, tax revenues and total Expenditures updated to February 2025.</t>
  </si>
  <si>
    <t>April 2025</t>
  </si>
  <si>
    <t xml:space="preserve"> May 2025</t>
  </si>
  <si>
    <t>May 2025</t>
  </si>
  <si>
    <t>Mayo 2025</t>
  </si>
  <si>
    <t>May 25</t>
  </si>
  <si>
    <t>Domestic debt does not include the amount of premiums and discounts accrued for ¢ 151.581,98 million colones.</t>
  </si>
  <si>
    <t>Domestic debt does not include the amount of premiums and discounts accrued for $ 298,88.</t>
  </si>
  <si>
    <t xml:space="preserve">External debt does not include the amount of interests  for $ 316,93 million dollars </t>
  </si>
  <si>
    <t>External debt does not include the amount of interests  for ¢ 160.735,01 million colones.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</si>
</sst>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4">
    <numFmt numFmtId="43" formatCode="_-* #,##0.00_-;\-* #,##0.00_-;_-* &quot;-&quot;??_-;_-@_-"/>
    <numFmt numFmtId="164" formatCode="_(* #,##0.00_);_(* \(#,##0.00\);_(* &quot;-&quot;??_);_(@_)"/>
    <numFmt numFmtId="165" formatCode="_-* #,##0.00\ _€_-;\-* #,##0.00\ _€_-;_-* &quot;-&quot;??\ _€_-;_-@_-"/>
    <numFmt numFmtId="166" formatCode="0.0%"/>
    <numFmt numFmtId="167" formatCode="0.0000%"/>
    <numFmt numFmtId="168" formatCode="[$$-409]#,##0.00"/>
    <numFmt numFmtId="169" formatCode="&quot;¢&quot;#,##0.00"/>
    <numFmt numFmtId="170" formatCode="#,##0.00;[Red]#,##0.00"/>
    <numFmt numFmtId="171" formatCode="_([$€]* #,##0.00_);_([$€]* \(#,##0.00\);_([$€]* &quot;-&quot;??_);_(@_)"/>
    <numFmt numFmtId="172" formatCode="#,##0.0_);\(#,##0.0\)"/>
    <numFmt numFmtId="173" formatCode="[$-409]mmm\-yy;@"/>
    <numFmt numFmtId="174" formatCode="0.000%"/>
    <numFmt numFmtId="175" formatCode="[$-409]mmmm\-yy;@"/>
    <numFmt numFmtId="176" formatCode="#,##0.00_ ;[Red]\-#,##0.00\ "/>
  </numFmts>
  <fonts count="40" x14ac:knownFonts="1">
    <font>
      <sz val="10"/>
      <name val="Arial"/>
    </font>
    <font>
      <sz val="10"/>
      <name val="Arial"/>
      <family val="2"/>
    </font>
    <font>
      <sz val="10"/>
      <name val="Arial"/>
      <family val="2"/>
    </font>
    <font>
      <sz val="10"/>
      <color indexed="13"/>
      <name val="Arial"/>
      <family val="2"/>
    </font>
    <font>
      <sz val="10"/>
      <name val="Courier"/>
      <family val="3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0"/>
      <color theme="10"/>
      <name val="Arial"/>
      <family val="2"/>
    </font>
    <font>
      <sz val="10"/>
      <name val="HendersonSansW00-BasicLight"/>
    </font>
    <font>
      <b/>
      <sz val="10"/>
      <name val="HendersonSansW00-BasicLight"/>
    </font>
    <font>
      <sz val="10"/>
      <color rgb="FF00007A"/>
      <name val="HendersonSansW00-BasicLight"/>
    </font>
    <font>
      <b/>
      <sz val="10"/>
      <color rgb="FF00007A"/>
      <name val="HendersonSansW00-BasicLight"/>
    </font>
    <font>
      <sz val="10"/>
      <color theme="1"/>
      <name val="HendersonSansW00-BasicLight"/>
    </font>
    <font>
      <sz val="10"/>
      <name val="HendersonSansW00-BasicBold"/>
    </font>
    <font>
      <b/>
      <sz val="10"/>
      <name val="HendersonSansW00-BasicBold"/>
    </font>
    <font>
      <sz val="10"/>
      <color rgb="FF00007A"/>
      <name val="HendersonSansW00-BasicBold"/>
    </font>
    <font>
      <b/>
      <sz val="10"/>
      <color rgb="FF00007A"/>
      <name val="HendersonSansW00-BasicBold"/>
    </font>
    <font>
      <b/>
      <u/>
      <sz val="10"/>
      <name val="HendersonSansW00-BasicLight"/>
    </font>
    <font>
      <b/>
      <i/>
      <sz val="10"/>
      <name val="HendersonSansW00-BasicLight"/>
    </font>
    <font>
      <b/>
      <sz val="10"/>
      <color theme="0"/>
      <name val="HendersonSansW00-BasicLight"/>
    </font>
    <font>
      <i/>
      <sz val="10"/>
      <name val="HendersonSansW00-BasicLight"/>
    </font>
    <font>
      <b/>
      <i/>
      <u/>
      <sz val="10"/>
      <name val="HendersonSansW00-BasicLight"/>
    </font>
    <font>
      <i/>
      <sz val="10"/>
      <color theme="0"/>
      <name val="HendersonSansW00-BasicLight"/>
    </font>
    <font>
      <b/>
      <sz val="10"/>
      <color rgb="FF000000"/>
      <name val="HendersonSansW00-BasicLight"/>
    </font>
    <font>
      <sz val="10"/>
      <color rgb="FF000000"/>
      <name val="HendersonSansW00-BasicLight"/>
    </font>
    <font>
      <vertAlign val="superscript"/>
      <sz val="10"/>
      <name val="HendersonSansW00-BasicLight"/>
    </font>
    <font>
      <b/>
      <u/>
      <sz val="10"/>
      <name val="HendersonSansW00-BasicBold"/>
    </font>
    <font>
      <b/>
      <i/>
      <sz val="10"/>
      <name val="HendersonSansW00-BasicBold"/>
    </font>
    <font>
      <sz val="10"/>
      <color rgb="FFFF0000"/>
      <name val="HendersonSansW00-BasicLight"/>
    </font>
    <font>
      <sz val="10"/>
      <color theme="0"/>
      <name val="HendersonSansW00-BasicLight"/>
    </font>
    <font>
      <b/>
      <i/>
      <sz val="10"/>
      <color rgb="FF000000"/>
      <name val="HendersonSansW00-BasicLight"/>
    </font>
    <font>
      <sz val="9"/>
      <name val="HendersonSansW00-BasicLight"/>
    </font>
    <font>
      <sz val="8"/>
      <name val="HendersonSansW00-BasicLight"/>
    </font>
    <font>
      <u val="singleAccounting"/>
      <sz val="10"/>
      <name val="HendersonSansW00-BasicLight"/>
    </font>
    <font>
      <b/>
      <sz val="9"/>
      <name val="HendersonSansW00-BasicLight"/>
    </font>
    <font>
      <b/>
      <sz val="8"/>
      <name val="HendersonSansW00-BasicLight"/>
    </font>
    <font>
      <i/>
      <sz val="10"/>
      <color theme="0" tint="-0.14999847407452621"/>
      <name val="HendersonSansW00-BasicLight"/>
    </font>
    <font>
      <b/>
      <sz val="10"/>
      <color theme="0" tint="-0.14999847407452621"/>
      <name val="HendersonSansW00-BasicLight"/>
    </font>
  </fonts>
  <fills count="6">
    <fill>
      <patternFill patternType="none"/>
    </fill>
    <fill>
      <patternFill patternType="gray125"/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32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ck">
        <color rgb="FF3F3F3F"/>
      </left>
      <right style="thick">
        <color rgb="FF3F3F3F"/>
      </right>
      <top style="thick">
        <color rgb="FF3F3F3F"/>
      </top>
      <bottom style="thick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 style="thin">
        <color rgb="FF7F7F7F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1">
    <xf numFmtId="0" fontId="0" fillId="0" borderId="0"/>
    <xf numFmtId="0" fontId="5" fillId="2" borderId="18" applyNumberFormat="0" applyAlignment="0" applyProtection="0"/>
    <xf numFmtId="0" fontId="6" fillId="3" borderId="19">
      <alignment horizontal="center" vertical="center" wrapText="1"/>
    </xf>
    <xf numFmtId="171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164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5" fontId="8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5" fontId="1" fillId="0" borderId="0" applyFont="0" applyFill="0" applyBorder="0" applyAlignment="0" applyProtection="0"/>
    <xf numFmtId="172" fontId="4" fillId="0" borderId="0"/>
    <xf numFmtId="172" fontId="4" fillId="0" borderId="0"/>
    <xf numFmtId="172" fontId="4" fillId="0" borderId="0"/>
    <xf numFmtId="172" fontId="4" fillId="0" borderId="0"/>
    <xf numFmtId="0" fontId="1" fillId="0" borderId="0"/>
    <xf numFmtId="172" fontId="4" fillId="0" borderId="0"/>
    <xf numFmtId="172" fontId="4" fillId="0" borderId="0"/>
    <xf numFmtId="172" fontId="4" fillId="0" borderId="0"/>
    <xf numFmtId="0" fontId="1" fillId="0" borderId="0"/>
    <xf numFmtId="0" fontId="2" fillId="0" borderId="0"/>
    <xf numFmtId="0" fontId="3" fillId="0" borderId="0"/>
    <xf numFmtId="0" fontId="1" fillId="0" borderId="0"/>
    <xf numFmtId="172" fontId="4" fillId="0" borderId="0"/>
    <xf numFmtId="172" fontId="4" fillId="0" borderId="0"/>
    <xf numFmtId="0" fontId="1" fillId="0" borderId="0"/>
    <xf numFmtId="172" fontId="4" fillId="0" borderId="0"/>
    <xf numFmtId="172" fontId="4" fillId="0" borderId="0"/>
    <xf numFmtId="172" fontId="4" fillId="0" borderId="0"/>
    <xf numFmtId="172" fontId="4" fillId="0" borderId="0"/>
    <xf numFmtId="172" fontId="4" fillId="0" borderId="0"/>
    <xf numFmtId="0" fontId="2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7" fillId="2" borderId="20" applyNumberFormat="0" applyAlignment="0" applyProtection="0"/>
  </cellStyleXfs>
  <cellXfs count="548">
    <xf numFmtId="0" fontId="0" fillId="0" borderId="0" xfId="0"/>
    <xf numFmtId="0" fontId="10" fillId="0" borderId="0" xfId="0" applyFont="1"/>
    <xf numFmtId="0" fontId="11" fillId="0" borderId="0" xfId="0" applyFont="1" applyAlignment="1">
      <alignment horizontal="center"/>
    </xf>
    <xf numFmtId="0" fontId="12" fillId="0" borderId="0" xfId="0" applyFont="1"/>
    <xf numFmtId="0" fontId="11" fillId="0" borderId="0" xfId="0" applyFont="1"/>
    <xf numFmtId="0" fontId="13" fillId="0" borderId="20" xfId="50" applyFont="1" applyFill="1" applyAlignment="1">
      <alignment horizontal="center"/>
    </xf>
    <xf numFmtId="0" fontId="14" fillId="0" borderId="0" xfId="0" applyFont="1"/>
    <xf numFmtId="0" fontId="15" fillId="0" borderId="0" xfId="0" applyFont="1"/>
    <xf numFmtId="0" fontId="17" fillId="0" borderId="0" xfId="0" applyFont="1"/>
    <xf numFmtId="0" fontId="16" fillId="0" borderId="0" xfId="0" applyFont="1"/>
    <xf numFmtId="0" fontId="18" fillId="0" borderId="0" xfId="0" applyFont="1"/>
    <xf numFmtId="0" fontId="11" fillId="2" borderId="23" xfId="4" applyFont="1" applyFill="1" applyBorder="1" applyAlignment="1">
      <alignment horizontal="center" vertical="center" wrapText="1"/>
    </xf>
    <xf numFmtId="0" fontId="20" fillId="0" borderId="0" xfId="0" applyFont="1" applyAlignment="1">
      <alignment horizontal="center"/>
    </xf>
    <xf numFmtId="0" fontId="10" fillId="4" borderId="0" xfId="0" applyFont="1" applyFill="1"/>
    <xf numFmtId="0" fontId="10" fillId="0" borderId="11" xfId="0" applyFont="1" applyBorder="1"/>
    <xf numFmtId="0" fontId="20" fillId="4" borderId="1" xfId="0" applyFont="1" applyFill="1" applyBorder="1" applyAlignment="1">
      <alignment horizontal="center"/>
    </xf>
    <xf numFmtId="0" fontId="20" fillId="0" borderId="1" xfId="0" applyFont="1" applyBorder="1" applyAlignment="1">
      <alignment horizontal="center"/>
    </xf>
    <xf numFmtId="0" fontId="20" fillId="5" borderId="1" xfId="0" applyFont="1" applyFill="1" applyBorder="1" applyAlignment="1">
      <alignment horizontal="center"/>
    </xf>
    <xf numFmtId="164" fontId="11" fillId="4" borderId="2" xfId="6" applyFont="1" applyFill="1" applyBorder="1"/>
    <xf numFmtId="164" fontId="11" fillId="0" borderId="2" xfId="6" applyFont="1" applyFill="1" applyBorder="1"/>
    <xf numFmtId="164" fontId="11" fillId="5" borderId="2" xfId="6" applyFont="1" applyFill="1" applyBorder="1"/>
    <xf numFmtId="164" fontId="11" fillId="0" borderId="0" xfId="0" applyNumberFormat="1" applyFont="1"/>
    <xf numFmtId="0" fontId="20" fillId="0" borderId="1" xfId="0" applyFont="1" applyBorder="1"/>
    <xf numFmtId="164" fontId="11" fillId="4" borderId="6" xfId="6" applyFont="1" applyFill="1" applyBorder="1"/>
    <xf numFmtId="164" fontId="11" fillId="0" borderId="6" xfId="6" applyFont="1" applyFill="1" applyBorder="1"/>
    <xf numFmtId="0" fontId="11" fillId="4" borderId="1" xfId="0" applyFont="1" applyFill="1" applyBorder="1"/>
    <xf numFmtId="164" fontId="11" fillId="4" borderId="1" xfId="6" applyFont="1" applyFill="1" applyBorder="1"/>
    <xf numFmtId="164" fontId="11" fillId="0" borderId="1" xfId="6" applyFont="1" applyFill="1" applyBorder="1"/>
    <xf numFmtId="0" fontId="10" fillId="4" borderId="1" xfId="0" applyFont="1" applyFill="1" applyBorder="1"/>
    <xf numFmtId="164" fontId="10" fillId="4" borderId="1" xfId="6" applyFont="1" applyFill="1" applyBorder="1"/>
    <xf numFmtId="164" fontId="10" fillId="0" borderId="1" xfId="6" applyFont="1" applyFill="1" applyBorder="1"/>
    <xf numFmtId="164" fontId="10" fillId="0" borderId="0" xfId="0" applyNumberFormat="1" applyFont="1"/>
    <xf numFmtId="164" fontId="10" fillId="4" borderId="0" xfId="0" applyNumberFormat="1" applyFont="1" applyFill="1"/>
    <xf numFmtId="166" fontId="10" fillId="4" borderId="0" xfId="0" applyNumberFormat="1" applyFont="1" applyFill="1"/>
    <xf numFmtId="174" fontId="11" fillId="4" borderId="1" xfId="39" applyNumberFormat="1" applyFont="1" applyFill="1" applyBorder="1"/>
    <xf numFmtId="174" fontId="11" fillId="0" borderId="1" xfId="39" applyNumberFormat="1" applyFont="1" applyFill="1" applyBorder="1"/>
    <xf numFmtId="164" fontId="10" fillId="4" borderId="0" xfId="6" applyFont="1" applyFill="1"/>
    <xf numFmtId="164" fontId="11" fillId="4" borderId="0" xfId="0" applyNumberFormat="1" applyFont="1" applyFill="1"/>
    <xf numFmtId="0" fontId="11" fillId="4" borderId="0" xfId="0" applyFont="1" applyFill="1"/>
    <xf numFmtId="164" fontId="11" fillId="4" borderId="0" xfId="6" applyFont="1" applyFill="1"/>
    <xf numFmtId="0" fontId="11" fillId="0" borderId="1" xfId="0" applyFont="1" applyBorder="1"/>
    <xf numFmtId="0" fontId="10" fillId="0" borderId="1" xfId="0" applyFont="1" applyBorder="1"/>
    <xf numFmtId="164" fontId="11" fillId="4" borderId="1" xfId="0" applyNumberFormat="1" applyFont="1" applyFill="1" applyBorder="1"/>
    <xf numFmtId="164" fontId="11" fillId="0" borderId="1" xfId="0" applyNumberFormat="1" applyFont="1" applyBorder="1"/>
    <xf numFmtId="164" fontId="21" fillId="0" borderId="1" xfId="0" applyNumberFormat="1" applyFont="1" applyBorder="1"/>
    <xf numFmtId="166" fontId="20" fillId="4" borderId="1" xfId="39" applyNumberFormat="1" applyFont="1" applyFill="1" applyBorder="1"/>
    <xf numFmtId="166" fontId="20" fillId="0" borderId="1" xfId="39" applyNumberFormat="1" applyFont="1" applyFill="1" applyBorder="1"/>
    <xf numFmtId="0" fontId="10" fillId="0" borderId="3" xfId="0" applyFont="1" applyBorder="1"/>
    <xf numFmtId="0" fontId="11" fillId="5" borderId="12" xfId="0" applyFont="1" applyFill="1" applyBorder="1" applyAlignment="1">
      <alignment horizontal="center" vertical="center"/>
    </xf>
    <xf numFmtId="0" fontId="11" fillId="4" borderId="0" xfId="0" applyFont="1" applyFill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0" fillId="0" borderId="12" xfId="0" applyFont="1" applyBorder="1"/>
    <xf numFmtId="0" fontId="11" fillId="4" borderId="12" xfId="0" applyFont="1" applyFill="1" applyBorder="1"/>
    <xf numFmtId="0" fontId="11" fillId="0" borderId="12" xfId="0" applyFont="1" applyBorder="1"/>
    <xf numFmtId="0" fontId="10" fillId="4" borderId="14" xfId="0" applyFont="1" applyFill="1" applyBorder="1"/>
    <xf numFmtId="0" fontId="10" fillId="0" borderId="14" xfId="0" applyFont="1" applyBorder="1"/>
    <xf numFmtId="0" fontId="10" fillId="4" borderId="16" xfId="0" applyFont="1" applyFill="1" applyBorder="1"/>
    <xf numFmtId="0" fontId="10" fillId="0" borderId="16" xfId="0" applyFont="1" applyBorder="1"/>
    <xf numFmtId="2" fontId="10" fillId="0" borderId="0" xfId="0" applyNumberFormat="1" applyFont="1"/>
    <xf numFmtId="2" fontId="11" fillId="4" borderId="10" xfId="0" applyNumberFormat="1" applyFont="1" applyFill="1" applyBorder="1" applyAlignment="1">
      <alignment horizontal="center"/>
    </xf>
    <xf numFmtId="2" fontId="11" fillId="5" borderId="10" xfId="0" applyNumberFormat="1" applyFont="1" applyFill="1" applyBorder="1" applyAlignment="1">
      <alignment horizontal="center"/>
    </xf>
    <xf numFmtId="2" fontId="11" fillId="0" borderId="10" xfId="0" applyNumberFormat="1" applyFont="1" applyBorder="1" applyAlignment="1">
      <alignment horizontal="center"/>
    </xf>
    <xf numFmtId="0" fontId="20" fillId="4" borderId="7" xfId="0" applyFont="1" applyFill="1" applyBorder="1" applyAlignment="1">
      <alignment horizontal="center"/>
    </xf>
    <xf numFmtId="0" fontId="20" fillId="0" borderId="7" xfId="0" applyFont="1" applyBorder="1" applyAlignment="1">
      <alignment horizontal="center"/>
    </xf>
    <xf numFmtId="0" fontId="20" fillId="5" borderId="7" xfId="0" applyFont="1" applyFill="1" applyBorder="1" applyAlignment="1">
      <alignment horizontal="center"/>
    </xf>
    <xf numFmtId="166" fontId="19" fillId="4" borderId="8" xfId="0" applyNumberFormat="1" applyFont="1" applyFill="1" applyBorder="1"/>
    <xf numFmtId="166" fontId="19" fillId="0" borderId="8" xfId="0" applyNumberFormat="1" applyFont="1" applyBorder="1"/>
    <xf numFmtId="166" fontId="19" fillId="5" borderId="8" xfId="0" applyNumberFormat="1" applyFont="1" applyFill="1" applyBorder="1"/>
    <xf numFmtId="166" fontId="19" fillId="4" borderId="9" xfId="0" applyNumberFormat="1" applyFont="1" applyFill="1" applyBorder="1"/>
    <xf numFmtId="166" fontId="19" fillId="0" borderId="9" xfId="0" applyNumberFormat="1" applyFont="1" applyBorder="1"/>
    <xf numFmtId="166" fontId="19" fillId="4" borderId="7" xfId="0" applyNumberFormat="1" applyFont="1" applyFill="1" applyBorder="1"/>
    <xf numFmtId="166" fontId="19" fillId="0" borderId="7" xfId="0" applyNumberFormat="1" applyFont="1" applyBorder="1"/>
    <xf numFmtId="0" fontId="22" fillId="4" borderId="1" xfId="0" applyFont="1" applyFill="1" applyBorder="1"/>
    <xf numFmtId="166" fontId="22" fillId="4" borderId="1" xfId="39" applyNumberFormat="1" applyFont="1" applyFill="1" applyBorder="1"/>
    <xf numFmtId="0" fontId="23" fillId="4" borderId="7" xfId="0" applyFont="1" applyFill="1" applyBorder="1"/>
    <xf numFmtId="166" fontId="22" fillId="0" borderId="1" xfId="39" applyNumberFormat="1" applyFont="1" applyFill="1" applyBorder="1"/>
    <xf numFmtId="0" fontId="23" fillId="0" borderId="7" xfId="0" applyFont="1" applyBorder="1"/>
    <xf numFmtId="166" fontId="24" fillId="0" borderId="1" xfId="39" applyNumberFormat="1" applyFont="1" applyFill="1" applyBorder="1"/>
    <xf numFmtId="166" fontId="19" fillId="4" borderId="7" xfId="39" applyNumberFormat="1" applyFont="1" applyFill="1" applyBorder="1"/>
    <xf numFmtId="166" fontId="19" fillId="0" borderId="7" xfId="39" applyNumberFormat="1" applyFont="1" applyFill="1" applyBorder="1"/>
    <xf numFmtId="0" fontId="10" fillId="0" borderId="0" xfId="0" applyFont="1" applyAlignment="1">
      <alignment vertical="center"/>
    </xf>
    <xf numFmtId="0" fontId="26" fillId="0" borderId="0" xfId="0" applyFont="1" applyAlignment="1">
      <alignment vertical="center"/>
    </xf>
    <xf numFmtId="4" fontId="10" fillId="0" borderId="0" xfId="0" applyNumberFormat="1" applyFont="1" applyAlignment="1">
      <alignment horizontal="right" vertical="center"/>
    </xf>
    <xf numFmtId="0" fontId="10" fillId="4" borderId="7" xfId="0" applyFont="1" applyFill="1" applyBorder="1"/>
    <xf numFmtId="0" fontId="10" fillId="0" borderId="7" xfId="0" applyFont="1" applyBorder="1"/>
    <xf numFmtId="10" fontId="10" fillId="4" borderId="7" xfId="0" applyNumberFormat="1" applyFont="1" applyFill="1" applyBorder="1"/>
    <xf numFmtId="10" fontId="10" fillId="0" borderId="7" xfId="0" applyNumberFormat="1" applyFont="1" applyBorder="1"/>
    <xf numFmtId="174" fontId="22" fillId="0" borderId="1" xfId="39" applyNumberFormat="1" applyFont="1" applyFill="1" applyBorder="1"/>
    <xf numFmtId="174" fontId="10" fillId="0" borderId="7" xfId="0" applyNumberFormat="1" applyFont="1" applyBorder="1"/>
    <xf numFmtId="174" fontId="22" fillId="4" borderId="1" xfId="39" applyNumberFormat="1" applyFont="1" applyFill="1" applyBorder="1"/>
    <xf numFmtId="174" fontId="10" fillId="4" borderId="7" xfId="0" applyNumberFormat="1" applyFont="1" applyFill="1" applyBorder="1"/>
    <xf numFmtId="0" fontId="11" fillId="4" borderId="7" xfId="0" applyFont="1" applyFill="1" applyBorder="1"/>
    <xf numFmtId="0" fontId="11" fillId="0" borderId="7" xfId="0" applyFont="1" applyBorder="1"/>
    <xf numFmtId="164" fontId="11" fillId="4" borderId="22" xfId="6" applyFont="1" applyFill="1" applyBorder="1"/>
    <xf numFmtId="0" fontId="22" fillId="0" borderId="1" xfId="0" applyFont="1" applyBorder="1"/>
    <xf numFmtId="166" fontId="23" fillId="4" borderId="7" xfId="0" applyNumberFormat="1" applyFont="1" applyFill="1" applyBorder="1"/>
    <xf numFmtId="166" fontId="23" fillId="0" borderId="7" xfId="0" applyNumberFormat="1" applyFont="1" applyBorder="1"/>
    <xf numFmtId="0" fontId="10" fillId="4" borderId="2" xfId="0" applyFont="1" applyFill="1" applyBorder="1" applyAlignment="1">
      <alignment horizontal="center"/>
    </xf>
    <xf numFmtId="166" fontId="23" fillId="4" borderId="8" xfId="0" applyNumberFormat="1" applyFont="1" applyFill="1" applyBorder="1"/>
    <xf numFmtId="0" fontId="10" fillId="0" borderId="2" xfId="0" applyFont="1" applyBorder="1" applyAlignment="1">
      <alignment horizontal="center"/>
    </xf>
    <xf numFmtId="166" fontId="23" fillId="0" borderId="8" xfId="0" applyNumberFormat="1" applyFont="1" applyBorder="1"/>
    <xf numFmtId="0" fontId="28" fillId="0" borderId="0" xfId="0" applyFont="1" applyAlignment="1">
      <alignment horizontal="center"/>
    </xf>
    <xf numFmtId="0" fontId="16" fillId="2" borderId="23" xfId="4" applyFont="1" applyFill="1" applyBorder="1" applyAlignment="1">
      <alignment horizontal="center" vertical="center" wrapText="1"/>
    </xf>
    <xf numFmtId="0" fontId="29" fillId="0" borderId="0" xfId="0" applyFont="1" applyAlignment="1">
      <alignment horizontal="center"/>
    </xf>
    <xf numFmtId="0" fontId="20" fillId="0" borderId="0" xfId="0" applyFont="1" applyAlignment="1">
      <alignment horizontal="center" vertical="center"/>
    </xf>
    <xf numFmtId="0" fontId="10" fillId="0" borderId="11" xfId="0" applyFont="1" applyBorder="1" applyAlignment="1">
      <alignment horizontal="center" vertical="center"/>
    </xf>
    <xf numFmtId="174" fontId="11" fillId="4" borderId="1" xfId="39" applyNumberFormat="1" applyFont="1" applyFill="1" applyBorder="1" applyAlignment="1">
      <alignment horizontal="right"/>
    </xf>
    <xf numFmtId="174" fontId="11" fillId="0" borderId="1" xfId="39" applyNumberFormat="1" applyFont="1" applyFill="1" applyBorder="1" applyAlignment="1">
      <alignment horizontal="right"/>
    </xf>
    <xf numFmtId="10" fontId="11" fillId="0" borderId="1" xfId="39" applyNumberFormat="1" applyFont="1" applyFill="1" applyBorder="1" applyAlignment="1">
      <alignment horizontal="right"/>
    </xf>
    <xf numFmtId="2" fontId="11" fillId="4" borderId="1" xfId="0" applyNumberFormat="1" applyFont="1" applyFill="1" applyBorder="1" applyAlignment="1">
      <alignment horizontal="right"/>
    </xf>
    <xf numFmtId="2" fontId="11" fillId="0" borderId="1" xfId="0" applyNumberFormat="1" applyFont="1" applyBorder="1" applyAlignment="1">
      <alignment horizontal="right"/>
    </xf>
    <xf numFmtId="0" fontId="11" fillId="4" borderId="1" xfId="0" applyFont="1" applyFill="1" applyBorder="1" applyAlignment="1">
      <alignment horizontal="right"/>
    </xf>
    <xf numFmtId="0" fontId="11" fillId="0" borderId="1" xfId="0" applyFont="1" applyBorder="1" applyAlignment="1">
      <alignment horizontal="right"/>
    </xf>
    <xf numFmtId="166" fontId="11" fillId="4" borderId="1" xfId="39" applyNumberFormat="1" applyFont="1" applyFill="1" applyBorder="1"/>
    <xf numFmtId="166" fontId="11" fillId="0" borderId="1" xfId="39" applyNumberFormat="1" applyFont="1" applyFill="1" applyBorder="1"/>
    <xf numFmtId="0" fontId="11" fillId="0" borderId="2" xfId="0" applyFont="1" applyBorder="1"/>
    <xf numFmtId="0" fontId="11" fillId="4" borderId="2" xfId="0" applyFont="1" applyFill="1" applyBorder="1"/>
    <xf numFmtId="0" fontId="11" fillId="4" borderId="8" xfId="0" applyFont="1" applyFill="1" applyBorder="1"/>
    <xf numFmtId="0" fontId="11" fillId="0" borderId="8" xfId="0" applyFont="1" applyBorder="1"/>
    <xf numFmtId="0" fontId="11" fillId="4" borderId="14" xfId="0" applyFont="1" applyFill="1" applyBorder="1"/>
    <xf numFmtId="0" fontId="11" fillId="0" borderId="14" xfId="0" applyFont="1" applyBorder="1"/>
    <xf numFmtId="0" fontId="24" fillId="0" borderId="1" xfId="39" applyNumberFormat="1" applyFont="1" applyFill="1" applyBorder="1"/>
    <xf numFmtId="0" fontId="10" fillId="0" borderId="13" xfId="0" applyFont="1" applyBorder="1"/>
    <xf numFmtId="0" fontId="10" fillId="0" borderId="15" xfId="0" applyFont="1" applyBorder="1"/>
    <xf numFmtId="0" fontId="28" fillId="0" borderId="0" xfId="0" applyFont="1" applyAlignment="1">
      <alignment horizontal="center" vertical="center"/>
    </xf>
    <xf numFmtId="0" fontId="29" fillId="0" borderId="0" xfId="0" applyFont="1" applyAlignment="1">
      <alignment horizontal="center" vertical="center"/>
    </xf>
    <xf numFmtId="0" fontId="11" fillId="2" borderId="18" xfId="4" applyFont="1" applyFill="1" applyBorder="1" applyAlignment="1">
      <alignment horizontal="center" vertical="center" wrapText="1"/>
    </xf>
    <xf numFmtId="0" fontId="30" fillId="0" borderId="0" xfId="0" applyFont="1"/>
    <xf numFmtId="0" fontId="11" fillId="4" borderId="0" xfId="0" applyFont="1" applyFill="1" applyAlignment="1">
      <alignment horizontal="center"/>
    </xf>
    <xf numFmtId="169" fontId="11" fillId="4" borderId="0" xfId="0" applyNumberFormat="1" applyFont="1" applyFill="1" applyAlignment="1">
      <alignment horizontal="center"/>
    </xf>
    <xf numFmtId="10" fontId="11" fillId="4" borderId="0" xfId="39" applyNumberFormat="1" applyFont="1" applyFill="1"/>
    <xf numFmtId="4" fontId="10" fillId="4" borderId="0" xfId="0" applyNumberFormat="1" applyFont="1" applyFill="1"/>
    <xf numFmtId="2" fontId="10" fillId="4" borderId="0" xfId="0" applyNumberFormat="1" applyFont="1" applyFill="1"/>
    <xf numFmtId="10" fontId="10" fillId="4" borderId="0" xfId="0" applyNumberFormat="1" applyFont="1" applyFill="1"/>
    <xf numFmtId="10" fontId="10" fillId="4" borderId="0" xfId="0" applyNumberFormat="1" applyFont="1" applyFill="1" applyAlignment="1">
      <alignment horizontal="center"/>
    </xf>
    <xf numFmtId="10" fontId="10" fillId="4" borderId="0" xfId="39" applyNumberFormat="1" applyFont="1" applyFill="1"/>
    <xf numFmtId="10" fontId="10" fillId="0" borderId="0" xfId="39" applyNumberFormat="1" applyFont="1" applyFill="1"/>
    <xf numFmtId="0" fontId="31" fillId="4" borderId="0" xfId="0" applyFont="1" applyFill="1"/>
    <xf numFmtId="0" fontId="31" fillId="0" borderId="0" xfId="0" applyFont="1"/>
    <xf numFmtId="10" fontId="10" fillId="0" borderId="0" xfId="0" applyNumberFormat="1" applyFont="1"/>
    <xf numFmtId="0" fontId="11" fillId="0" borderId="0" xfId="0" applyFont="1" applyAlignment="1">
      <alignment horizontal="center" readingOrder="1"/>
    </xf>
    <xf numFmtId="49" fontId="11" fillId="0" borderId="0" xfId="0" applyNumberFormat="1" applyFont="1" applyAlignment="1">
      <alignment horizontal="center" readingOrder="1"/>
    </xf>
    <xf numFmtId="0" fontId="10" fillId="0" borderId="0" xfId="21" applyFont="1"/>
    <xf numFmtId="0" fontId="11" fillId="0" borderId="0" xfId="38" applyFont="1" applyAlignment="1">
      <alignment horizontal="center"/>
    </xf>
    <xf numFmtId="9" fontId="11" fillId="0" borderId="0" xfId="38" applyNumberFormat="1" applyFont="1" applyAlignment="1">
      <alignment horizontal="center"/>
    </xf>
    <xf numFmtId="0" fontId="11" fillId="0" borderId="0" xfId="21" applyFont="1" applyAlignment="1">
      <alignment horizontal="center"/>
    </xf>
    <xf numFmtId="0" fontId="11" fillId="0" borderId="0" xfId="5" applyFont="1" applyAlignment="1">
      <alignment horizontal="center" vertical="center" wrapText="1"/>
    </xf>
    <xf numFmtId="0" fontId="11" fillId="0" borderId="0" xfId="21" applyFont="1" applyAlignment="1">
      <alignment horizontal="center" vertical="center" readingOrder="1"/>
    </xf>
    <xf numFmtId="17" fontId="10" fillId="0" borderId="0" xfId="38" applyNumberFormat="1" applyFont="1"/>
    <xf numFmtId="0" fontId="10" fillId="0" borderId="0" xfId="38" applyFont="1"/>
    <xf numFmtId="49" fontId="10" fillId="0" borderId="0" xfId="38" applyNumberFormat="1" applyFont="1"/>
    <xf numFmtId="170" fontId="10" fillId="0" borderId="0" xfId="38" applyNumberFormat="1" applyFont="1"/>
    <xf numFmtId="9" fontId="11" fillId="0" borderId="0" xfId="45" applyFont="1" applyAlignment="1">
      <alignment horizontal="center"/>
    </xf>
    <xf numFmtId="0" fontId="11" fillId="0" borderId="12" xfId="38" applyFont="1" applyBorder="1" applyAlignment="1">
      <alignment horizontal="left"/>
    </xf>
    <xf numFmtId="0" fontId="11" fillId="0" borderId="12" xfId="38" applyFont="1" applyBorder="1" applyAlignment="1">
      <alignment horizontal="center"/>
    </xf>
    <xf numFmtId="164" fontId="10" fillId="0" borderId="0" xfId="6" applyFont="1"/>
    <xf numFmtId="164" fontId="10" fillId="0" borderId="0" xfId="6" applyFont="1" applyBorder="1" applyAlignment="1">
      <alignment horizontal="right"/>
    </xf>
    <xf numFmtId="0" fontId="11" fillId="0" borderId="12" xfId="38" applyFont="1" applyBorder="1"/>
    <xf numFmtId="164" fontId="11" fillId="0" borderId="12" xfId="10" applyFont="1" applyBorder="1"/>
    <xf numFmtId="164" fontId="11" fillId="0" borderId="0" xfId="10" applyFont="1" applyBorder="1"/>
    <xf numFmtId="3" fontId="10" fillId="0" borderId="0" xfId="38" applyNumberFormat="1" applyFont="1"/>
    <xf numFmtId="164" fontId="11" fillId="0" borderId="0" xfId="10" applyFont="1"/>
    <xf numFmtId="164" fontId="10" fillId="0" borderId="0" xfId="21" applyNumberFormat="1" applyFont="1"/>
    <xf numFmtId="165" fontId="10" fillId="0" borderId="0" xfId="38" applyNumberFormat="1" applyFont="1"/>
    <xf numFmtId="164" fontId="11" fillId="0" borderId="0" xfId="6" applyFont="1"/>
    <xf numFmtId="17" fontId="10" fillId="0" borderId="0" xfId="38" applyNumberFormat="1" applyFont="1" applyAlignment="1">
      <alignment horizontal="center"/>
    </xf>
    <xf numFmtId="164" fontId="10" fillId="0" borderId="0" xfId="38" applyNumberFormat="1" applyFont="1"/>
    <xf numFmtId="0" fontId="10" fillId="0" borderId="0" xfId="38" applyFont="1" applyAlignment="1">
      <alignment horizontal="center"/>
    </xf>
    <xf numFmtId="43" fontId="10" fillId="0" borderId="0" xfId="38" applyNumberFormat="1" applyFont="1" applyAlignment="1">
      <alignment horizontal="center"/>
    </xf>
    <xf numFmtId="166" fontId="10" fillId="0" borderId="0" xfId="45" applyNumberFormat="1" applyFont="1" applyAlignment="1">
      <alignment horizontal="center"/>
    </xf>
    <xf numFmtId="166" fontId="10" fillId="0" borderId="0" xfId="45" applyNumberFormat="1" applyFont="1" applyBorder="1" applyAlignment="1">
      <alignment horizontal="center"/>
    </xf>
    <xf numFmtId="166" fontId="11" fillId="0" borderId="0" xfId="45" applyNumberFormat="1" applyFont="1" applyBorder="1" applyAlignment="1">
      <alignment horizontal="center"/>
    </xf>
    <xf numFmtId="170" fontId="11" fillId="0" borderId="0" xfId="38" applyNumberFormat="1" applyFont="1"/>
    <xf numFmtId="10" fontId="10" fillId="0" borderId="0" xfId="38" applyNumberFormat="1" applyFont="1"/>
    <xf numFmtId="4" fontId="10" fillId="0" borderId="0" xfId="38" applyNumberFormat="1" applyFont="1"/>
    <xf numFmtId="0" fontId="20" fillId="0" borderId="5" xfId="0" applyFont="1" applyBorder="1"/>
    <xf numFmtId="0" fontId="11" fillId="0" borderId="4" xfId="0" applyFont="1" applyBorder="1"/>
    <xf numFmtId="164" fontId="21" fillId="4" borderId="1" xfId="6" applyFont="1" applyFill="1" applyBorder="1"/>
    <xf numFmtId="164" fontId="21" fillId="0" borderId="1" xfId="6" applyFont="1" applyFill="1" applyBorder="1"/>
    <xf numFmtId="0" fontId="10" fillId="0" borderId="4" xfId="0" applyFont="1" applyBorder="1"/>
    <xf numFmtId="166" fontId="11" fillId="4" borderId="7" xfId="39" applyNumberFormat="1" applyFont="1" applyFill="1" applyBorder="1"/>
    <xf numFmtId="166" fontId="11" fillId="0" borderId="7" xfId="39" applyNumberFormat="1" applyFont="1" applyFill="1" applyBorder="1"/>
    <xf numFmtId="164" fontId="14" fillId="0" borderId="1" xfId="6" applyFont="1" applyFill="1" applyBorder="1"/>
    <xf numFmtId="164" fontId="31" fillId="4" borderId="1" xfId="6" applyFont="1" applyFill="1" applyBorder="1"/>
    <xf numFmtId="164" fontId="31" fillId="0" borderId="1" xfId="6" applyFont="1" applyFill="1" applyBorder="1"/>
    <xf numFmtId="0" fontId="10" fillId="4" borderId="4" xfId="0" applyFont="1" applyFill="1" applyBorder="1"/>
    <xf numFmtId="164" fontId="10" fillId="4" borderId="1" xfId="0" applyNumberFormat="1" applyFont="1" applyFill="1" applyBorder="1"/>
    <xf numFmtId="164" fontId="10" fillId="0" borderId="1" xfId="0" applyNumberFormat="1" applyFont="1" applyBorder="1"/>
    <xf numFmtId="10" fontId="11" fillId="4" borderId="1" xfId="39" applyNumberFormat="1" applyFont="1" applyFill="1" applyBorder="1"/>
    <xf numFmtId="10" fontId="11" fillId="0" borderId="1" xfId="39" applyNumberFormat="1" applyFont="1" applyFill="1" applyBorder="1"/>
    <xf numFmtId="0" fontId="11" fillId="4" borderId="4" xfId="0" applyFont="1" applyFill="1" applyBorder="1"/>
    <xf numFmtId="164" fontId="31" fillId="4" borderId="1" xfId="0" applyNumberFormat="1" applyFont="1" applyFill="1" applyBorder="1"/>
    <xf numFmtId="164" fontId="31" fillId="0" borderId="1" xfId="0" applyNumberFormat="1" applyFont="1" applyBorder="1"/>
    <xf numFmtId="2" fontId="11" fillId="4" borderId="1" xfId="0" applyNumberFormat="1" applyFont="1" applyFill="1" applyBorder="1"/>
    <xf numFmtId="2" fontId="11" fillId="0" borderId="1" xfId="0" applyNumberFormat="1" applyFont="1" applyBorder="1"/>
    <xf numFmtId="0" fontId="20" fillId="4" borderId="0" xfId="0" applyFont="1" applyFill="1"/>
    <xf numFmtId="164" fontId="11" fillId="4" borderId="1" xfId="6" applyFont="1" applyFill="1" applyBorder="1" applyAlignment="1">
      <alignment horizontal="right"/>
    </xf>
    <xf numFmtId="164" fontId="11" fillId="0" borderId="1" xfId="6" applyFont="1" applyFill="1" applyBorder="1" applyAlignment="1">
      <alignment horizontal="right"/>
    </xf>
    <xf numFmtId="164" fontId="11" fillId="0" borderId="1" xfId="6" applyFont="1" applyFill="1" applyBorder="1" applyAlignment="1">
      <alignment horizontal="center"/>
    </xf>
    <xf numFmtId="166" fontId="11" fillId="0" borderId="1" xfId="39" applyNumberFormat="1" applyFont="1" applyFill="1" applyBorder="1" applyAlignment="1">
      <alignment horizontal="center"/>
    </xf>
    <xf numFmtId="0" fontId="11" fillId="0" borderId="3" xfId="0" applyFont="1" applyBorder="1"/>
    <xf numFmtId="0" fontId="11" fillId="5" borderId="0" xfId="0" applyFont="1" applyFill="1" applyAlignment="1">
      <alignment horizontal="center" vertical="center"/>
    </xf>
    <xf numFmtId="0" fontId="25" fillId="0" borderId="0" xfId="0" applyFont="1" applyAlignment="1">
      <alignment horizontal="right" vertical="center"/>
    </xf>
    <xf numFmtId="0" fontId="26" fillId="0" borderId="0" xfId="0" applyFont="1" applyAlignment="1">
      <alignment horizontal="right" vertical="center"/>
    </xf>
    <xf numFmtId="0" fontId="22" fillId="0" borderId="4" xfId="0" applyFont="1" applyBorder="1"/>
    <xf numFmtId="166" fontId="24" fillId="4" borderId="1" xfId="39" applyNumberFormat="1" applyFont="1" applyFill="1" applyBorder="1"/>
    <xf numFmtId="0" fontId="22" fillId="4" borderId="4" xfId="0" applyFont="1" applyFill="1" applyBorder="1"/>
    <xf numFmtId="166" fontId="10" fillId="4" borderId="7" xfId="0" applyNumberFormat="1" applyFont="1" applyFill="1" applyBorder="1"/>
    <xf numFmtId="166" fontId="10" fillId="0" borderId="7" xfId="0" applyNumberFormat="1" applyFont="1" applyBorder="1"/>
    <xf numFmtId="0" fontId="20" fillId="4" borderId="7" xfId="0" applyFont="1" applyFill="1" applyBorder="1"/>
    <xf numFmtId="0" fontId="20" fillId="0" borderId="7" xfId="0" applyFont="1" applyBorder="1"/>
    <xf numFmtId="164" fontId="11" fillId="4" borderId="7" xfId="0" applyNumberFormat="1" applyFont="1" applyFill="1" applyBorder="1" applyAlignment="1">
      <alignment horizontal="right"/>
    </xf>
    <xf numFmtId="164" fontId="11" fillId="0" borderId="7" xfId="0" applyNumberFormat="1" applyFont="1" applyBorder="1" applyAlignment="1">
      <alignment horizontal="right"/>
    </xf>
    <xf numFmtId="164" fontId="11" fillId="4" borderId="7" xfId="0" applyNumberFormat="1" applyFont="1" applyFill="1" applyBorder="1"/>
    <xf numFmtId="164" fontId="11" fillId="0" borderId="7" xfId="0" applyNumberFormat="1" applyFont="1" applyBorder="1"/>
    <xf numFmtId="164" fontId="11" fillId="4" borderId="8" xfId="0" applyNumberFormat="1" applyFont="1" applyFill="1" applyBorder="1"/>
    <xf numFmtId="164" fontId="11" fillId="0" borderId="8" xfId="0" applyNumberFormat="1" applyFont="1" applyBorder="1"/>
    <xf numFmtId="0" fontId="20" fillId="0" borderId="6" xfId="0" applyFont="1" applyBorder="1"/>
    <xf numFmtId="10" fontId="11" fillId="4" borderId="1" xfId="39" applyNumberFormat="1" applyFont="1" applyFill="1" applyBorder="1" applyAlignment="1">
      <alignment horizontal="right"/>
    </xf>
    <xf numFmtId="43" fontId="11" fillId="4" borderId="0" xfId="0" applyNumberFormat="1" applyFont="1" applyFill="1"/>
    <xf numFmtId="0" fontId="11" fillId="0" borderId="24" xfId="0" applyFont="1" applyBorder="1"/>
    <xf numFmtId="166" fontId="22" fillId="4" borderId="7" xfId="0" applyNumberFormat="1" applyFont="1" applyFill="1" applyBorder="1"/>
    <xf numFmtId="166" fontId="22" fillId="0" borderId="7" xfId="0" applyNumberFormat="1" applyFont="1" applyBorder="1"/>
    <xf numFmtId="166" fontId="23" fillId="4" borderId="7" xfId="39" applyNumberFormat="1" applyFont="1" applyFill="1" applyBorder="1"/>
    <xf numFmtId="166" fontId="23" fillId="0" borderId="7" xfId="39" applyNumberFormat="1" applyFont="1" applyFill="1" applyBorder="1"/>
    <xf numFmtId="166" fontId="10" fillId="4" borderId="7" xfId="39" applyNumberFormat="1" applyFont="1" applyFill="1" applyBorder="1"/>
    <xf numFmtId="166" fontId="10" fillId="0" borderId="7" xfId="39" applyNumberFormat="1" applyFont="1" applyFill="1" applyBorder="1"/>
    <xf numFmtId="164" fontId="11" fillId="0" borderId="17" xfId="0" applyNumberFormat="1" applyFont="1" applyBorder="1"/>
    <xf numFmtId="164" fontId="11" fillId="0" borderId="0" xfId="0" applyNumberFormat="1" applyFont="1" applyAlignment="1">
      <alignment horizontal="right"/>
    </xf>
    <xf numFmtId="164" fontId="11" fillId="0" borderId="17" xfId="0" applyNumberFormat="1" applyFont="1" applyBorder="1" applyAlignment="1">
      <alignment horizontal="right"/>
    </xf>
    <xf numFmtId="4" fontId="10" fillId="0" borderId="0" xfId="0" applyNumberFormat="1" applyFont="1"/>
    <xf numFmtId="167" fontId="10" fillId="0" borderId="0" xfId="0" applyNumberFormat="1" applyFont="1"/>
    <xf numFmtId="4" fontId="11" fillId="0" borderId="0" xfId="0" applyNumberFormat="1" applyFont="1"/>
    <xf numFmtId="10" fontId="10" fillId="0" borderId="0" xfId="0" applyNumberFormat="1" applyFont="1" applyAlignment="1">
      <alignment horizontal="center"/>
    </xf>
    <xf numFmtId="10" fontId="11" fillId="0" borderId="0" xfId="0" applyNumberFormat="1" applyFont="1" applyAlignment="1">
      <alignment horizontal="center" readingOrder="1"/>
    </xf>
    <xf numFmtId="4" fontId="19" fillId="0" borderId="0" xfId="0" applyNumberFormat="1" applyFont="1" applyAlignment="1">
      <alignment horizontal="center"/>
    </xf>
    <xf numFmtId="15" fontId="19" fillId="0" borderId="0" xfId="0" applyNumberFormat="1" applyFont="1" applyAlignment="1">
      <alignment horizontal="center"/>
    </xf>
    <xf numFmtId="166" fontId="22" fillId="4" borderId="0" xfId="39" applyNumberFormat="1" applyFont="1" applyFill="1"/>
    <xf numFmtId="10" fontId="22" fillId="4" borderId="0" xfId="39" applyNumberFormat="1" applyFont="1" applyFill="1"/>
    <xf numFmtId="4" fontId="19" fillId="4" borderId="0" xfId="0" applyNumberFormat="1" applyFont="1" applyFill="1" applyAlignment="1">
      <alignment horizontal="center"/>
    </xf>
    <xf numFmtId="49" fontId="19" fillId="4" borderId="0" xfId="0" applyNumberFormat="1" applyFont="1" applyFill="1" applyAlignment="1">
      <alignment horizontal="center"/>
    </xf>
    <xf numFmtId="0" fontId="11" fillId="0" borderId="0" xfId="38" applyFont="1" applyAlignment="1">
      <alignment wrapText="1"/>
    </xf>
    <xf numFmtId="0" fontId="10" fillId="0" borderId="0" xfId="21" applyFont="1" applyAlignment="1">
      <alignment wrapText="1"/>
    </xf>
    <xf numFmtId="0" fontId="11" fillId="0" borderId="0" xfId="1" applyFont="1" applyFill="1" applyBorder="1" applyAlignment="1">
      <alignment horizontal="center" vertical="center" wrapText="1"/>
    </xf>
    <xf numFmtId="0" fontId="10" fillId="0" borderId="0" xfId="38" applyFont="1" applyAlignment="1">
      <alignment wrapText="1"/>
    </xf>
    <xf numFmtId="4" fontId="10" fillId="0" borderId="0" xfId="10" applyNumberFormat="1" applyFont="1"/>
    <xf numFmtId="2" fontId="10" fillId="0" borderId="0" xfId="45" applyNumberFormat="1" applyFont="1" applyAlignment="1">
      <alignment horizontal="center"/>
    </xf>
    <xf numFmtId="10" fontId="11" fillId="0" borderId="12" xfId="45" applyNumberFormat="1" applyFont="1" applyBorder="1" applyAlignment="1">
      <alignment horizontal="center"/>
    </xf>
    <xf numFmtId="17" fontId="10" fillId="4" borderId="0" xfId="38" applyNumberFormat="1" applyFont="1" applyFill="1"/>
    <xf numFmtId="10" fontId="11" fillId="0" borderId="0" xfId="38" applyNumberFormat="1" applyFont="1"/>
    <xf numFmtId="164" fontId="11" fillId="5" borderId="1" xfId="6" applyFont="1" applyFill="1" applyBorder="1"/>
    <xf numFmtId="0" fontId="10" fillId="0" borderId="2" xfId="0" applyFont="1" applyBorder="1"/>
    <xf numFmtId="166" fontId="19" fillId="5" borderId="7" xfId="0" applyNumberFormat="1" applyFont="1" applyFill="1" applyBorder="1"/>
    <xf numFmtId="0" fontId="11" fillId="4" borderId="7" xfId="0" applyFont="1" applyFill="1" applyBorder="1" applyAlignment="1">
      <alignment horizontal="right"/>
    </xf>
    <xf numFmtId="0" fontId="11" fillId="0" borderId="7" xfId="0" applyFont="1" applyBorder="1" applyAlignment="1">
      <alignment horizontal="right"/>
    </xf>
    <xf numFmtId="0" fontId="10" fillId="4" borderId="7" xfId="0" applyFont="1" applyFill="1" applyBorder="1" applyAlignment="1">
      <alignment horizontal="center"/>
    </xf>
    <xf numFmtId="0" fontId="10" fillId="0" borderId="7" xfId="0" applyFont="1" applyBorder="1" applyAlignment="1">
      <alignment horizontal="center"/>
    </xf>
    <xf numFmtId="0" fontId="10" fillId="4" borderId="8" xfId="0" applyFont="1" applyFill="1" applyBorder="1" applyAlignment="1">
      <alignment horizontal="center"/>
    </xf>
    <xf numFmtId="0" fontId="10" fillId="0" borderId="8" xfId="0" applyFont="1" applyBorder="1" applyAlignment="1">
      <alignment horizontal="center"/>
    </xf>
    <xf numFmtId="10" fontId="11" fillId="4" borderId="7" xfId="39" applyNumberFormat="1" applyFont="1" applyFill="1" applyBorder="1"/>
    <xf numFmtId="10" fontId="11" fillId="0" borderId="7" xfId="39" applyNumberFormat="1" applyFont="1" applyFill="1" applyBorder="1"/>
    <xf numFmtId="0" fontId="10" fillId="0" borderId="0" xfId="0" applyFont="1" applyAlignment="1">
      <alignment horizontal="left"/>
    </xf>
    <xf numFmtId="0" fontId="10" fillId="0" borderId="0" xfId="0" applyFont="1" applyAlignment="1">
      <alignment vertical="center" wrapText="1"/>
    </xf>
    <xf numFmtId="9" fontId="11" fillId="0" borderId="0" xfId="0" applyNumberFormat="1" applyFont="1" applyAlignment="1">
      <alignment horizontal="center"/>
    </xf>
    <xf numFmtId="4" fontId="10" fillId="0" borderId="0" xfId="0" applyNumberFormat="1" applyFont="1" applyAlignment="1">
      <alignment vertical="center" wrapText="1"/>
    </xf>
    <xf numFmtId="10" fontId="11" fillId="0" borderId="0" xfId="39" applyNumberFormat="1" applyFont="1" applyFill="1"/>
    <xf numFmtId="4" fontId="11" fillId="0" borderId="0" xfId="0" applyNumberFormat="1" applyFont="1" applyAlignment="1">
      <alignment horizontal="center"/>
    </xf>
    <xf numFmtId="0" fontId="11" fillId="0" borderId="0" xfId="0" applyFont="1" applyAlignment="1">
      <alignment vertical="center" wrapText="1"/>
    </xf>
    <xf numFmtId="0" fontId="11" fillId="0" borderId="0" xfId="0" applyFont="1" applyAlignment="1">
      <alignment horizontal="center" vertical="center" wrapText="1"/>
    </xf>
    <xf numFmtId="164" fontId="10" fillId="0" borderId="0" xfId="6" applyFont="1" applyFill="1"/>
    <xf numFmtId="170" fontId="10" fillId="0" borderId="0" xfId="0" applyNumberFormat="1" applyFont="1"/>
    <xf numFmtId="164" fontId="10" fillId="0" borderId="0" xfId="6" applyFont="1" applyFill="1" applyAlignment="1">
      <alignment horizontal="center"/>
    </xf>
    <xf numFmtId="164" fontId="11" fillId="0" borderId="0" xfId="6" applyFont="1" applyFill="1" applyAlignment="1">
      <alignment horizontal="center"/>
    </xf>
    <xf numFmtId="10" fontId="11" fillId="0" borderId="0" xfId="0" applyNumberFormat="1" applyFont="1"/>
    <xf numFmtId="170" fontId="11" fillId="0" borderId="0" xfId="0" applyNumberFormat="1" applyFont="1"/>
    <xf numFmtId="0" fontId="11" fillId="0" borderId="0" xfId="0" applyFont="1" applyAlignment="1">
      <alignment horizontal="center" wrapText="1" readingOrder="1"/>
    </xf>
    <xf numFmtId="166" fontId="19" fillId="0" borderId="0" xfId="0" applyNumberFormat="1" applyFont="1"/>
    <xf numFmtId="17" fontId="10" fillId="0" borderId="0" xfId="37" applyNumberFormat="1" applyFont="1"/>
    <xf numFmtId="0" fontId="10" fillId="0" borderId="0" xfId="0" applyFont="1" applyAlignment="1">
      <alignment horizontal="center"/>
    </xf>
    <xf numFmtId="166" fontId="19" fillId="0" borderId="0" xfId="39" applyNumberFormat="1" applyFont="1" applyFill="1" applyBorder="1"/>
    <xf numFmtId="164" fontId="11" fillId="5" borderId="6" xfId="6" applyFont="1" applyFill="1" applyBorder="1"/>
    <xf numFmtId="166" fontId="19" fillId="5" borderId="9" xfId="0" applyNumberFormat="1" applyFont="1" applyFill="1" applyBorder="1"/>
    <xf numFmtId="164" fontId="10" fillId="5" borderId="1" xfId="6" applyFont="1" applyFill="1" applyBorder="1"/>
    <xf numFmtId="0" fontId="23" fillId="5" borderId="7" xfId="0" applyFont="1" applyFill="1" applyBorder="1"/>
    <xf numFmtId="166" fontId="19" fillId="5" borderId="7" xfId="39" applyNumberFormat="1" applyFont="1" applyFill="1" applyBorder="1"/>
    <xf numFmtId="166" fontId="22" fillId="5" borderId="1" xfId="39" applyNumberFormat="1" applyFont="1" applyFill="1" applyBorder="1"/>
    <xf numFmtId="0" fontId="10" fillId="5" borderId="7" xfId="0" applyFont="1" applyFill="1" applyBorder="1"/>
    <xf numFmtId="10" fontId="10" fillId="5" borderId="7" xfId="0" applyNumberFormat="1" applyFont="1" applyFill="1" applyBorder="1"/>
    <xf numFmtId="164" fontId="11" fillId="5" borderId="0" xfId="0" applyNumberFormat="1" applyFont="1" applyFill="1"/>
    <xf numFmtId="0" fontId="11" fillId="5" borderId="7" xfId="0" applyFont="1" applyFill="1" applyBorder="1"/>
    <xf numFmtId="0" fontId="10" fillId="5" borderId="1" xfId="0" applyFont="1" applyFill="1" applyBorder="1"/>
    <xf numFmtId="164" fontId="11" fillId="5" borderId="1" xfId="0" applyNumberFormat="1" applyFont="1" applyFill="1" applyBorder="1"/>
    <xf numFmtId="166" fontId="23" fillId="5" borderId="7" xfId="0" applyNumberFormat="1" applyFont="1" applyFill="1" applyBorder="1"/>
    <xf numFmtId="166" fontId="20" fillId="5" borderId="1" xfId="39" applyNumberFormat="1" applyFont="1" applyFill="1" applyBorder="1"/>
    <xf numFmtId="0" fontId="10" fillId="5" borderId="2" xfId="0" applyFont="1" applyFill="1" applyBorder="1" applyAlignment="1">
      <alignment horizontal="center"/>
    </xf>
    <xf numFmtId="166" fontId="23" fillId="5" borderId="8" xfId="0" applyNumberFormat="1" applyFont="1" applyFill="1" applyBorder="1"/>
    <xf numFmtId="166" fontId="11" fillId="5" borderId="1" xfId="39" applyNumberFormat="1" applyFont="1" applyFill="1" applyBorder="1"/>
    <xf numFmtId="164" fontId="21" fillId="5" borderId="1" xfId="6" applyFont="1" applyFill="1" applyBorder="1"/>
    <xf numFmtId="10" fontId="11" fillId="5" borderId="1" xfId="39" applyNumberFormat="1" applyFont="1" applyFill="1" applyBorder="1"/>
    <xf numFmtId="164" fontId="11" fillId="5" borderId="1" xfId="6" applyFont="1" applyFill="1" applyBorder="1" applyAlignment="1">
      <alignment horizontal="right"/>
    </xf>
    <xf numFmtId="166" fontId="19" fillId="0" borderId="25" xfId="0" applyNumberFormat="1" applyFont="1" applyBorder="1"/>
    <xf numFmtId="0" fontId="23" fillId="0" borderId="0" xfId="0" applyFont="1"/>
    <xf numFmtId="166" fontId="23" fillId="0" borderId="0" xfId="0" applyNumberFormat="1" applyFont="1"/>
    <xf numFmtId="0" fontId="11" fillId="0" borderId="0" xfId="0" applyFont="1" applyAlignment="1">
      <alignment horizontal="right"/>
    </xf>
    <xf numFmtId="0" fontId="10" fillId="0" borderId="11" xfId="0" applyFont="1" applyBorder="1" applyAlignment="1">
      <alignment horizontal="center"/>
    </xf>
    <xf numFmtId="176" fontId="10" fillId="4" borderId="0" xfId="0" applyNumberFormat="1" applyFont="1" applyFill="1"/>
    <xf numFmtId="176" fontId="10" fillId="4" borderId="0" xfId="6" applyNumberFormat="1" applyFont="1" applyFill="1"/>
    <xf numFmtId="0" fontId="20" fillId="0" borderId="22" xfId="0" applyFont="1" applyBorder="1" applyAlignment="1">
      <alignment horizontal="center"/>
    </xf>
    <xf numFmtId="0" fontId="20" fillId="0" borderId="17" xfId="0" applyFont="1" applyBorder="1" applyAlignment="1">
      <alignment horizontal="center"/>
    </xf>
    <xf numFmtId="164" fontId="11" fillId="0" borderId="22" xfId="6" applyFont="1" applyFill="1" applyBorder="1"/>
    <xf numFmtId="166" fontId="19" fillId="0" borderId="17" xfId="0" applyNumberFormat="1" applyFont="1" applyBorder="1"/>
    <xf numFmtId="164" fontId="11" fillId="0" borderId="28" xfId="6" applyFont="1" applyFill="1" applyBorder="1"/>
    <xf numFmtId="166" fontId="19" fillId="0" borderId="29" xfId="0" applyNumberFormat="1" applyFont="1" applyBorder="1"/>
    <xf numFmtId="164" fontId="10" fillId="0" borderId="22" xfId="6" applyFont="1" applyFill="1" applyBorder="1"/>
    <xf numFmtId="166" fontId="24" fillId="0" borderId="22" xfId="39" applyNumberFormat="1" applyFont="1" applyFill="1" applyBorder="1"/>
    <xf numFmtId="0" fontId="23" fillId="0" borderId="17" xfId="0" applyFont="1" applyBorder="1"/>
    <xf numFmtId="166" fontId="19" fillId="0" borderId="17" xfId="39" applyNumberFormat="1" applyFont="1" applyFill="1" applyBorder="1"/>
    <xf numFmtId="166" fontId="22" fillId="0" borderId="22" xfId="39" applyNumberFormat="1" applyFont="1" applyFill="1" applyBorder="1"/>
    <xf numFmtId="0" fontId="10" fillId="0" borderId="17" xfId="0" applyFont="1" applyBorder="1"/>
    <xf numFmtId="0" fontId="11" fillId="0" borderId="17" xfId="0" applyFont="1" applyBorder="1"/>
    <xf numFmtId="10" fontId="11" fillId="0" borderId="22" xfId="39" applyNumberFormat="1" applyFont="1" applyFill="1" applyBorder="1"/>
    <xf numFmtId="164" fontId="11" fillId="0" borderId="22" xfId="0" applyNumberFormat="1" applyFont="1" applyBorder="1"/>
    <xf numFmtId="0" fontId="10" fillId="0" borderId="22" xfId="0" applyFont="1" applyBorder="1"/>
    <xf numFmtId="166" fontId="23" fillId="0" borderId="17" xfId="0" applyNumberFormat="1" applyFont="1" applyBorder="1"/>
    <xf numFmtId="164" fontId="11" fillId="0" borderId="22" xfId="6" applyFont="1" applyFill="1" applyBorder="1" applyAlignment="1">
      <alignment horizontal="right"/>
    </xf>
    <xf numFmtId="0" fontId="11" fillId="0" borderId="17" xfId="0" applyFont="1" applyBorder="1" applyAlignment="1">
      <alignment horizontal="right"/>
    </xf>
    <xf numFmtId="166" fontId="11" fillId="0" borderId="22" xfId="39" applyNumberFormat="1" applyFont="1" applyFill="1" applyBorder="1"/>
    <xf numFmtId="0" fontId="10" fillId="0" borderId="17" xfId="0" applyFont="1" applyBorder="1" applyAlignment="1">
      <alignment horizontal="center"/>
    </xf>
    <xf numFmtId="164" fontId="11" fillId="0" borderId="30" xfId="6" applyFont="1" applyFill="1" applyBorder="1"/>
    <xf numFmtId="0" fontId="10" fillId="0" borderId="31" xfId="0" applyFont="1" applyBorder="1" applyAlignment="1">
      <alignment horizontal="center"/>
    </xf>
    <xf numFmtId="164" fontId="11" fillId="0" borderId="0" xfId="6" applyFont="1" applyFill="1"/>
    <xf numFmtId="9" fontId="22" fillId="0" borderId="1" xfId="39" applyFont="1" applyFill="1" applyBorder="1"/>
    <xf numFmtId="10" fontId="10" fillId="0" borderId="0" xfId="39" applyNumberFormat="1" applyFont="1"/>
    <xf numFmtId="10" fontId="33" fillId="0" borderId="0" xfId="0" applyNumberFormat="1" applyFont="1"/>
    <xf numFmtId="10" fontId="34" fillId="0" borderId="0" xfId="39" applyNumberFormat="1" applyFont="1" applyFill="1"/>
    <xf numFmtId="0" fontId="31" fillId="0" borderId="0" xfId="38" applyFont="1"/>
    <xf numFmtId="0" fontId="31" fillId="0" borderId="0" xfId="21" applyFont="1"/>
    <xf numFmtId="0" fontId="31" fillId="0" borderId="0" xfId="38" applyFont="1" applyAlignment="1">
      <alignment wrapText="1"/>
    </xf>
    <xf numFmtId="0" fontId="31" fillId="0" borderId="0" xfId="21" applyFont="1" applyAlignment="1">
      <alignment wrapText="1"/>
    </xf>
    <xf numFmtId="0" fontId="21" fillId="0" borderId="0" xfId="38" applyFont="1" applyAlignment="1">
      <alignment horizontal="center"/>
    </xf>
    <xf numFmtId="164" fontId="11" fillId="4" borderId="17" xfId="0" applyNumberFormat="1" applyFont="1" applyFill="1" applyBorder="1"/>
    <xf numFmtId="164" fontId="11" fillId="4" borderId="0" xfId="0" applyNumberFormat="1" applyFont="1" applyFill="1" applyAlignment="1">
      <alignment horizontal="right"/>
    </xf>
    <xf numFmtId="164" fontId="11" fillId="4" borderId="17" xfId="0" applyNumberFormat="1" applyFont="1" applyFill="1" applyBorder="1" applyAlignment="1">
      <alignment horizontal="right"/>
    </xf>
    <xf numFmtId="0" fontId="11" fillId="4" borderId="24" xfId="0" applyFont="1" applyFill="1" applyBorder="1"/>
    <xf numFmtId="0" fontId="20" fillId="4" borderId="22" xfId="0" applyFont="1" applyFill="1" applyBorder="1" applyAlignment="1">
      <alignment horizontal="center"/>
    </xf>
    <xf numFmtId="0" fontId="20" fillId="4" borderId="17" xfId="0" applyFont="1" applyFill="1" applyBorder="1" applyAlignment="1">
      <alignment horizontal="center"/>
    </xf>
    <xf numFmtId="166" fontId="19" fillId="4" borderId="17" xfId="0" applyNumberFormat="1" applyFont="1" applyFill="1" applyBorder="1"/>
    <xf numFmtId="164" fontId="11" fillId="4" borderId="28" xfId="6" applyFont="1" applyFill="1" applyBorder="1"/>
    <xf numFmtId="166" fontId="19" fillId="4" borderId="29" xfId="0" applyNumberFormat="1" applyFont="1" applyFill="1" applyBorder="1"/>
    <xf numFmtId="164" fontId="10" fillId="4" borderId="22" xfId="6" applyFont="1" applyFill="1" applyBorder="1"/>
    <xf numFmtId="0" fontId="23" fillId="4" borderId="17" xfId="0" applyFont="1" applyFill="1" applyBorder="1"/>
    <xf numFmtId="166" fontId="19" fillId="4" borderId="17" xfId="39" applyNumberFormat="1" applyFont="1" applyFill="1" applyBorder="1"/>
    <xf numFmtId="166" fontId="22" fillId="4" borderId="22" xfId="39" applyNumberFormat="1" applyFont="1" applyFill="1" applyBorder="1"/>
    <xf numFmtId="0" fontId="10" fillId="4" borderId="17" xfId="0" applyFont="1" applyFill="1" applyBorder="1"/>
    <xf numFmtId="166" fontId="24" fillId="4" borderId="22" xfId="39" applyNumberFormat="1" applyFont="1" applyFill="1" applyBorder="1"/>
    <xf numFmtId="0" fontId="11" fillId="4" borderId="17" xfId="0" applyFont="1" applyFill="1" applyBorder="1"/>
    <xf numFmtId="10" fontId="11" fillId="4" borderId="22" xfId="39" applyNumberFormat="1" applyFont="1" applyFill="1" applyBorder="1"/>
    <xf numFmtId="164" fontId="11" fillId="4" borderId="22" xfId="0" applyNumberFormat="1" applyFont="1" applyFill="1" applyBorder="1"/>
    <xf numFmtId="0" fontId="10" fillId="4" borderId="22" xfId="0" applyFont="1" applyFill="1" applyBorder="1"/>
    <xf numFmtId="166" fontId="23" fillId="4" borderId="17" xfId="0" applyNumberFormat="1" applyFont="1" applyFill="1" applyBorder="1"/>
    <xf numFmtId="164" fontId="11" fillId="4" borderId="22" xfId="6" applyFont="1" applyFill="1" applyBorder="1" applyAlignment="1">
      <alignment horizontal="right"/>
    </xf>
    <xf numFmtId="0" fontId="11" fillId="4" borderId="17" xfId="0" applyFont="1" applyFill="1" applyBorder="1" applyAlignment="1">
      <alignment horizontal="right"/>
    </xf>
    <xf numFmtId="166" fontId="11" fillId="4" borderId="22" xfId="39" applyNumberFormat="1" applyFont="1" applyFill="1" applyBorder="1"/>
    <xf numFmtId="0" fontId="10" fillId="4" borderId="17" xfId="0" applyFont="1" applyFill="1" applyBorder="1" applyAlignment="1">
      <alignment horizontal="center"/>
    </xf>
    <xf numFmtId="164" fontId="11" fillId="4" borderId="30" xfId="6" applyFont="1" applyFill="1" applyBorder="1"/>
    <xf numFmtId="0" fontId="10" fillId="4" borderId="31" xfId="0" applyFont="1" applyFill="1" applyBorder="1" applyAlignment="1">
      <alignment horizontal="center"/>
    </xf>
    <xf numFmtId="164" fontId="11" fillId="5" borderId="0" xfId="6" applyFont="1" applyFill="1" applyBorder="1"/>
    <xf numFmtId="164" fontId="33" fillId="0" borderId="0" xfId="6" applyFont="1"/>
    <xf numFmtId="164" fontId="33" fillId="0" borderId="0" xfId="6" applyFont="1" applyAlignment="1">
      <alignment horizontal="right"/>
    </xf>
    <xf numFmtId="0" fontId="33" fillId="0" borderId="0" xfId="38" applyFont="1"/>
    <xf numFmtId="49" fontId="11" fillId="4" borderId="0" xfId="0" applyNumberFormat="1" applyFont="1" applyFill="1" applyAlignment="1">
      <alignment horizontal="center"/>
    </xf>
    <xf numFmtId="164" fontId="11" fillId="4" borderId="0" xfId="6" applyFont="1" applyFill="1" applyBorder="1"/>
    <xf numFmtId="0" fontId="20" fillId="4" borderId="0" xfId="0" applyFont="1" applyFill="1" applyAlignment="1">
      <alignment horizontal="center"/>
    </xf>
    <xf numFmtId="166" fontId="19" fillId="4" borderId="0" xfId="0" applyNumberFormat="1" applyFont="1" applyFill="1"/>
    <xf numFmtId="0" fontId="23" fillId="4" borderId="0" xfId="0" applyFont="1" applyFill="1"/>
    <xf numFmtId="166" fontId="19" fillId="4" borderId="0" xfId="39" applyNumberFormat="1" applyFont="1" applyFill="1" applyBorder="1"/>
    <xf numFmtId="164" fontId="34" fillId="4" borderId="0" xfId="6" applyFont="1" applyFill="1"/>
    <xf numFmtId="0" fontId="34" fillId="0" borderId="0" xfId="0" applyFont="1"/>
    <xf numFmtId="0" fontId="34" fillId="4" borderId="0" xfId="0" applyFont="1" applyFill="1"/>
    <xf numFmtId="164" fontId="11" fillId="0" borderId="0" xfId="6" applyFont="1" applyFill="1" applyBorder="1"/>
    <xf numFmtId="0" fontId="36" fillId="0" borderId="12" xfId="38" applyFont="1" applyBorder="1" applyAlignment="1">
      <alignment horizontal="center"/>
    </xf>
    <xf numFmtId="164" fontId="36" fillId="0" borderId="12" xfId="10" applyFont="1" applyBorder="1"/>
    <xf numFmtId="166" fontId="33" fillId="0" borderId="0" xfId="45" applyNumberFormat="1" applyFont="1" applyAlignment="1">
      <alignment horizontal="center"/>
    </xf>
    <xf numFmtId="166" fontId="36" fillId="0" borderId="12" xfId="45" applyNumberFormat="1" applyFont="1" applyBorder="1" applyAlignment="1">
      <alignment horizontal="center"/>
    </xf>
    <xf numFmtId="43" fontId="11" fillId="0" borderId="0" xfId="0" applyNumberFormat="1" applyFont="1"/>
    <xf numFmtId="164" fontId="11" fillId="0" borderId="0" xfId="10" applyFont="1" applyFill="1" applyBorder="1"/>
    <xf numFmtId="164" fontId="35" fillId="0" borderId="0" xfId="21" applyNumberFormat="1" applyFont="1"/>
    <xf numFmtId="164" fontId="10" fillId="0" borderId="0" xfId="6" applyFont="1" applyFill="1" applyBorder="1"/>
    <xf numFmtId="164" fontId="22" fillId="0" borderId="1" xfId="6" applyFont="1" applyFill="1" applyBorder="1"/>
    <xf numFmtId="164" fontId="24" fillId="0" borderId="1" xfId="6" applyFont="1" applyFill="1" applyBorder="1"/>
    <xf numFmtId="164" fontId="22" fillId="0" borderId="22" xfId="6" applyFont="1" applyFill="1" applyBorder="1"/>
    <xf numFmtId="0" fontId="37" fillId="4" borderId="0" xfId="0" applyFont="1" applyFill="1" applyAlignment="1">
      <alignment horizontal="center"/>
    </xf>
    <xf numFmtId="0" fontId="37" fillId="0" borderId="0" xfId="0" applyFont="1" applyAlignment="1">
      <alignment horizontal="center"/>
    </xf>
    <xf numFmtId="166" fontId="10" fillId="0" borderId="0" xfId="0" applyNumberFormat="1" applyFont="1"/>
    <xf numFmtId="10" fontId="34" fillId="0" borderId="0" xfId="0" applyNumberFormat="1" applyFont="1"/>
    <xf numFmtId="10" fontId="22" fillId="5" borderId="1" xfId="39" applyNumberFormat="1" applyFont="1" applyFill="1" applyBorder="1"/>
    <xf numFmtId="169" fontId="10" fillId="4" borderId="0" xfId="0" applyNumberFormat="1" applyFont="1" applyFill="1"/>
    <xf numFmtId="0" fontId="21" fillId="0" borderId="0" xfId="0" applyFont="1"/>
    <xf numFmtId="10" fontId="22" fillId="0" borderId="1" xfId="39" applyNumberFormat="1" applyFont="1" applyFill="1" applyBorder="1"/>
    <xf numFmtId="166" fontId="21" fillId="0" borderId="1" xfId="39" applyNumberFormat="1" applyFont="1" applyFill="1" applyBorder="1"/>
    <xf numFmtId="0" fontId="21" fillId="4" borderId="0" xfId="0" applyFont="1" applyFill="1"/>
    <xf numFmtId="0" fontId="21" fillId="4" borderId="0" xfId="0" applyFont="1" applyFill="1" applyAlignment="1">
      <alignment horizontal="center"/>
    </xf>
    <xf numFmtId="10" fontId="31" fillId="4" borderId="0" xfId="0" applyNumberFormat="1" applyFont="1" applyFill="1"/>
    <xf numFmtId="10" fontId="31" fillId="4" borderId="0" xfId="0" applyNumberFormat="1" applyFont="1" applyFill="1" applyAlignment="1">
      <alignment horizontal="center"/>
    </xf>
    <xf numFmtId="10" fontId="31" fillId="4" borderId="0" xfId="39" applyNumberFormat="1" applyFont="1" applyFill="1"/>
    <xf numFmtId="10" fontId="31" fillId="0" borderId="0" xfId="39" applyNumberFormat="1" applyFont="1" applyFill="1"/>
    <xf numFmtId="0" fontId="10" fillId="0" borderId="31" xfId="0" applyFont="1" applyBorder="1"/>
    <xf numFmtId="166" fontId="24" fillId="5" borderId="1" xfId="39" applyNumberFormat="1" applyFont="1" applyFill="1" applyBorder="1"/>
    <xf numFmtId="10" fontId="11" fillId="5" borderId="1" xfId="39" applyNumberFormat="1" applyFont="1" applyFill="1" applyBorder="1" applyAlignment="1">
      <alignment horizontal="right"/>
    </xf>
    <xf numFmtId="164" fontId="22" fillId="5" borderId="1" xfId="6" applyFont="1" applyFill="1" applyBorder="1"/>
    <xf numFmtId="2" fontId="11" fillId="5" borderId="1" xfId="0" applyNumberFormat="1" applyFont="1" applyFill="1" applyBorder="1" applyAlignment="1">
      <alignment horizontal="right"/>
    </xf>
    <xf numFmtId="0" fontId="11" fillId="5" borderId="1" xfId="0" applyFont="1" applyFill="1" applyBorder="1" applyAlignment="1">
      <alignment horizontal="right"/>
    </xf>
    <xf numFmtId="0" fontId="11" fillId="5" borderId="2" xfId="0" applyFont="1" applyFill="1" applyBorder="1"/>
    <xf numFmtId="0" fontId="11" fillId="5" borderId="8" xfId="0" applyFont="1" applyFill="1" applyBorder="1"/>
    <xf numFmtId="166" fontId="11" fillId="5" borderId="7" xfId="39" applyNumberFormat="1" applyFont="1" applyFill="1" applyBorder="1"/>
    <xf numFmtId="164" fontId="10" fillId="5" borderId="1" xfId="0" applyNumberFormat="1" applyFont="1" applyFill="1" applyBorder="1"/>
    <xf numFmtId="2" fontId="11" fillId="5" borderId="1" xfId="0" applyNumberFormat="1" applyFont="1" applyFill="1" applyBorder="1"/>
    <xf numFmtId="166" fontId="10" fillId="5" borderId="7" xfId="0" applyNumberFormat="1" applyFont="1" applyFill="1" applyBorder="1"/>
    <xf numFmtId="0" fontId="20" fillId="5" borderId="7" xfId="0" applyFont="1" applyFill="1" applyBorder="1"/>
    <xf numFmtId="164" fontId="11" fillId="5" borderId="7" xfId="0" applyNumberFormat="1" applyFont="1" applyFill="1" applyBorder="1" applyAlignment="1">
      <alignment horizontal="right"/>
    </xf>
    <xf numFmtId="164" fontId="11" fillId="5" borderId="7" xfId="0" applyNumberFormat="1" applyFont="1" applyFill="1" applyBorder="1"/>
    <xf numFmtId="164" fontId="11" fillId="5" borderId="8" xfId="0" applyNumberFormat="1" applyFont="1" applyFill="1" applyBorder="1"/>
    <xf numFmtId="166" fontId="22" fillId="5" borderId="7" xfId="0" applyNumberFormat="1" applyFont="1" applyFill="1" applyBorder="1"/>
    <xf numFmtId="166" fontId="23" fillId="5" borderId="7" xfId="39" applyNumberFormat="1" applyFont="1" applyFill="1" applyBorder="1"/>
    <xf numFmtId="166" fontId="10" fillId="5" borderId="7" xfId="39" applyNumberFormat="1" applyFont="1" applyFill="1" applyBorder="1"/>
    <xf numFmtId="164" fontId="11" fillId="5" borderId="17" xfId="0" applyNumberFormat="1" applyFont="1" applyFill="1" applyBorder="1"/>
    <xf numFmtId="164" fontId="11" fillId="5" borderId="0" xfId="0" applyNumberFormat="1" applyFont="1" applyFill="1" applyAlignment="1">
      <alignment horizontal="right"/>
    </xf>
    <xf numFmtId="164" fontId="11" fillId="5" borderId="17" xfId="0" applyNumberFormat="1" applyFont="1" applyFill="1" applyBorder="1" applyAlignment="1">
      <alignment horizontal="right"/>
    </xf>
    <xf numFmtId="0" fontId="11" fillId="5" borderId="24" xfId="0" applyFont="1" applyFill="1" applyBorder="1"/>
    <xf numFmtId="0" fontId="20" fillId="5" borderId="22" xfId="0" applyFont="1" applyFill="1" applyBorder="1" applyAlignment="1">
      <alignment horizontal="center"/>
    </xf>
    <xf numFmtId="0" fontId="20" fillId="5" borderId="17" xfId="0" applyFont="1" applyFill="1" applyBorder="1" applyAlignment="1">
      <alignment horizontal="center"/>
    </xf>
    <xf numFmtId="164" fontId="11" fillId="5" borderId="22" xfId="6" applyFont="1" applyFill="1" applyBorder="1"/>
    <xf numFmtId="166" fontId="19" fillId="5" borderId="17" xfId="0" applyNumberFormat="1" applyFont="1" applyFill="1" applyBorder="1"/>
    <xf numFmtId="164" fontId="11" fillId="5" borderId="28" xfId="6" applyFont="1" applyFill="1" applyBorder="1"/>
    <xf numFmtId="166" fontId="19" fillId="5" borderId="29" xfId="0" applyNumberFormat="1" applyFont="1" applyFill="1" applyBorder="1"/>
    <xf numFmtId="164" fontId="10" fillId="5" borderId="22" xfId="6" applyFont="1" applyFill="1" applyBorder="1"/>
    <xf numFmtId="0" fontId="23" fillId="5" borderId="17" xfId="0" applyFont="1" applyFill="1" applyBorder="1"/>
    <xf numFmtId="166" fontId="19" fillId="5" borderId="17" xfId="39" applyNumberFormat="1" applyFont="1" applyFill="1" applyBorder="1"/>
    <xf numFmtId="166" fontId="22" fillId="5" borderId="22" xfId="39" applyNumberFormat="1" applyFont="1" applyFill="1" applyBorder="1"/>
    <xf numFmtId="0" fontId="10" fillId="5" borderId="17" xfId="0" applyFont="1" applyFill="1" applyBorder="1"/>
    <xf numFmtId="164" fontId="22" fillId="5" borderId="22" xfId="6" applyFont="1" applyFill="1" applyBorder="1"/>
    <xf numFmtId="166" fontId="24" fillId="5" borderId="22" xfId="39" applyNumberFormat="1" applyFont="1" applyFill="1" applyBorder="1"/>
    <xf numFmtId="0" fontId="11" fillId="5" borderId="17" xfId="0" applyFont="1" applyFill="1" applyBorder="1"/>
    <xf numFmtId="10" fontId="11" fillId="5" borderId="22" xfId="39" applyNumberFormat="1" applyFont="1" applyFill="1" applyBorder="1"/>
    <xf numFmtId="164" fontId="11" fillId="5" borderId="22" xfId="0" applyNumberFormat="1" applyFont="1" applyFill="1" applyBorder="1"/>
    <xf numFmtId="0" fontId="10" fillId="5" borderId="22" xfId="0" applyFont="1" applyFill="1" applyBorder="1"/>
    <xf numFmtId="166" fontId="23" fillId="5" borderId="17" xfId="0" applyNumberFormat="1" applyFont="1" applyFill="1" applyBorder="1"/>
    <xf numFmtId="164" fontId="11" fillId="5" borderId="22" xfId="6" applyFont="1" applyFill="1" applyBorder="1" applyAlignment="1">
      <alignment horizontal="right"/>
    </xf>
    <xf numFmtId="166" fontId="11" fillId="5" borderId="22" xfId="39" applyNumberFormat="1" applyFont="1" applyFill="1" applyBorder="1"/>
    <xf numFmtId="164" fontId="11" fillId="5" borderId="30" xfId="6" applyFont="1" applyFill="1" applyBorder="1"/>
    <xf numFmtId="0" fontId="10" fillId="5" borderId="31" xfId="0" applyFont="1" applyFill="1" applyBorder="1"/>
    <xf numFmtId="43" fontId="11" fillId="5" borderId="1" xfId="0" applyNumberFormat="1" applyFont="1" applyFill="1" applyBorder="1"/>
    <xf numFmtId="0" fontId="10" fillId="5" borderId="8" xfId="0" applyFont="1" applyFill="1" applyBorder="1"/>
    <xf numFmtId="43" fontId="11" fillId="0" borderId="1" xfId="0" applyNumberFormat="1" applyFont="1" applyBorder="1"/>
    <xf numFmtId="0" fontId="10" fillId="0" borderId="8" xfId="0" applyFont="1" applyBorder="1"/>
    <xf numFmtId="166" fontId="38" fillId="5" borderId="1" xfId="39" applyNumberFormat="1" applyFont="1" applyFill="1" applyBorder="1"/>
    <xf numFmtId="166" fontId="39" fillId="5" borderId="1" xfId="39" applyNumberFormat="1" applyFont="1" applyFill="1" applyBorder="1"/>
    <xf numFmtId="4" fontId="34" fillId="4" borderId="0" xfId="0" applyNumberFormat="1" applyFont="1" applyFill="1"/>
    <xf numFmtId="10" fontId="37" fillId="4" borderId="0" xfId="39" applyNumberFormat="1" applyFont="1" applyFill="1" applyAlignment="1">
      <alignment horizontal="center"/>
    </xf>
    <xf numFmtId="2" fontId="37" fillId="4" borderId="0" xfId="0" applyNumberFormat="1" applyFont="1" applyFill="1" applyAlignment="1">
      <alignment horizontal="center"/>
    </xf>
    <xf numFmtId="0" fontId="37" fillId="4" borderId="0" xfId="0" applyFont="1" applyFill="1"/>
    <xf numFmtId="4" fontId="37" fillId="4" borderId="0" xfId="0" applyNumberFormat="1" applyFont="1" applyFill="1"/>
    <xf numFmtId="10" fontId="37" fillId="4" borderId="0" xfId="39" applyNumberFormat="1" applyFont="1" applyFill="1"/>
    <xf numFmtId="169" fontId="37" fillId="4" borderId="0" xfId="0" applyNumberFormat="1" applyFont="1" applyFill="1" applyAlignment="1">
      <alignment horizontal="center"/>
    </xf>
    <xf numFmtId="2" fontId="34" fillId="4" borderId="0" xfId="0" applyNumberFormat="1" applyFont="1" applyFill="1" applyAlignment="1">
      <alignment horizontal="center"/>
    </xf>
    <xf numFmtId="4" fontId="34" fillId="4" borderId="0" xfId="0" applyNumberFormat="1" applyFont="1" applyFill="1" applyAlignment="1">
      <alignment horizontal="center"/>
    </xf>
    <xf numFmtId="164" fontId="34" fillId="4" borderId="0" xfId="0" applyNumberFormat="1" applyFont="1" applyFill="1"/>
    <xf numFmtId="10" fontId="34" fillId="4" borderId="0" xfId="39" applyNumberFormat="1" applyFont="1" applyFill="1" applyAlignment="1">
      <alignment horizontal="center"/>
    </xf>
    <xf numFmtId="168" fontId="37" fillId="4" borderId="0" xfId="0" applyNumberFormat="1" applyFont="1" applyFill="1" applyAlignment="1">
      <alignment horizontal="center"/>
    </xf>
    <xf numFmtId="2" fontId="34" fillId="4" borderId="0" xfId="0" applyNumberFormat="1" applyFont="1" applyFill="1"/>
    <xf numFmtId="4" fontId="34" fillId="0" borderId="0" xfId="0" applyNumberFormat="1" applyFont="1"/>
    <xf numFmtId="164" fontId="34" fillId="0" borderId="0" xfId="0" applyNumberFormat="1" applyFont="1"/>
    <xf numFmtId="164" fontId="39" fillId="5" borderId="1" xfId="0" applyNumberFormat="1" applyFont="1" applyFill="1" applyBorder="1"/>
    <xf numFmtId="10" fontId="11" fillId="0" borderId="7" xfId="0" applyNumberFormat="1" applyFont="1" applyBorder="1"/>
    <xf numFmtId="10" fontId="11" fillId="4" borderId="7" xfId="0" applyNumberFormat="1" applyFont="1" applyFill="1" applyBorder="1"/>
    <xf numFmtId="0" fontId="10" fillId="0" borderId="0" xfId="0" applyFont="1"/>
    <xf numFmtId="0" fontId="11" fillId="0" borderId="0" xfId="0" applyFont="1" applyAlignment="1">
      <alignment horizontal="center"/>
    </xf>
    <xf numFmtId="0" fontId="16" fillId="0" borderId="0" xfId="0" applyFont="1" applyAlignment="1">
      <alignment horizontal="center"/>
    </xf>
    <xf numFmtId="0" fontId="14" fillId="0" borderId="0" xfId="0" applyFont="1"/>
    <xf numFmtId="0" fontId="16" fillId="0" borderId="0" xfId="0" applyFont="1" applyAlignment="1">
      <alignment horizontal="left"/>
    </xf>
    <xf numFmtId="49" fontId="11" fillId="0" borderId="6" xfId="0" applyNumberFormat="1" applyFont="1" applyBorder="1" applyAlignment="1">
      <alignment horizontal="center"/>
    </xf>
    <xf numFmtId="49" fontId="11" fillId="0" borderId="9" xfId="0" applyNumberFormat="1" applyFont="1" applyBorder="1" applyAlignment="1">
      <alignment horizontal="center"/>
    </xf>
    <xf numFmtId="49" fontId="11" fillId="4" borderId="6" xfId="0" applyNumberFormat="1" applyFont="1" applyFill="1" applyBorder="1" applyAlignment="1">
      <alignment horizontal="center"/>
    </xf>
    <xf numFmtId="49" fontId="11" fillId="4" borderId="9" xfId="0" applyNumberFormat="1" applyFont="1" applyFill="1" applyBorder="1" applyAlignment="1">
      <alignment horizontal="center"/>
    </xf>
    <xf numFmtId="0" fontId="28" fillId="0" borderId="0" xfId="0" applyFont="1" applyAlignment="1">
      <alignment horizontal="center"/>
    </xf>
    <xf numFmtId="0" fontId="29" fillId="0" borderId="0" xfId="0" applyFont="1" applyAlignment="1">
      <alignment horizontal="center"/>
    </xf>
    <xf numFmtId="0" fontId="20" fillId="0" borderId="5" xfId="0" applyFont="1" applyBorder="1" applyAlignment="1">
      <alignment horizontal="center" vertical="center"/>
    </xf>
    <xf numFmtId="0" fontId="20" fillId="0" borderId="4" xfId="0" applyFont="1" applyBorder="1" applyAlignment="1">
      <alignment horizontal="center" vertical="center"/>
    </xf>
    <xf numFmtId="0" fontId="20" fillId="0" borderId="3" xfId="0" applyFont="1" applyBorder="1" applyAlignment="1">
      <alignment horizontal="center" vertical="center"/>
    </xf>
    <xf numFmtId="49" fontId="11" fillId="5" borderId="6" xfId="0" applyNumberFormat="1" applyFont="1" applyFill="1" applyBorder="1" applyAlignment="1">
      <alignment horizontal="center"/>
    </xf>
    <xf numFmtId="49" fontId="11" fillId="5" borderId="9" xfId="0" applyNumberFormat="1" applyFont="1" applyFill="1" applyBorder="1" applyAlignment="1">
      <alignment horizontal="center"/>
    </xf>
    <xf numFmtId="0" fontId="25" fillId="0" borderId="0" xfId="0" applyFont="1" applyAlignment="1">
      <alignment vertical="center"/>
    </xf>
    <xf numFmtId="0" fontId="28" fillId="0" borderId="0" xfId="0" applyFont="1" applyAlignment="1">
      <alignment horizontal="center" vertical="center"/>
    </xf>
    <xf numFmtId="0" fontId="29" fillId="0" borderId="0" xfId="0" applyFont="1" applyAlignment="1">
      <alignment horizontal="center" vertical="center"/>
    </xf>
    <xf numFmtId="0" fontId="16" fillId="0" borderId="0" xfId="0" applyFont="1" applyAlignment="1">
      <alignment horizontal="center" readingOrder="1"/>
    </xf>
    <xf numFmtId="0" fontId="11" fillId="0" borderId="0" xfId="0" applyFont="1" applyAlignment="1">
      <alignment horizontal="center" readingOrder="1"/>
    </xf>
    <xf numFmtId="17" fontId="11" fillId="0" borderId="0" xfId="0" applyNumberFormat="1" applyFont="1" applyAlignment="1">
      <alignment horizontal="center" readingOrder="1"/>
    </xf>
    <xf numFmtId="49" fontId="11" fillId="0" borderId="0" xfId="0" applyNumberFormat="1" applyFont="1" applyAlignment="1">
      <alignment horizontal="center" readingOrder="1"/>
    </xf>
    <xf numFmtId="49" fontId="37" fillId="4" borderId="0" xfId="0" applyNumberFormat="1" applyFont="1" applyFill="1" applyAlignment="1">
      <alignment horizontal="center"/>
    </xf>
    <xf numFmtId="0" fontId="37" fillId="4" borderId="0" xfId="0" applyFont="1" applyFill="1" applyAlignment="1">
      <alignment horizontal="center"/>
    </xf>
    <xf numFmtId="0" fontId="16" fillId="0" borderId="0" xfId="21" applyFont="1" applyAlignment="1">
      <alignment horizontal="center" vertical="center" readingOrder="1"/>
    </xf>
    <xf numFmtId="0" fontId="16" fillId="0" borderId="17" xfId="21" applyFont="1" applyBorder="1" applyAlignment="1">
      <alignment horizontal="center" vertical="center" readingOrder="1"/>
    </xf>
    <xf numFmtId="0" fontId="11" fillId="0" borderId="0" xfId="38" applyFont="1" applyAlignment="1">
      <alignment horizontal="center" wrapText="1"/>
    </xf>
    <xf numFmtId="0" fontId="11" fillId="0" borderId="0" xfId="38" applyFont="1" applyAlignment="1">
      <alignment horizontal="center"/>
    </xf>
    <xf numFmtId="173" fontId="11" fillId="0" borderId="0" xfId="38" applyNumberFormat="1" applyFont="1" applyAlignment="1">
      <alignment horizontal="center"/>
    </xf>
    <xf numFmtId="49" fontId="11" fillId="0" borderId="0" xfId="21" applyNumberFormat="1" applyFont="1" applyAlignment="1">
      <alignment horizontal="center"/>
    </xf>
    <xf numFmtId="0" fontId="11" fillId="0" borderId="0" xfId="38" applyFont="1" applyAlignment="1">
      <alignment horizontal="center" vertical="center"/>
    </xf>
    <xf numFmtId="0" fontId="11" fillId="0" borderId="0" xfId="21" applyFont="1" applyAlignment="1">
      <alignment horizontal="center"/>
    </xf>
    <xf numFmtId="9" fontId="11" fillId="0" borderId="0" xfId="38" applyNumberFormat="1" applyFont="1" applyAlignment="1">
      <alignment horizontal="center"/>
    </xf>
    <xf numFmtId="0" fontId="11" fillId="0" borderId="0" xfId="38" applyFont="1" applyAlignment="1">
      <alignment horizontal="center" vertical="center" wrapText="1"/>
    </xf>
    <xf numFmtId="0" fontId="11" fillId="0" borderId="0" xfId="21" applyFont="1" applyAlignment="1">
      <alignment horizontal="center" vertical="center" readingOrder="1"/>
    </xf>
    <xf numFmtId="0" fontId="11" fillId="0" borderId="17" xfId="21" applyFont="1" applyBorder="1" applyAlignment="1">
      <alignment horizontal="center" vertical="center" readingOrder="1"/>
    </xf>
    <xf numFmtId="49" fontId="11" fillId="0" borderId="0" xfId="21" applyNumberFormat="1" applyFont="1" applyAlignment="1">
      <alignment horizontal="center" readingOrder="1"/>
    </xf>
    <xf numFmtId="173" fontId="11" fillId="0" borderId="0" xfId="45" applyNumberFormat="1" applyFont="1" applyAlignment="1">
      <alignment horizontal="center"/>
    </xf>
    <xf numFmtId="9" fontId="11" fillId="0" borderId="0" xfId="45" applyFont="1" applyAlignment="1">
      <alignment horizontal="center"/>
    </xf>
    <xf numFmtId="0" fontId="32" fillId="0" borderId="0" xfId="0" applyFont="1" applyAlignment="1">
      <alignment vertical="center"/>
    </xf>
    <xf numFmtId="0" fontId="16" fillId="0" borderId="0" xfId="0" applyFont="1" applyAlignment="1">
      <alignment horizontal="center" vertical="center" readingOrder="1"/>
    </xf>
    <xf numFmtId="0" fontId="16" fillId="0" borderId="21" xfId="0" applyFont="1" applyBorder="1" applyAlignment="1">
      <alignment horizontal="center" vertical="center" readingOrder="1"/>
    </xf>
    <xf numFmtId="175" fontId="11" fillId="0" borderId="0" xfId="38" applyNumberFormat="1" applyFont="1" applyAlignment="1">
      <alignment horizontal="center"/>
    </xf>
    <xf numFmtId="9" fontId="11" fillId="0" borderId="0" xfId="45" applyFont="1" applyAlignment="1">
      <alignment horizontal="center" wrapText="1"/>
    </xf>
    <xf numFmtId="9" fontId="11" fillId="0" borderId="16" xfId="45" applyFont="1" applyBorder="1" applyAlignment="1">
      <alignment horizontal="center"/>
    </xf>
    <xf numFmtId="9" fontId="11" fillId="0" borderId="0" xfId="45" applyFont="1" applyBorder="1" applyAlignment="1">
      <alignment horizontal="center"/>
    </xf>
    <xf numFmtId="0" fontId="20" fillId="0" borderId="5" xfId="0" applyFont="1" applyBorder="1" applyAlignment="1">
      <alignment horizontal="center" vertical="center" wrapText="1"/>
    </xf>
    <xf numFmtId="0" fontId="20" fillId="0" borderId="4" xfId="0" applyFont="1" applyBorder="1" applyAlignment="1">
      <alignment horizontal="center" vertical="center" wrapText="1"/>
    </xf>
    <xf numFmtId="0" fontId="20" fillId="0" borderId="3" xfId="0" applyFont="1" applyBorder="1" applyAlignment="1">
      <alignment horizontal="center" vertical="center" wrapText="1"/>
    </xf>
    <xf numFmtId="49" fontId="11" fillId="0" borderId="26" xfId="0" applyNumberFormat="1" applyFont="1" applyBorder="1" applyAlignment="1">
      <alignment horizontal="center"/>
    </xf>
    <xf numFmtId="49" fontId="11" fillId="0" borderId="27" xfId="0" applyNumberFormat="1" applyFont="1" applyBorder="1" applyAlignment="1">
      <alignment horizontal="center"/>
    </xf>
    <xf numFmtId="49" fontId="11" fillId="0" borderId="25" xfId="0" applyNumberFormat="1" applyFont="1" applyBorder="1" applyAlignment="1">
      <alignment horizontal="center"/>
    </xf>
    <xf numFmtId="49" fontId="11" fillId="5" borderId="26" xfId="0" applyNumberFormat="1" applyFont="1" applyFill="1" applyBorder="1" applyAlignment="1">
      <alignment horizontal="center"/>
    </xf>
    <xf numFmtId="49" fontId="11" fillId="5" borderId="27" xfId="0" applyNumberFormat="1" applyFont="1" applyFill="1" applyBorder="1" applyAlignment="1">
      <alignment horizontal="center"/>
    </xf>
    <xf numFmtId="49" fontId="11" fillId="4" borderId="26" xfId="0" applyNumberFormat="1" applyFont="1" applyFill="1" applyBorder="1" applyAlignment="1">
      <alignment horizontal="center"/>
    </xf>
    <xf numFmtId="49" fontId="11" fillId="4" borderId="27" xfId="0" applyNumberFormat="1" applyFont="1" applyFill="1" applyBorder="1" applyAlignment="1">
      <alignment horizontal="center"/>
    </xf>
    <xf numFmtId="0" fontId="11" fillId="0" borderId="0" xfId="0" applyFont="1" applyAlignment="1">
      <alignment horizontal="center" vertical="center" wrapText="1" readingOrder="1"/>
    </xf>
    <xf numFmtId="0" fontId="11" fillId="0" borderId="21" xfId="0" applyFont="1" applyBorder="1" applyAlignment="1">
      <alignment horizontal="center" vertical="center" wrapText="1" readingOrder="1"/>
    </xf>
    <xf numFmtId="0" fontId="11" fillId="0" borderId="0" xfId="0" applyFont="1" applyAlignment="1">
      <alignment horizontal="center" wrapText="1" readingOrder="1"/>
    </xf>
    <xf numFmtId="0" fontId="11" fillId="0" borderId="0" xfId="28" applyFont="1" applyAlignment="1">
      <alignment horizontal="center" wrapText="1" readingOrder="1"/>
    </xf>
    <xf numFmtId="0" fontId="11" fillId="0" borderId="0" xfId="28" applyFont="1" applyAlignment="1">
      <alignment horizontal="center" readingOrder="1"/>
    </xf>
    <xf numFmtId="15" fontId="10" fillId="0" borderId="0" xfId="0" applyNumberFormat="1" applyFont="1" applyAlignment="1">
      <alignment horizontal="center"/>
    </xf>
    <xf numFmtId="0" fontId="10" fillId="0" borderId="0" xfId="0" applyFont="1" applyAlignment="1">
      <alignment horizontal="center"/>
    </xf>
    <xf numFmtId="49" fontId="10" fillId="0" borderId="0" xfId="0" applyNumberFormat="1" applyFont="1" applyAlignment="1">
      <alignment horizontal="center"/>
    </xf>
    <xf numFmtId="175" fontId="11" fillId="0" borderId="0" xfId="45" applyNumberFormat="1" applyFont="1" applyAlignment="1">
      <alignment horizontal="center"/>
    </xf>
    <xf numFmtId="9" fontId="11" fillId="0" borderId="0" xfId="45" applyFont="1" applyAlignment="1">
      <alignment horizontal="center" vertical="center" wrapText="1"/>
    </xf>
    <xf numFmtId="49" fontId="11" fillId="0" borderId="0" xfId="38" applyNumberFormat="1" applyFont="1" applyAlignment="1">
      <alignment horizontal="center"/>
    </xf>
    <xf numFmtId="49" fontId="21" fillId="0" borderId="0" xfId="21" applyNumberFormat="1" applyFont="1" applyAlignment="1">
      <alignment horizontal="center"/>
    </xf>
    <xf numFmtId="0" fontId="21" fillId="0" borderId="0" xfId="38" applyFont="1" applyAlignment="1">
      <alignment horizontal="center" wrapText="1"/>
    </xf>
    <xf numFmtId="0" fontId="16" fillId="0" borderId="0" xfId="21" applyFont="1" applyAlignment="1">
      <alignment horizontal="center" vertical="center"/>
    </xf>
    <xf numFmtId="0" fontId="21" fillId="0" borderId="0" xfId="38" applyFont="1" applyAlignment="1">
      <alignment horizontal="center"/>
    </xf>
    <xf numFmtId="175" fontId="21" fillId="0" borderId="0" xfId="38" applyNumberFormat="1" applyFont="1" applyAlignment="1">
      <alignment horizontal="center"/>
    </xf>
  </cellXfs>
  <cellStyles count="51">
    <cellStyle name="Cálculo" xfId="1" builtinId="22"/>
    <cellStyle name="Estilo 1" xfId="2" xr:uid="{00000000-0005-0000-0000-000001000000}"/>
    <cellStyle name="Euro" xfId="3" xr:uid="{00000000-0005-0000-0000-000002000000}"/>
    <cellStyle name="Hipervínculo" xfId="4" builtinId="8"/>
    <cellStyle name="Hipervínculo 2" xfId="5" xr:uid="{00000000-0005-0000-0000-000004000000}"/>
    <cellStyle name="Millares" xfId="6" builtinId="3"/>
    <cellStyle name="Millares 11 2" xfId="7" xr:uid="{00000000-0005-0000-0000-000006000000}"/>
    <cellStyle name="Millares 11 2 2" xfId="8" xr:uid="{00000000-0005-0000-0000-000007000000}"/>
    <cellStyle name="Millares 2" xfId="9" xr:uid="{00000000-0005-0000-0000-000008000000}"/>
    <cellStyle name="Millares 2 2" xfId="10" xr:uid="{00000000-0005-0000-0000-000009000000}"/>
    <cellStyle name="Millares 3" xfId="11" xr:uid="{00000000-0005-0000-0000-00000A000000}"/>
    <cellStyle name="Millares 3 2" xfId="12" xr:uid="{00000000-0005-0000-0000-00000B000000}"/>
    <cellStyle name="Millares 4" xfId="13" xr:uid="{00000000-0005-0000-0000-00000C000000}"/>
    <cellStyle name="Millares 5" xfId="14" xr:uid="{00000000-0005-0000-0000-00000D000000}"/>
    <cellStyle name="Millares 6" xfId="15" xr:uid="{00000000-0005-0000-0000-00000E000000}"/>
    <cellStyle name="Millares 7" xfId="16" xr:uid="{00000000-0005-0000-0000-00000F000000}"/>
    <cellStyle name="Normal" xfId="0" builtinId="0"/>
    <cellStyle name="Normal 10" xfId="17" xr:uid="{00000000-0005-0000-0000-000011000000}"/>
    <cellStyle name="Normal 11" xfId="18" xr:uid="{00000000-0005-0000-0000-000012000000}"/>
    <cellStyle name="Normal 12" xfId="19" xr:uid="{00000000-0005-0000-0000-000013000000}"/>
    <cellStyle name="Normal 13" xfId="20" xr:uid="{00000000-0005-0000-0000-000014000000}"/>
    <cellStyle name="Normal 14" xfId="21" xr:uid="{00000000-0005-0000-0000-000015000000}"/>
    <cellStyle name="Normal 15" xfId="22" xr:uid="{00000000-0005-0000-0000-000016000000}"/>
    <cellStyle name="Normal 16" xfId="23" xr:uid="{00000000-0005-0000-0000-000017000000}"/>
    <cellStyle name="Normal 17" xfId="24" xr:uid="{00000000-0005-0000-0000-000018000000}"/>
    <cellStyle name="Normal 17 2" xfId="25" xr:uid="{00000000-0005-0000-0000-000019000000}"/>
    <cellStyle name="Normal 2" xfId="26" xr:uid="{00000000-0005-0000-0000-00001A000000}"/>
    <cellStyle name="Normal 2 2" xfId="27" xr:uid="{00000000-0005-0000-0000-00001B000000}"/>
    <cellStyle name="Normal 2 3" xfId="28" xr:uid="{00000000-0005-0000-0000-00001C000000}"/>
    <cellStyle name="Normal 3" xfId="29" xr:uid="{00000000-0005-0000-0000-00001D000000}"/>
    <cellStyle name="Normal 4" xfId="30" xr:uid="{00000000-0005-0000-0000-00001E000000}"/>
    <cellStyle name="Normal 4 2" xfId="31" xr:uid="{00000000-0005-0000-0000-00001F000000}"/>
    <cellStyle name="Normal 5" xfId="32" xr:uid="{00000000-0005-0000-0000-000020000000}"/>
    <cellStyle name="Normal 6" xfId="33" xr:uid="{00000000-0005-0000-0000-000021000000}"/>
    <cellStyle name="Normal 7" xfId="34" xr:uid="{00000000-0005-0000-0000-000022000000}"/>
    <cellStyle name="Normal 8" xfId="35" xr:uid="{00000000-0005-0000-0000-000023000000}"/>
    <cellStyle name="Normal 9" xfId="36" xr:uid="{00000000-0005-0000-0000-000024000000}"/>
    <cellStyle name="Normal_Saldos vigentes menos cancel setiembre 06-Hoja Trabajo MSH" xfId="37" xr:uid="{00000000-0005-0000-0000-000025000000}"/>
    <cellStyle name="Normal_Saldos vigentes menos cancel setiembre 06-Hoja Trabajo MSH 2" xfId="38" xr:uid="{00000000-0005-0000-0000-000026000000}"/>
    <cellStyle name="Porcentaje" xfId="39" builtinId="5"/>
    <cellStyle name="Porcentaje 2" xfId="40" xr:uid="{00000000-0005-0000-0000-000029000000}"/>
    <cellStyle name="Porcentaje 3" xfId="41" xr:uid="{00000000-0005-0000-0000-00002A000000}"/>
    <cellStyle name="Porcentaje 3 2" xfId="42" xr:uid="{00000000-0005-0000-0000-00002B000000}"/>
    <cellStyle name="Porcentual 2" xfId="43" xr:uid="{00000000-0005-0000-0000-00002C000000}"/>
    <cellStyle name="Porcentual 2 10" xfId="44" xr:uid="{00000000-0005-0000-0000-00002D000000}"/>
    <cellStyle name="Porcentual 2 2" xfId="45" xr:uid="{00000000-0005-0000-0000-00002E000000}"/>
    <cellStyle name="Porcentual 3" xfId="46" xr:uid="{00000000-0005-0000-0000-00002F000000}"/>
    <cellStyle name="Porcentual 4" xfId="47" xr:uid="{00000000-0005-0000-0000-000030000000}"/>
    <cellStyle name="Porcentual 5" xfId="48" xr:uid="{00000000-0005-0000-0000-000031000000}"/>
    <cellStyle name="Porcentual 6" xfId="49" xr:uid="{00000000-0005-0000-0000-000032000000}"/>
    <cellStyle name="Salida" xfId="50" builtinId="21"/>
  </cellStyles>
  <dxfs count="0"/>
  <tableStyles count="0" defaultTableStyle="TableStyleMedium9" defaultPivotStyle="PivotStyleLight16"/>
  <colors>
    <mruColors>
      <color rgb="FFFFCCFF"/>
      <color rgb="FFFFFFCC"/>
      <color rgb="FF99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20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jpeg"/></Relationships>
</file>

<file path=xl/charts/_rels/chart24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jpeg"/></Relationships>
</file>

<file path=xl/charts/_rels/chart51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jpeg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>
        <c:manualLayout>
          <c:xMode val="edge"/>
          <c:yMode val="edge"/>
          <c:x val="0.36732824029750621"/>
          <c:y val="3.6832412523020261E-2"/>
        </c:manualLayout>
      </c:layout>
      <c:overlay val="0"/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tx>
            <c:strRef>
              <c:f>'DOMESTIC DEBT COLONES'!$A$9</c:f>
              <c:strCache>
                <c:ptCount val="1"/>
                <c:pt idx="0">
                  <c:v>CURRENCY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3"/>
          <c:dPt>
            <c:idx val="0"/>
            <c:bubble3D val="0"/>
            <c:spPr>
              <a:solidFill>
                <a:schemeClr val="accent1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8097-4565-B31E-218D0A8FB00D}"/>
              </c:ext>
            </c:extLst>
          </c:dPt>
          <c:dPt>
            <c:idx val="1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8097-4565-B31E-218D0A8FB00D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>
                    <a:solidFill>
                      <a:sysClr val="windowText" lastClr="000000"/>
                    </a:solidFill>
                    <a:latin typeface="+mn-lt"/>
                  </a:defRPr>
                </a:pPr>
                <a:endParaRPr lang="es-CR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('DOMESTIC DEBT COLONES'!$A$10,'DOMESTIC DEBT COLONES'!$A$12)</c:f>
              <c:strCache>
                <c:ptCount val="2"/>
                <c:pt idx="0">
                  <c:v>   Debt ¢</c:v>
                </c:pt>
                <c:pt idx="1">
                  <c:v>   Debt US $</c:v>
                </c:pt>
              </c:strCache>
            </c:strRef>
          </c:cat>
          <c:val>
            <c:numRef>
              <c:f>('DOMESTIC DEBT COLONES'!$DD$10,'DOMESTIC DEBT COLONES'!$DD$12)</c:f>
              <c:numCache>
                <c:formatCode>_(* #\ ##0.00_);_(* \(#\ ##0.00\);_(* "-"??_);_(@_)</c:formatCode>
                <c:ptCount val="2"/>
                <c:pt idx="0">
                  <c:v>18878343.203461658</c:v>
                </c:pt>
                <c:pt idx="1">
                  <c:v>3268857.7333068228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8097-4565-B31E-218D0A8FB00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150" b="0" i="0" u="none" strike="noStrike" baseline="0">
          <a:solidFill>
            <a:schemeClr val="bg1"/>
          </a:solidFill>
          <a:latin typeface="Arial"/>
          <a:ea typeface="Arial"/>
          <a:cs typeface="Arial"/>
        </a:defRPr>
      </a:pPr>
      <a:endParaRPr lang="es-CR"/>
    </a:p>
  </c:txPr>
  <c:printSettings>
    <c:headerFooter alignWithMargins="0"/>
    <c:pageMargins b="1" l="0.75000000000001465" r="0.75000000000001465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tx>
            <c:strRef>
              <c:f>'DOMESTIC DEBT COLONES'!$A$15</c:f>
              <c:strCache>
                <c:ptCount val="1"/>
                <c:pt idx="0">
                  <c:v>INTEREST RATE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2"/>
          <c:dPt>
            <c:idx val="0"/>
            <c:bubble3D val="0"/>
            <c:explosion val="30"/>
            <c:spPr>
              <a:solidFill>
                <a:srgbClr val="CCEC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F7D8-47AA-9D13-D7E9AE240243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F7D8-47AA-9D13-D7E9AE240243}"/>
              </c:ext>
            </c:extLst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F7D8-47AA-9D13-D7E9AE240243}"/>
              </c:ext>
            </c:extLst>
          </c:dPt>
          <c:dLbls>
            <c:dLbl>
              <c:idx val="2"/>
              <c:layout>
                <c:manualLayout>
                  <c:x val="4.43719939023293E-2"/>
                  <c:y val="-1.977576876964453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7D8-47AA-9D13-D7E9AE24024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>
                    <a:solidFill>
                      <a:sysClr val="windowText" lastClr="000000"/>
                    </a:solidFill>
                  </a:defRPr>
                </a:pPr>
                <a:endParaRPr lang="es-CR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('DOMESTIC DEBT COLONES'!$A$16,'DOMESTIC DEBT COLONES'!$A$18,'DOMESTIC DEBT COLONES'!$A$20)</c:f>
              <c:strCache>
                <c:ptCount val="3"/>
                <c:pt idx="0">
                  <c:v>   Floating Debt</c:v>
                </c:pt>
                <c:pt idx="1">
                  <c:v>   Fixed debt</c:v>
                </c:pt>
                <c:pt idx="2">
                  <c:v>   Indexed debt</c:v>
                </c:pt>
              </c:strCache>
            </c:strRef>
          </c:cat>
          <c:val>
            <c:numRef>
              <c:f>('DOMESTIC DEBT COLONES'!$DD$16,'DOMESTIC DEBT COLONES'!$DD$18,'DOMESTIC DEBT COLONES'!$DD$20)</c:f>
              <c:numCache>
                <c:formatCode>_(* #\ ##0.00_);_(* \(#\ ##0.00\);_(* "-"??_);_(@_)</c:formatCode>
                <c:ptCount val="3"/>
                <c:pt idx="0">
                  <c:v>2294949.7902451903</c:v>
                </c:pt>
                <c:pt idx="1">
                  <c:v>17149921.554808229</c:v>
                </c:pt>
                <c:pt idx="2">
                  <c:v>2702329.5917150569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F7D8-47AA-9D13-D7E9AE24024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150" b="0" i="0" u="none" strike="noStrike" baseline="0">
          <a:solidFill>
            <a:schemeClr val="bg1"/>
          </a:solidFill>
          <a:latin typeface="+mn-lt"/>
          <a:ea typeface="Arial"/>
          <a:cs typeface="Arial"/>
        </a:defRPr>
      </a:pPr>
      <a:endParaRPr lang="es-CR"/>
    </a:p>
  </c:txPr>
  <c:printSettings>
    <c:headerFooter alignWithMargins="0"/>
    <c:pageMargins b="1" l="0.75000000000001465" r="0.75000000000001465" t="1" header="0" footer="0"/>
    <c:pageSetup orientation="landscape" horizontalDpi="300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tx>
            <c:strRef>
              <c:f>'DOMESTIC DEBT COLONES'!$A$25</c:f>
              <c:strCache>
                <c:ptCount val="1"/>
                <c:pt idx="0">
                  <c:v>MATURITY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rgbClr val="CC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9E74-42D2-8C76-09779D528CEB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9E74-42D2-8C76-09779D528CEB}"/>
              </c:ext>
            </c:extLst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9E74-42D2-8C76-09779D528CEB}"/>
              </c:ext>
            </c:extLst>
          </c:dPt>
          <c:dLbls>
            <c:dLbl>
              <c:idx val="0"/>
              <c:layout>
                <c:manualLayout>
                  <c:x val="-0.11794527495657246"/>
                  <c:y val="-4.865824156322096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E74-42D2-8C76-09779D528CEB}"/>
                </c:ext>
              </c:extLst>
            </c:dLbl>
            <c:dLbl>
              <c:idx val="1"/>
              <c:layout>
                <c:manualLayout>
                  <c:x val="-1.3642548412791685E-2"/>
                  <c:y val="8.034205401744136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E74-42D2-8C76-09779D528CEB}"/>
                </c:ext>
              </c:extLst>
            </c:dLbl>
            <c:dLbl>
              <c:idx val="2"/>
              <c:layout>
                <c:manualLayout>
                  <c:x val="0.10645551800029791"/>
                  <c:y val="-0.1557511947814340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E74-42D2-8C76-09779D528CE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solidFill>
                      <a:sysClr val="windowText" lastClr="000000"/>
                    </a:solidFill>
                  </a:defRPr>
                </a:pPr>
                <a:endParaRPr lang="es-CR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('DOMESTIC DEBT COLONES'!$A$26,'DOMESTIC DEBT COLONES'!$A$28,'DOMESTIC DEBT COLONES'!$A$30)</c:f>
              <c:strCache>
                <c:ptCount val="3"/>
                <c:pt idx="0">
                  <c:v>   Debt &lt; 1 year</c:v>
                </c:pt>
                <c:pt idx="1">
                  <c:v>   Debt &gt; 1 and &lt; 5 years</c:v>
                </c:pt>
                <c:pt idx="2">
                  <c:v>   Debt &gt; 5 year</c:v>
                </c:pt>
              </c:strCache>
            </c:strRef>
          </c:cat>
          <c:val>
            <c:numRef>
              <c:f>('DOMESTIC DEBT COLONES'!$DD$26,'DOMESTIC DEBT COLONES'!$DD$28,'DOMESTIC DEBT COLONES'!$DD$30)</c:f>
              <c:numCache>
                <c:formatCode>_(* #\ ##0.00_);_(* \(#\ ##0.00\);_(* "-"??_);_(@_)</c:formatCode>
                <c:ptCount val="3"/>
                <c:pt idx="0">
                  <c:v>2113791.5816206438</c:v>
                </c:pt>
                <c:pt idx="1">
                  <c:v>7802945.9147261372</c:v>
                </c:pt>
                <c:pt idx="2">
                  <c:v>12230463.4404217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9E74-42D2-8C76-09779D528CEB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000" b="1" i="0" u="none" strike="noStrike" baseline="0">
          <a:solidFill>
            <a:srgbClr val="000000"/>
          </a:solidFill>
          <a:latin typeface="+mn-lt"/>
          <a:ea typeface="Arial"/>
          <a:cs typeface="Arial"/>
        </a:defRPr>
      </a:pPr>
      <a:endParaRPr lang="es-CR"/>
    </a:p>
  </c:txPr>
  <c:printSettings>
    <c:headerFooter alignWithMargins="0"/>
    <c:pageMargins b="1" l="0.75000000000001465" r="0.75000000000001465" t="1" header="0" footer="0"/>
    <c:pageSetup orientation="landscape" horizontalDpi="300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15"/>
      <c:rotY val="13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tx>
            <c:strRef>
              <c:f>'GRAPHICS DOMESTIC DEBT'!$D$79</c:f>
              <c:strCache>
                <c:ptCount val="1"/>
                <c:pt idx="0">
                  <c:v>%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rgbClr val="CC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CC52-4DB2-852D-2B251572760D}"/>
              </c:ext>
            </c:extLst>
          </c:dPt>
          <c:dPt>
            <c:idx val="1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CC52-4DB2-852D-2B251572760D}"/>
              </c:ext>
            </c:extLst>
          </c:dPt>
          <c:dPt>
            <c:idx val="2"/>
            <c:bubble3D val="0"/>
            <c:spPr>
              <a:solidFill>
                <a:schemeClr val="accent2">
                  <a:lumMod val="40000"/>
                  <a:lumOff val="60000"/>
                </a:schemeClr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CC52-4DB2-852D-2B251572760D}"/>
              </c:ext>
            </c:extLst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CC52-4DB2-852D-2B251572760D}"/>
              </c:ext>
            </c:extLst>
          </c:dPt>
          <c:dPt>
            <c:idx val="4"/>
            <c:bubble3D val="0"/>
            <c:spPr>
              <a:solidFill>
                <a:schemeClr val="accent1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9-CC52-4DB2-852D-2B251572760D}"/>
              </c:ext>
            </c:extLst>
          </c:dPt>
          <c:dLbls>
            <c:dLbl>
              <c:idx val="3"/>
              <c:layout>
                <c:manualLayout>
                  <c:x val="5.9763593380614662E-2"/>
                  <c:y val="-0.33514964779600176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C52-4DB2-852D-2B251572760D}"/>
                </c:ext>
              </c:extLst>
            </c:dLbl>
            <c:dLbl>
              <c:idx val="4"/>
              <c:layout>
                <c:manualLayout>
                  <c:x val="5.5678660734784037E-2"/>
                  <c:y val="-8.4507796209268307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CC52-4DB2-852D-2B251572760D}"/>
                </c:ext>
              </c:extLst>
            </c:dLbl>
            <c:numFmt formatCode="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solidFill>
                      <a:sysClr val="windowText" lastClr="000000"/>
                    </a:solidFill>
                  </a:defRPr>
                </a:pPr>
                <a:endParaRPr lang="es-CR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'GRAPHICS DOMESTIC DEBT'!$B$80:$B$84</c:f>
              <c:strCache>
                <c:ptCount val="5"/>
                <c:pt idx="0">
                  <c:v>0 &gt; 6 Months</c:v>
                </c:pt>
                <c:pt idx="1">
                  <c:v>6 Months &gt; 1 Year</c:v>
                </c:pt>
                <c:pt idx="2">
                  <c:v>1 &gt; 2 years</c:v>
                </c:pt>
                <c:pt idx="3">
                  <c:v>2 &gt; 4 years</c:v>
                </c:pt>
                <c:pt idx="4">
                  <c:v>&lt; 4 years</c:v>
                </c:pt>
              </c:strCache>
            </c:strRef>
          </c:cat>
          <c:val>
            <c:numRef>
              <c:f>'GRAPHICS DOMESTIC DEBT'!$D$80:$D$84</c:f>
              <c:numCache>
                <c:formatCode>0.00%</c:formatCode>
                <c:ptCount val="5"/>
                <c:pt idx="0">
                  <c:v>4.3899911013612666E-2</c:v>
                </c:pt>
                <c:pt idx="1">
                  <c:v>5.1542921137305124E-2</c:v>
                </c:pt>
                <c:pt idx="2">
                  <c:v>8.2486061194703267E-2</c:v>
                </c:pt>
                <c:pt idx="3">
                  <c:v>0.1956955694650597</c:v>
                </c:pt>
                <c:pt idx="4">
                  <c:v>0.62637553718931926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CC52-4DB2-852D-2B251572760D}"/>
            </c:ext>
          </c:extLst>
        </c:ser>
        <c:ser>
          <c:idx val="1"/>
          <c:order val="1"/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B-CC52-4DB2-852D-2B251572760D}"/>
              </c:ext>
            </c:extLst>
          </c:dPt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C-CC52-4DB2-852D-2B251572760D}"/>
              </c:ext>
            </c:extLst>
          </c:dPt>
          <c:dPt>
            <c:idx val="2"/>
            <c:bubble3D val="0"/>
            <c:extLst>
              <c:ext xmlns:c16="http://schemas.microsoft.com/office/drawing/2014/chart" uri="{C3380CC4-5D6E-409C-BE32-E72D297353CC}">
                <c16:uniqueId val="{0000000D-CC52-4DB2-852D-2B251572760D}"/>
              </c:ext>
            </c:extLst>
          </c:dPt>
          <c:dPt>
            <c:idx val="3"/>
            <c:bubble3D val="0"/>
            <c:extLst>
              <c:ext xmlns:c16="http://schemas.microsoft.com/office/drawing/2014/chart" uri="{C3380CC4-5D6E-409C-BE32-E72D297353CC}">
                <c16:uniqueId val="{0000000E-CC52-4DB2-852D-2B251572760D}"/>
              </c:ext>
            </c:extLst>
          </c:dPt>
          <c:dPt>
            <c:idx val="4"/>
            <c:bubble3D val="0"/>
            <c:extLst>
              <c:ext xmlns:c16="http://schemas.microsoft.com/office/drawing/2014/chart" uri="{C3380CC4-5D6E-409C-BE32-E72D297353CC}">
                <c16:uniqueId val="{0000000F-CC52-4DB2-852D-2B251572760D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1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'GRAPHICS DOMESTIC DEBT'!$B$80:$B$84</c:f>
              <c:strCache>
                <c:ptCount val="5"/>
                <c:pt idx="0">
                  <c:v>0 &gt; 6 Months</c:v>
                </c:pt>
                <c:pt idx="1">
                  <c:v>6 Months &gt; 1 Year</c:v>
                </c:pt>
                <c:pt idx="2">
                  <c:v>1 &gt; 2 years</c:v>
                </c:pt>
                <c:pt idx="3">
                  <c:v>2 &gt; 4 years</c:v>
                </c:pt>
                <c:pt idx="4">
                  <c:v>&lt; 4 years</c:v>
                </c:pt>
              </c:strCache>
            </c:strRef>
          </c:cat>
          <c:val>
            <c:numRef>
              <c:f>'GRAPHICS DOMESTIC DEBT'!$C$80:$C$84</c:f>
              <c:numCache>
                <c:formatCode>#,##0.00</c:formatCode>
                <c:ptCount val="5"/>
                <c:pt idx="0">
                  <c:v>972260.15032473556</c:v>
                </c:pt>
                <c:pt idx="1">
                  <c:v>1141531.4312959081</c:v>
                </c:pt>
                <c:pt idx="2">
                  <c:v>1826835.3717616745</c:v>
                </c:pt>
                <c:pt idx="3">
                  <c:v>4334109.0993780121</c:v>
                </c:pt>
                <c:pt idx="4">
                  <c:v>13872464.884008152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0-CC52-4DB2-852D-2B251572760D}"/>
            </c:ext>
          </c:extLst>
        </c:ser>
        <c:dLbls>
          <c:showLegendKey val="0"/>
          <c:showVal val="1"/>
          <c:showCatName val="1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000" b="1" i="0" u="none" strike="noStrike" baseline="0">
          <a:solidFill>
            <a:srgbClr val="000000"/>
          </a:solidFill>
          <a:latin typeface="+mn-lt"/>
          <a:ea typeface="Arial"/>
          <a:cs typeface="Arial"/>
        </a:defRPr>
      </a:pPr>
      <a:endParaRPr lang="es-CR"/>
    </a:p>
  </c:txPr>
  <c:printSettings>
    <c:headerFooter alignWithMargins="0"/>
    <c:pageMargins b="1" l="0.75000000000001465" r="0.75000000000001465" t="1" header="0" footer="0"/>
    <c:pageSetup paperSize="9" orientation="landscape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mc:AlternateContent xmlns:mc="http://schemas.openxmlformats.org/markup-compatibility/2006">
    <mc:Choice xmlns:c14="http://schemas.microsoft.com/office/drawing/2007/8/2/chart" Requires="c14">
      <c14:style val="142"/>
    </mc:Choice>
    <mc:Fallback>
      <c:style val="4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726447816152656"/>
          <c:y val="3.3590551181102365E-2"/>
          <c:w val="0.85984881889763776"/>
          <c:h val="0.68457486222582309"/>
        </c:manualLayout>
      </c:layout>
      <c:lineChart>
        <c:grouping val="standard"/>
        <c:varyColors val="0"/>
        <c:ser>
          <c:idx val="0"/>
          <c:order val="0"/>
          <c:tx>
            <c:strRef>
              <c:f>'GRAPHICS DOMESTIC DEBT'!$B$96</c:f>
              <c:strCache>
                <c:ptCount val="1"/>
                <c:pt idx="0">
                  <c:v>   %GDP</c:v>
                </c:pt>
              </c:strCache>
            </c:strRef>
          </c:tx>
          <c:spPr>
            <a:ln w="12700">
              <a:solidFill>
                <a:srgbClr val="00B0F0"/>
              </a:solidFill>
            </a:ln>
          </c:spPr>
          <c:marker>
            <c:symbol val="diamond"/>
            <c:size val="8"/>
            <c:spPr>
              <a:solidFill>
                <a:srgbClr val="00B0F0"/>
              </a:solidFill>
              <a:ln w="12700"/>
            </c:spPr>
          </c:marker>
          <c:cat>
            <c:numRef>
              <c:f>'GRAPHICS DOMESTIC DEBT'!$C$95:$AC$95</c:f>
              <c:numCache>
                <c:formatCode>General</c:formatCode>
                <c:ptCount val="27"/>
                <c:pt idx="0">
                  <c:v>1998</c:v>
                </c:pt>
                <c:pt idx="1">
                  <c:v>1999</c:v>
                </c:pt>
                <c:pt idx="2">
                  <c:v>2000</c:v>
                </c:pt>
                <c:pt idx="3">
                  <c:v>2001</c:v>
                </c:pt>
                <c:pt idx="4">
                  <c:v>2002</c:v>
                </c:pt>
                <c:pt idx="5">
                  <c:v>2003</c:v>
                </c:pt>
                <c:pt idx="6">
                  <c:v>2004</c:v>
                </c:pt>
                <c:pt idx="7">
                  <c:v>2005</c:v>
                </c:pt>
                <c:pt idx="8">
                  <c:v>2006</c:v>
                </c:pt>
                <c:pt idx="9">
                  <c:v>2007</c:v>
                </c:pt>
                <c:pt idx="10">
                  <c:v>2008</c:v>
                </c:pt>
                <c:pt idx="11">
                  <c:v>2009</c:v>
                </c:pt>
                <c:pt idx="12">
                  <c:v>2010</c:v>
                </c:pt>
                <c:pt idx="13">
                  <c:v>2011</c:v>
                </c:pt>
                <c:pt idx="14">
                  <c:v>2012</c:v>
                </c:pt>
                <c:pt idx="15">
                  <c:v>2013</c:v>
                </c:pt>
                <c:pt idx="16">
                  <c:v>2014</c:v>
                </c:pt>
                <c:pt idx="17">
                  <c:v>2015</c:v>
                </c:pt>
                <c:pt idx="18">
                  <c:v>2016</c:v>
                </c:pt>
                <c:pt idx="19">
                  <c:v>2017</c:v>
                </c:pt>
                <c:pt idx="20">
                  <c:v>2018</c:v>
                </c:pt>
                <c:pt idx="21">
                  <c:v>2019</c:v>
                </c:pt>
                <c:pt idx="22">
                  <c:v>2020</c:v>
                </c:pt>
                <c:pt idx="23">
                  <c:v>2021</c:v>
                </c:pt>
                <c:pt idx="24">
                  <c:v>2022</c:v>
                </c:pt>
                <c:pt idx="25">
                  <c:v>2023</c:v>
                </c:pt>
                <c:pt idx="26">
                  <c:v>2024</c:v>
                </c:pt>
              </c:numCache>
            </c:numRef>
          </c:cat>
          <c:val>
            <c:numRef>
              <c:f>'GRAPHICS DOMESTIC DEBT'!$C$96:$AC$96</c:f>
              <c:numCache>
                <c:formatCode>0.00%</c:formatCode>
                <c:ptCount val="27"/>
                <c:pt idx="0">
                  <c:v>2.857022671039602E-2</c:v>
                </c:pt>
                <c:pt idx="1">
                  <c:v>3.1658496247742487E-2</c:v>
                </c:pt>
                <c:pt idx="2">
                  <c:v>3.2459270359974597E-2</c:v>
                </c:pt>
                <c:pt idx="3">
                  <c:v>3.3251495099801527E-2</c:v>
                </c:pt>
                <c:pt idx="4">
                  <c:v>3.5566946343028455E-2</c:v>
                </c:pt>
                <c:pt idx="5">
                  <c:v>3.4602961187832154E-2</c:v>
                </c:pt>
                <c:pt idx="6">
                  <c:v>3.2154453375404519E-2</c:v>
                </c:pt>
                <c:pt idx="7">
                  <c:v>3.2801600908598801E-2</c:v>
                </c:pt>
                <c:pt idx="8">
                  <c:v>3.0237317663925442E-2</c:v>
                </c:pt>
                <c:pt idx="9">
                  <c:v>2.4001237939351265E-2</c:v>
                </c:pt>
                <c:pt idx="10">
                  <c:v>1.5847600872617801E-2</c:v>
                </c:pt>
                <c:pt idx="11">
                  <c:v>1.6016463175041049E-2</c:v>
                </c:pt>
                <c:pt idx="12">
                  <c:v>1.7178158546678715E-2</c:v>
                </c:pt>
                <c:pt idx="13">
                  <c:v>1.828947194204943E-2</c:v>
                </c:pt>
                <c:pt idx="14">
                  <c:v>1.817262130606934E-2</c:v>
                </c:pt>
                <c:pt idx="15">
                  <c:v>2.2880474218535909E-2</c:v>
                </c:pt>
                <c:pt idx="16">
                  <c:v>2.2039084838318384E-2</c:v>
                </c:pt>
                <c:pt idx="17">
                  <c:v>2.2444009891673593E-2</c:v>
                </c:pt>
                <c:pt idx="18">
                  <c:v>2.2344645591451613E-2</c:v>
                </c:pt>
                <c:pt idx="19">
                  <c:v>2.5348418469056246E-2</c:v>
                </c:pt>
                <c:pt idx="20">
                  <c:v>2.9510729976991935E-2</c:v>
                </c:pt>
                <c:pt idx="21">
                  <c:v>3.4879518420462066E-2</c:v>
                </c:pt>
                <c:pt idx="22">
                  <c:v>3.9857148827301347E-2</c:v>
                </c:pt>
                <c:pt idx="23">
                  <c:v>4.1361980540388213E-2</c:v>
                </c:pt>
                <c:pt idx="24">
                  <c:v>3.923926850318088E-2</c:v>
                </c:pt>
                <c:pt idx="25">
                  <c:v>3.9522169045311632E-2</c:v>
                </c:pt>
                <c:pt idx="26">
                  <c:v>3.7918524637572518E-2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AA1-4753-B5A8-36AC6D52726B}"/>
            </c:ext>
          </c:extLst>
        </c:ser>
        <c:ser>
          <c:idx val="1"/>
          <c:order val="1"/>
          <c:tx>
            <c:strRef>
              <c:f>'GRAPHICS DOMESTIC DEBT'!$B$97</c:f>
              <c:strCache>
                <c:ptCount val="1"/>
                <c:pt idx="0">
                  <c:v>   %Current Revenues</c:v>
                </c:pt>
              </c:strCache>
            </c:strRef>
          </c:tx>
          <c:spPr>
            <a:ln w="12700">
              <a:solidFill>
                <a:srgbClr val="FF0000"/>
              </a:solidFill>
            </a:ln>
          </c:spPr>
          <c:marker>
            <c:symbol val="square"/>
            <c:size val="5"/>
            <c:spPr>
              <a:solidFill>
                <a:srgbClr val="FF0000"/>
              </a:solidFill>
              <a:ln w="12700"/>
            </c:spPr>
          </c:marker>
          <c:cat>
            <c:numRef>
              <c:f>'GRAPHICS DOMESTIC DEBT'!$C$95:$AC$95</c:f>
              <c:numCache>
                <c:formatCode>General</c:formatCode>
                <c:ptCount val="27"/>
                <c:pt idx="0">
                  <c:v>1998</c:v>
                </c:pt>
                <c:pt idx="1">
                  <c:v>1999</c:v>
                </c:pt>
                <c:pt idx="2">
                  <c:v>2000</c:v>
                </c:pt>
                <c:pt idx="3">
                  <c:v>2001</c:v>
                </c:pt>
                <c:pt idx="4">
                  <c:v>2002</c:v>
                </c:pt>
                <c:pt idx="5">
                  <c:v>2003</c:v>
                </c:pt>
                <c:pt idx="6">
                  <c:v>2004</c:v>
                </c:pt>
                <c:pt idx="7">
                  <c:v>2005</c:v>
                </c:pt>
                <c:pt idx="8">
                  <c:v>2006</c:v>
                </c:pt>
                <c:pt idx="9">
                  <c:v>2007</c:v>
                </c:pt>
                <c:pt idx="10">
                  <c:v>2008</c:v>
                </c:pt>
                <c:pt idx="11">
                  <c:v>2009</c:v>
                </c:pt>
                <c:pt idx="12">
                  <c:v>2010</c:v>
                </c:pt>
                <c:pt idx="13">
                  <c:v>2011</c:v>
                </c:pt>
                <c:pt idx="14">
                  <c:v>2012</c:v>
                </c:pt>
                <c:pt idx="15">
                  <c:v>2013</c:v>
                </c:pt>
                <c:pt idx="16">
                  <c:v>2014</c:v>
                </c:pt>
                <c:pt idx="17">
                  <c:v>2015</c:v>
                </c:pt>
                <c:pt idx="18">
                  <c:v>2016</c:v>
                </c:pt>
                <c:pt idx="19">
                  <c:v>2017</c:v>
                </c:pt>
                <c:pt idx="20">
                  <c:v>2018</c:v>
                </c:pt>
                <c:pt idx="21">
                  <c:v>2019</c:v>
                </c:pt>
                <c:pt idx="22">
                  <c:v>2020</c:v>
                </c:pt>
                <c:pt idx="23">
                  <c:v>2021</c:v>
                </c:pt>
                <c:pt idx="24">
                  <c:v>2022</c:v>
                </c:pt>
                <c:pt idx="25">
                  <c:v>2023</c:v>
                </c:pt>
                <c:pt idx="26">
                  <c:v>2024</c:v>
                </c:pt>
              </c:numCache>
            </c:numRef>
          </c:cat>
          <c:val>
            <c:numRef>
              <c:f>'GRAPHICS DOMESTIC DEBT'!$C$97:$AC$97</c:f>
              <c:numCache>
                <c:formatCode>0.00%</c:formatCode>
                <c:ptCount val="27"/>
                <c:pt idx="0">
                  <c:v>0.23302591381619486</c:v>
                </c:pt>
                <c:pt idx="1">
                  <c:v>0.26097610964893692</c:v>
                </c:pt>
                <c:pt idx="2">
                  <c:v>0.24962305990397268</c:v>
                </c:pt>
                <c:pt idx="3">
                  <c:v>0.24714076357742307</c:v>
                </c:pt>
                <c:pt idx="4">
                  <c:v>0.27017643943832037</c:v>
                </c:pt>
                <c:pt idx="5">
                  <c:v>0.25631606290173675</c:v>
                </c:pt>
                <c:pt idx="6">
                  <c:v>0.24167385367222716</c:v>
                </c:pt>
                <c:pt idx="7">
                  <c:v>0.24234441818293048</c:v>
                </c:pt>
                <c:pt idx="8">
                  <c:v>0.2183930759335817</c:v>
                </c:pt>
                <c:pt idx="9">
                  <c:v>0.16143458158536084</c:v>
                </c:pt>
                <c:pt idx="10">
                  <c:v>0.10254808248221711</c:v>
                </c:pt>
                <c:pt idx="11">
                  <c:v>0.11895234030799891</c:v>
                </c:pt>
                <c:pt idx="12">
                  <c:v>0.12278820914316019</c:v>
                </c:pt>
                <c:pt idx="13">
                  <c:v>0.12940613563016726</c:v>
                </c:pt>
                <c:pt idx="14">
                  <c:v>0.12986909187051646</c:v>
                </c:pt>
                <c:pt idx="15">
                  <c:v>0.16085905513472037</c:v>
                </c:pt>
                <c:pt idx="16">
                  <c:v>0.1574946998875755</c:v>
                </c:pt>
                <c:pt idx="17">
                  <c:v>0.15647531858303274</c:v>
                </c:pt>
                <c:pt idx="18">
                  <c:v>0.15207993628760516</c:v>
                </c:pt>
                <c:pt idx="19">
                  <c:v>0.17486642546508352</c:v>
                </c:pt>
                <c:pt idx="20">
                  <c:v>0.20787347901411896</c:v>
                </c:pt>
                <c:pt idx="21">
                  <c:v>0.24925290551252532</c:v>
                </c:pt>
                <c:pt idx="22">
                  <c:v>0.30711274310638509</c:v>
                </c:pt>
                <c:pt idx="23">
                  <c:v>0.26117997206891036</c:v>
                </c:pt>
                <c:pt idx="24">
                  <c:v>0.26673453859102902</c:v>
                </c:pt>
                <c:pt idx="25">
                  <c:v>0.29111502979367498</c:v>
                </c:pt>
                <c:pt idx="26">
                  <c:v>0.25159256286233439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AA1-4753-B5A8-36AC6D52726B}"/>
            </c:ext>
          </c:extLst>
        </c:ser>
        <c:ser>
          <c:idx val="2"/>
          <c:order val="2"/>
          <c:tx>
            <c:strRef>
              <c:f>'GRAPHICS DOMESTIC DEBT'!$B$98</c:f>
              <c:strCache>
                <c:ptCount val="1"/>
                <c:pt idx="0">
                  <c:v>   %Total Expenditures</c:v>
                </c:pt>
              </c:strCache>
            </c:strRef>
          </c:tx>
          <c:spPr>
            <a:ln w="12700">
              <a:solidFill>
                <a:srgbClr val="92D050"/>
              </a:solidFill>
            </a:ln>
          </c:spPr>
          <c:marker>
            <c:spPr>
              <a:solidFill>
                <a:schemeClr val="accent3"/>
              </a:solidFill>
              <a:ln w="12700"/>
            </c:spPr>
          </c:marker>
          <c:cat>
            <c:numRef>
              <c:f>'GRAPHICS DOMESTIC DEBT'!$C$95:$AC$95</c:f>
              <c:numCache>
                <c:formatCode>General</c:formatCode>
                <c:ptCount val="27"/>
                <c:pt idx="0">
                  <c:v>1998</c:v>
                </c:pt>
                <c:pt idx="1">
                  <c:v>1999</c:v>
                </c:pt>
                <c:pt idx="2">
                  <c:v>2000</c:v>
                </c:pt>
                <c:pt idx="3">
                  <c:v>2001</c:v>
                </c:pt>
                <c:pt idx="4">
                  <c:v>2002</c:v>
                </c:pt>
                <c:pt idx="5">
                  <c:v>2003</c:v>
                </c:pt>
                <c:pt idx="6">
                  <c:v>2004</c:v>
                </c:pt>
                <c:pt idx="7">
                  <c:v>2005</c:v>
                </c:pt>
                <c:pt idx="8">
                  <c:v>2006</c:v>
                </c:pt>
                <c:pt idx="9">
                  <c:v>2007</c:v>
                </c:pt>
                <c:pt idx="10">
                  <c:v>2008</c:v>
                </c:pt>
                <c:pt idx="11">
                  <c:v>2009</c:v>
                </c:pt>
                <c:pt idx="12">
                  <c:v>2010</c:v>
                </c:pt>
                <c:pt idx="13">
                  <c:v>2011</c:v>
                </c:pt>
                <c:pt idx="14">
                  <c:v>2012</c:v>
                </c:pt>
                <c:pt idx="15">
                  <c:v>2013</c:v>
                </c:pt>
                <c:pt idx="16">
                  <c:v>2014</c:v>
                </c:pt>
                <c:pt idx="17">
                  <c:v>2015</c:v>
                </c:pt>
                <c:pt idx="18">
                  <c:v>2016</c:v>
                </c:pt>
                <c:pt idx="19">
                  <c:v>2017</c:v>
                </c:pt>
                <c:pt idx="20">
                  <c:v>2018</c:v>
                </c:pt>
                <c:pt idx="21">
                  <c:v>2019</c:v>
                </c:pt>
                <c:pt idx="22">
                  <c:v>2020</c:v>
                </c:pt>
                <c:pt idx="23">
                  <c:v>2021</c:v>
                </c:pt>
                <c:pt idx="24">
                  <c:v>2022</c:v>
                </c:pt>
                <c:pt idx="25">
                  <c:v>2023</c:v>
                </c:pt>
                <c:pt idx="26">
                  <c:v>2024</c:v>
                </c:pt>
              </c:numCache>
            </c:numRef>
          </c:cat>
          <c:val>
            <c:numRef>
              <c:f>'GRAPHICS DOMESTIC DEBT'!$C$98:$AC$98</c:f>
              <c:numCache>
                <c:formatCode>0.00%</c:formatCode>
                <c:ptCount val="27"/>
                <c:pt idx="0">
                  <c:v>0.19399229136461651</c:v>
                </c:pt>
                <c:pt idx="1">
                  <c:v>0.22101151147225656</c:v>
                </c:pt>
                <c:pt idx="2">
                  <c:v>0.20229227779600886</c:v>
                </c:pt>
                <c:pt idx="3">
                  <c:v>0.20512051320646896</c:v>
                </c:pt>
                <c:pt idx="4">
                  <c:v>0.20676464450014115</c:v>
                </c:pt>
                <c:pt idx="5">
                  <c:v>0.20791389221925322</c:v>
                </c:pt>
                <c:pt idx="6">
                  <c:v>0.2037444143056247</c:v>
                </c:pt>
                <c:pt idx="7">
                  <c:v>0.21695741419924069</c:v>
                </c:pt>
                <c:pt idx="8">
                  <c:v>0.208216361271642</c:v>
                </c:pt>
                <c:pt idx="9">
                  <c:v>0.16855317217008825</c:v>
                </c:pt>
                <c:pt idx="10">
                  <c:v>0.10376174272545508</c:v>
                </c:pt>
                <c:pt idx="11">
                  <c:v>9.5570771273210037E-2</c:v>
                </c:pt>
                <c:pt idx="12">
                  <c:v>9.0383206731839819E-2</c:v>
                </c:pt>
                <c:pt idx="13">
                  <c:v>0.10100789073919833</c:v>
                </c:pt>
                <c:pt idx="14">
                  <c:v>9.9338206984246016E-2</c:v>
                </c:pt>
                <c:pt idx="15">
                  <c:v>0.1167477902741177</c:v>
                </c:pt>
                <c:pt idx="16">
                  <c:v>0.1092852892025262</c:v>
                </c:pt>
                <c:pt idx="17">
                  <c:v>0.10607282943689754</c:v>
                </c:pt>
                <c:pt idx="18">
                  <c:v>0.11186389842530996</c:v>
                </c:pt>
                <c:pt idx="19">
                  <c:v>0.12242743065339341</c:v>
                </c:pt>
                <c:pt idx="20">
                  <c:v>0.14636220733362104</c:v>
                </c:pt>
                <c:pt idx="21">
                  <c:v>0.16623640714103821</c:v>
                </c:pt>
                <c:pt idx="22">
                  <c:v>0.18768008372634931</c:v>
                </c:pt>
                <c:pt idx="23">
                  <c:v>0.1980284588527319</c:v>
                </c:pt>
                <c:pt idx="24">
                  <c:v>0.23488110780734517</c:v>
                </c:pt>
                <c:pt idx="25">
                  <c:v>0.24492334759279974</c:v>
                </c:pt>
                <c:pt idx="26">
                  <c:v>0.20104177111385962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2AA1-4753-B5A8-36AC6D5272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4323712"/>
        <c:axId val="314326016"/>
      </c:lineChart>
      <c:catAx>
        <c:axId val="314323712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s-ES"/>
                  <a:t>PERIOD</a:t>
                </a:r>
              </a:p>
            </c:rich>
          </c:tx>
          <c:layout>
            <c:manualLayout>
              <c:xMode val="edge"/>
              <c:yMode val="edge"/>
              <c:x val="0.47722544782912235"/>
              <c:y val="0.84706974128233969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txPr>
          <a:bodyPr rot="-5400000" vert="horz"/>
          <a:lstStyle/>
          <a:p>
            <a:pPr>
              <a:defRPr b="1"/>
            </a:pPr>
            <a:endParaRPr lang="es-CR"/>
          </a:p>
        </c:txPr>
        <c:crossAx val="31432601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314326016"/>
        <c:scaling>
          <c:orientation val="minMax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/>
                </a:pPr>
                <a:r>
                  <a:rPr lang="es-ES"/>
                  <a:t>PERCENT</a:t>
                </a:r>
              </a:p>
            </c:rich>
          </c:tx>
          <c:layout>
            <c:manualLayout>
              <c:xMode val="edge"/>
              <c:yMode val="edge"/>
              <c:x val="1.521903196443879E-2"/>
              <c:y val="0.26930483689538809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txPr>
          <a:bodyPr rot="0" vert="horz"/>
          <a:lstStyle/>
          <a:p>
            <a:pPr>
              <a:defRPr b="1"/>
            </a:pPr>
            <a:endParaRPr lang="es-CR"/>
          </a:p>
        </c:txPr>
        <c:crossAx val="31432371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148061542812199"/>
          <c:y val="0.9224739407574053"/>
          <c:w val="0.77038733794639302"/>
          <c:h val="5.1802399700037527E-2"/>
        </c:manualLayout>
      </c:layout>
      <c:overlay val="0"/>
    </c:legend>
    <c:plotVisOnly val="1"/>
    <c:dispBlanksAs val="gap"/>
    <c:showDLblsOverMax val="0"/>
  </c:chart>
  <c:spPr>
    <a:noFill/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CR"/>
    </a:p>
  </c:txPr>
  <c:printSettings>
    <c:headerFooter alignWithMargins="0"/>
    <c:pageMargins b="1" l="0.75000000000001465" r="0.75000000000001465" t="1" header="0" footer="0"/>
    <c:pageSetup paperSize="9" orientation="landscape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75796184411838"/>
          <c:y val="3.4455384815801904E-2"/>
          <c:w val="0.83779099500974397"/>
          <c:h val="0.7203416239636711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bg1">
                <a:lumMod val="65000"/>
              </a:schemeClr>
            </a:solidFill>
            <a:ln>
              <a:solidFill>
                <a:sysClr val="windowText" lastClr="000000"/>
              </a:solidFill>
            </a:ln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cat>
            <c:strRef>
              <c:f>'Maturity Profile Domestic Debt'!$B$102:$B$113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'Maturity Profile Domestic Debt'!#REF!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'Maturity Profile Domestic Debt'!#REF!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6="http://schemas.microsoft.com/office/drawing/2014/chart" uri="{C3380CC4-5D6E-409C-BE32-E72D297353CC}">
              <c16:uniqueId val="{00000000-6D16-47B0-8D8F-059179444E2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314600832"/>
        <c:axId val="314995840"/>
      </c:barChart>
      <c:catAx>
        <c:axId val="314600832"/>
        <c:scaling>
          <c:orientation val="minMax"/>
        </c:scaling>
        <c:delete val="1"/>
        <c:axPos val="b"/>
        <c:numFmt formatCode="General" sourceLinked="0"/>
        <c:majorTickMark val="out"/>
        <c:minorTickMark val="none"/>
        <c:tickLblPos val="nextTo"/>
        <c:crossAx val="314995840"/>
        <c:crosses val="autoZero"/>
        <c:auto val="1"/>
        <c:lblAlgn val="ctr"/>
        <c:lblOffset val="100"/>
        <c:noMultiLvlLbl val="0"/>
      </c:catAx>
      <c:valAx>
        <c:axId val="31499584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  <a:prstDash val="solid"/>
          </a:ln>
        </c:spPr>
        <c:txPr>
          <a:bodyPr rot="0" vert="horz"/>
          <a:lstStyle/>
          <a:p>
            <a:pPr>
              <a:defRPr b="1"/>
            </a:pPr>
            <a:endParaRPr lang="es-CR"/>
          </a:p>
        </c:txPr>
        <c:crossAx val="314600832"/>
        <c:crosses val="autoZero"/>
        <c:crossBetween val="between"/>
      </c:valAx>
      <c:dTable>
        <c:showHorzBorder val="1"/>
        <c:showVertBorder val="1"/>
        <c:showOutline val="1"/>
        <c:showKeys val="1"/>
        <c:spPr>
          <a:ln w="3175">
            <a:solidFill>
              <a:sysClr val="windowText" lastClr="000000">
                <a:alpha val="45490"/>
              </a:sysClr>
            </a:solidFill>
            <a:prstDash val="solid"/>
          </a:ln>
        </c:spPr>
        <c:txPr>
          <a:bodyPr/>
          <a:lstStyle/>
          <a:p>
            <a:pPr rtl="0">
              <a:defRPr sz="800" b="1"/>
            </a:pPr>
            <a:endParaRPr lang="es-CR"/>
          </a:p>
        </c:txPr>
      </c:dTable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ysClr val="window" lastClr="FFFFFF"/>
    </a:solidFill>
    <a:ln w="9525">
      <a:noFill/>
    </a:ln>
  </c:spPr>
  <c:txPr>
    <a:bodyPr/>
    <a:lstStyle/>
    <a:p>
      <a:pPr>
        <a:defRPr sz="800" b="0" i="0" u="none" strike="noStrike" baseline="0">
          <a:solidFill>
            <a:sysClr val="windowText" lastClr="000000"/>
          </a:solidFill>
          <a:latin typeface="Arial"/>
          <a:ea typeface="Arial"/>
          <a:cs typeface="Arial"/>
        </a:defRPr>
      </a:pPr>
      <a:endParaRPr lang="es-CR"/>
    </a:p>
  </c:txPr>
  <c:printSettings>
    <c:headerFooter alignWithMargins="0"/>
    <c:pageMargins b="1" l="0.75000000000001465" r="0.75000000000001465" t="1" header="0" footer="0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363636363636364"/>
          <c:y val="8.8875232059407214E-2"/>
          <c:w val="0.84217552687570862"/>
          <c:h val="0.72104218679982079"/>
        </c:manualLayout>
      </c:layout>
      <c:barChart>
        <c:barDir val="col"/>
        <c:grouping val="clustered"/>
        <c:varyColors val="0"/>
        <c:ser>
          <c:idx val="2"/>
          <c:order val="0"/>
          <c:spPr>
            <a:solidFill>
              <a:schemeClr val="bg1">
                <a:lumMod val="65000"/>
              </a:schemeClr>
            </a:solidFill>
            <a:ln w="12700">
              <a:solidFill>
                <a:srgbClr val="000000"/>
              </a:solidFill>
              <a:prstDash val="solid"/>
            </a:ln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cat>
            <c:strRef>
              <c:f>'Maturity Profile Domestic Debt'!$B$147:$B$158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'Maturity Profile Domestic Debt'!#REF!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'Maturity Profile Domestic Debt'!#REF!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6="http://schemas.microsoft.com/office/drawing/2014/chart" uri="{C3380CC4-5D6E-409C-BE32-E72D297353CC}">
              <c16:uniqueId val="{00000000-AAF1-4E1C-8E79-C92B73A6D42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315141504"/>
        <c:axId val="315167872"/>
      </c:barChart>
      <c:catAx>
        <c:axId val="315141504"/>
        <c:scaling>
          <c:orientation val="minMax"/>
        </c:scaling>
        <c:delete val="1"/>
        <c:axPos val="b"/>
        <c:numFmt formatCode="General" sourceLinked="0"/>
        <c:majorTickMark val="out"/>
        <c:minorTickMark val="none"/>
        <c:tickLblPos val="nextTo"/>
        <c:crossAx val="315167872"/>
        <c:crosses val="autoZero"/>
        <c:auto val="1"/>
        <c:lblAlgn val="ctr"/>
        <c:lblOffset val="100"/>
        <c:noMultiLvlLbl val="0"/>
      </c:catAx>
      <c:valAx>
        <c:axId val="315167872"/>
        <c:scaling>
          <c:orientation val="minMax"/>
        </c:scaling>
        <c:delete val="0"/>
        <c:axPos val="l"/>
        <c:numFmt formatCode="0.0%" sourceLinked="0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  <a:prstDash val="solid"/>
          </a:ln>
        </c:spPr>
        <c:txPr>
          <a:bodyPr rot="0" vert="horz"/>
          <a:lstStyle/>
          <a:p>
            <a:pPr>
              <a:defRPr sz="800" b="1"/>
            </a:pPr>
            <a:endParaRPr lang="es-CR"/>
          </a:p>
        </c:txPr>
        <c:crossAx val="315141504"/>
        <c:crosses val="autoZero"/>
        <c:crossBetween val="between"/>
      </c:valAx>
      <c:dTable>
        <c:showHorzBorder val="1"/>
        <c:showVertBorder val="1"/>
        <c:showOutline val="1"/>
        <c:showKeys val="1"/>
        <c:spPr>
          <a:ln w="3175">
            <a:solidFill>
              <a:sysClr val="windowText" lastClr="000000">
                <a:alpha val="45490"/>
              </a:sysClr>
            </a:solidFill>
            <a:prstDash val="solid"/>
          </a:ln>
        </c:spPr>
        <c:txPr>
          <a:bodyPr/>
          <a:lstStyle/>
          <a:p>
            <a:pPr rtl="0">
              <a:defRPr sz="800" b="1"/>
            </a:pPr>
            <a:endParaRPr lang="es-CR"/>
          </a:p>
        </c:txPr>
      </c:dTable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3175">
      <a:noFill/>
      <a:prstDash val="solid"/>
    </a:ln>
  </c:spPr>
  <c:txPr>
    <a:bodyPr/>
    <a:lstStyle/>
    <a:p>
      <a:pPr>
        <a:defRPr sz="825" b="0" i="0" u="none" strike="noStrike" baseline="0">
          <a:solidFill>
            <a:sysClr val="windowText" lastClr="000000"/>
          </a:solidFill>
          <a:latin typeface="Arial"/>
          <a:ea typeface="Arial"/>
          <a:cs typeface="Arial"/>
        </a:defRPr>
      </a:pPr>
      <a:endParaRPr lang="es-CR"/>
    </a:p>
  </c:txPr>
  <c:printSettings>
    <c:headerFooter alignWithMargins="0"/>
    <c:pageMargins b="1" l="0.75000000000001454" r="0.75000000000001454" t="1" header="0" footer="0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09121482445882E-2"/>
          <c:y val="3.2728813527189163E-2"/>
          <c:w val="0.84986090506802592"/>
          <c:h val="0.77619566784921112"/>
        </c:manualLayout>
      </c:layout>
      <c:barChart>
        <c:barDir val="col"/>
        <c:grouping val="clustered"/>
        <c:varyColors val="0"/>
        <c:ser>
          <c:idx val="2"/>
          <c:order val="0"/>
          <c:spPr>
            <a:solidFill>
              <a:schemeClr val="bg1">
                <a:lumMod val="65000"/>
              </a:schemeClr>
            </a:solidFill>
            <a:ln w="12700">
              <a:solidFill>
                <a:srgbClr val="000000"/>
              </a:solidFill>
              <a:prstDash val="solid"/>
            </a:ln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cat>
            <c:strRef>
              <c:f>'Maturity Profile Domestic Debt'!$B$124:$B$135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'Maturity Profile Domestic Debt'!#REF!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'Maturity Profile Domestic Debt'!#REF!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6="http://schemas.microsoft.com/office/drawing/2014/chart" uri="{C3380CC4-5D6E-409C-BE32-E72D297353CC}">
              <c16:uniqueId val="{00000000-E58F-4444-A723-38D66F80114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315369728"/>
        <c:axId val="315371520"/>
      </c:barChart>
      <c:catAx>
        <c:axId val="315369728"/>
        <c:scaling>
          <c:orientation val="minMax"/>
        </c:scaling>
        <c:delete val="1"/>
        <c:axPos val="b"/>
        <c:numFmt formatCode="General" sourceLinked="0"/>
        <c:majorTickMark val="out"/>
        <c:minorTickMark val="none"/>
        <c:tickLblPos val="nextTo"/>
        <c:crossAx val="315371520"/>
        <c:crosses val="autoZero"/>
        <c:auto val="1"/>
        <c:lblAlgn val="ctr"/>
        <c:lblOffset val="100"/>
        <c:noMultiLvlLbl val="0"/>
      </c:catAx>
      <c:valAx>
        <c:axId val="31537152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  <a:prstDash val="solid"/>
          </a:ln>
        </c:spPr>
        <c:txPr>
          <a:bodyPr rot="0" vert="horz"/>
          <a:lstStyle/>
          <a:p>
            <a:pPr>
              <a:defRPr sz="800" b="1"/>
            </a:pPr>
            <a:endParaRPr lang="es-CR"/>
          </a:p>
        </c:txPr>
        <c:crossAx val="31536972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ln w="3175">
            <a:solidFill>
              <a:sysClr val="windowText" lastClr="000000">
                <a:alpha val="45490"/>
              </a:sysClr>
            </a:solidFill>
            <a:prstDash val="solid"/>
          </a:ln>
        </c:spPr>
        <c:txPr>
          <a:bodyPr/>
          <a:lstStyle/>
          <a:p>
            <a:pPr rtl="0">
              <a:defRPr sz="800" b="1"/>
            </a:pPr>
            <a:endParaRPr lang="es-CR"/>
          </a:p>
        </c:txPr>
      </c:dTable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3175">
      <a:noFill/>
      <a:prstDash val="solid"/>
    </a:ln>
  </c:spPr>
  <c:txPr>
    <a:bodyPr/>
    <a:lstStyle/>
    <a:p>
      <a:pPr>
        <a:defRPr sz="900" b="0" i="0" u="none" strike="noStrike" baseline="0">
          <a:solidFill>
            <a:sysClr val="windowText" lastClr="000000"/>
          </a:solidFill>
          <a:latin typeface="Arial"/>
          <a:ea typeface="Arial"/>
          <a:cs typeface="Arial"/>
        </a:defRPr>
      </a:pPr>
      <a:endParaRPr lang="es-CR"/>
    </a:p>
  </c:txPr>
  <c:printSettings>
    <c:headerFooter alignWithMargins="0"/>
    <c:pageMargins b="1" l="0.75000000000001454" r="0.75000000000001454" t="1" header="0" footer="0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ES" sz="1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Estructura de Vencimientos Anuales (Amortización) de la Deuda Pública del Gobierno Central
Datos al 30 de Septiembre del 2007
- En millones de colones-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/>
      <c:barChart>
        <c:barDir val="col"/>
        <c:grouping val="stacked"/>
        <c:varyColors val="0"/>
        <c:ser>
          <c:idx val="0"/>
          <c:order val="0"/>
          <c:tx>
            <c:v>Deuda Interna</c:v>
          </c:tx>
          <c:spPr>
            <a:gradFill rotWithShape="0">
              <a:gsLst>
                <a:gs pos="0">
                  <a:srgbClr val="FFFF99"/>
                </a:gs>
                <a:gs pos="100000">
                  <a:srgbClr val="FFFFCC"/>
                </a:gs>
              </a:gsLst>
              <a:path path="rect">
                <a:fillToRect r="100000" b="100000"/>
              </a:path>
            </a:gra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Lit>
              <c:formatCode>General</c:formatCode>
              <c:ptCount val="15"/>
              <c:pt idx="0">
                <c:v>2007</c:v>
              </c:pt>
              <c:pt idx="1">
                <c:v>2008</c:v>
              </c:pt>
              <c:pt idx="2">
                <c:v>2009</c:v>
              </c:pt>
              <c:pt idx="3">
                <c:v>2010</c:v>
              </c:pt>
              <c:pt idx="4">
                <c:v>2011</c:v>
              </c:pt>
              <c:pt idx="5">
                <c:v>2012</c:v>
              </c:pt>
              <c:pt idx="6">
                <c:v>2013</c:v>
              </c:pt>
              <c:pt idx="7">
                <c:v>2014</c:v>
              </c:pt>
              <c:pt idx="8">
                <c:v>2015</c:v>
              </c:pt>
              <c:pt idx="9">
                <c:v>2016</c:v>
              </c:pt>
              <c:pt idx="10">
                <c:v>2017</c:v>
              </c:pt>
              <c:pt idx="11">
                <c:v>2018</c:v>
              </c:pt>
              <c:pt idx="12">
                <c:v>2019</c:v>
              </c:pt>
              <c:pt idx="13">
                <c:v>2020</c:v>
              </c:pt>
              <c:pt idx="14">
                <c:v>2021</c:v>
              </c:pt>
            </c:numLit>
          </c:cat>
          <c:val>
            <c:numLit>
              <c:formatCode>General</c:formatCode>
              <c:ptCount val="15"/>
              <c:pt idx="0">
                <c:v>276610.44230673701</c:v>
              </c:pt>
              <c:pt idx="1">
                <c:v>607819.60380162497</c:v>
              </c:pt>
              <c:pt idx="2">
                <c:v>365834.87417318602</c:v>
              </c:pt>
              <c:pt idx="3">
                <c:v>315140.907745854</c:v>
              </c:pt>
              <c:pt idx="4">
                <c:v>356519.31541266799</c:v>
              </c:pt>
              <c:pt idx="5">
                <c:v>177623.85006423501</c:v>
              </c:pt>
              <c:pt idx="6">
                <c:v>53407.972886433097</c:v>
              </c:pt>
              <c:pt idx="7">
                <c:v>91045.6901739319</c:v>
              </c:pt>
              <c:pt idx="8">
                <c:v>273607.66697982303</c:v>
              </c:pt>
              <c:pt idx="9">
                <c:v>162471.330901785</c:v>
              </c:pt>
              <c:pt idx="10">
                <c:v>4805.8409894705401</c:v>
              </c:pt>
              <c:pt idx="11">
                <c:v>2360.4345289922499</c:v>
              </c:pt>
              <c:pt idx="12">
                <c:v>2267.14291498475</c:v>
              </c:pt>
              <c:pt idx="13">
                <c:v>1865.6589907709899</c:v>
              </c:pt>
              <c:pt idx="14">
                <c:v>216.51707237775</c:v>
              </c:pt>
            </c:numLit>
          </c:val>
          <c:extLst>
            <c:ext xmlns:c16="http://schemas.microsoft.com/office/drawing/2014/chart" uri="{C3380CC4-5D6E-409C-BE32-E72D297353CC}">
              <c16:uniqueId val="{00000000-DCC2-4B48-80BC-6114F37E0C47}"/>
            </c:ext>
          </c:extLst>
        </c:ser>
        <c:ser>
          <c:idx val="1"/>
          <c:order val="1"/>
          <c:tx>
            <c:v>Deuda Externa</c:v>
          </c:tx>
          <c:spPr>
            <a:blipFill dpi="0" rotWithShape="0">
              <a:blip xmlns:r="http://schemas.openxmlformats.org/officeDocument/2006/relationships" r:embed="rId1"/>
              <a:srcRect/>
              <a:tile tx="0" ty="0" sx="100000" sy="100000" flip="none" algn="tl"/>
            </a:blip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Lit>
              <c:formatCode>General</c:formatCode>
              <c:ptCount val="15"/>
              <c:pt idx="0">
                <c:v>2007</c:v>
              </c:pt>
              <c:pt idx="1">
                <c:v>2008</c:v>
              </c:pt>
              <c:pt idx="2">
                <c:v>2009</c:v>
              </c:pt>
              <c:pt idx="3">
                <c:v>2010</c:v>
              </c:pt>
              <c:pt idx="4">
                <c:v>2011</c:v>
              </c:pt>
              <c:pt idx="5">
                <c:v>2012</c:v>
              </c:pt>
              <c:pt idx="6">
                <c:v>2013</c:v>
              </c:pt>
              <c:pt idx="7">
                <c:v>2014</c:v>
              </c:pt>
              <c:pt idx="8">
                <c:v>2015</c:v>
              </c:pt>
              <c:pt idx="9">
                <c:v>2016</c:v>
              </c:pt>
              <c:pt idx="10">
                <c:v>2017</c:v>
              </c:pt>
              <c:pt idx="11">
                <c:v>2018</c:v>
              </c:pt>
              <c:pt idx="12">
                <c:v>2019</c:v>
              </c:pt>
              <c:pt idx="13">
                <c:v>2020</c:v>
              </c:pt>
              <c:pt idx="14">
                <c:v>2021</c:v>
              </c:pt>
            </c:numLit>
          </c:cat>
          <c:val>
            <c:numLit>
              <c:formatCode>General</c:formatCode>
              <c:ptCount val="15"/>
              <c:pt idx="0">
                <c:v>7373.1362790622597</c:v>
              </c:pt>
              <c:pt idx="1">
                <c:v>139418.000560566</c:v>
              </c:pt>
              <c:pt idx="2">
                <c:v>190322.087044824</c:v>
              </c:pt>
              <c:pt idx="3">
                <c:v>33030.115724032403</c:v>
              </c:pt>
              <c:pt idx="4">
                <c:v>160103.114179008</c:v>
              </c:pt>
              <c:pt idx="5">
                <c:v>157294.28352282499</c:v>
              </c:pt>
              <c:pt idx="6">
                <c:v>152304.83877143901</c:v>
              </c:pt>
              <c:pt idx="7">
                <c:v>146520.05012365201</c:v>
              </c:pt>
              <c:pt idx="8">
                <c:v>13604.537319320099</c:v>
              </c:pt>
              <c:pt idx="9">
                <c:v>13060.7668595346</c:v>
              </c:pt>
              <c:pt idx="10">
                <c:v>10232.738798939299</c:v>
              </c:pt>
              <c:pt idx="11">
                <c:v>5881.6793350992502</c:v>
              </c:pt>
              <c:pt idx="12">
                <c:v>4091.5481086497398</c:v>
              </c:pt>
              <c:pt idx="13">
                <c:v>133533.047156043</c:v>
              </c:pt>
              <c:pt idx="14">
                <c:v>3031.0572263198701</c:v>
              </c:pt>
            </c:numLit>
          </c:val>
          <c:extLst>
            <c:ext xmlns:c16="http://schemas.microsoft.com/office/drawing/2014/chart" uri="{C3380CC4-5D6E-409C-BE32-E72D297353CC}">
              <c16:uniqueId val="{00000001-DCC2-4B48-80BC-6114F37E0C4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"/>
        <c:overlap val="100"/>
        <c:axId val="315521280"/>
        <c:axId val="315527168"/>
      </c:barChart>
      <c:catAx>
        <c:axId val="3155212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endParaRPr lang="es-CR"/>
          </a:p>
        </c:txPr>
        <c:crossAx val="315527168"/>
        <c:crossesAt val="0"/>
        <c:auto val="1"/>
        <c:lblAlgn val="ctr"/>
        <c:lblOffset val="100"/>
        <c:tickLblSkip val="2"/>
        <c:tickMarkSkip val="1"/>
        <c:noMultiLvlLbl val="0"/>
      </c:catAx>
      <c:valAx>
        <c:axId val="315527168"/>
        <c:scaling>
          <c:orientation val="minMax"/>
          <c:max val="1000000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R"/>
          </a:p>
        </c:txPr>
        <c:crossAx val="315521280"/>
        <c:crosses val="autoZero"/>
        <c:crossBetween val="between"/>
        <c:minorUnit val="50000"/>
      </c:valAx>
      <c:spPr>
        <a:noFill/>
        <a:ln w="25400">
          <a:noFill/>
        </a:ln>
      </c:spPr>
    </c:plotArea>
    <c:legend>
      <c:legendPos val="r"/>
      <c:overlay val="0"/>
      <c:spPr>
        <a:noFill/>
        <a:ln w="25400">
          <a:noFill/>
        </a:ln>
      </c:spPr>
      <c:txPr>
        <a:bodyPr/>
        <a:lstStyle/>
        <a:p>
          <a:pPr>
            <a:defRPr lang="es-ES" sz="460" b="1" i="0" u="none" strike="noStrike" baseline="0">
              <a:solidFill>
                <a:srgbClr val="000000"/>
              </a:solidFill>
              <a:latin typeface="Times New Roman"/>
              <a:ea typeface="Times New Roman"/>
              <a:cs typeface="Times New Roman"/>
            </a:defRPr>
          </a:pPr>
          <a:endParaRPr lang="es-CR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" b="0" i="0" u="none" strike="noStrike" baseline="0">
          <a:solidFill>
            <a:srgbClr val="000000"/>
          </a:solidFill>
          <a:latin typeface="Times New Roman"/>
          <a:ea typeface="Times New Roman"/>
          <a:cs typeface="Times New Roman"/>
        </a:defRPr>
      </a:pPr>
      <a:endParaRPr lang="es-CR"/>
    </a:p>
  </c:txPr>
  <c:printSettings>
    <c:headerFooter alignWithMargins="0"/>
    <c:pageMargins b="1" l="0.75000000000001454" r="0.75000000000001454" t="1" header="0" footer="0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ES" sz="1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Estructura de Vencimientos Anuales (Amortización) de la Deuda Pública del Gobierno Central. 
Datos al 31 de Septiembre del 2007. Datos porcentuales.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/>
      <c:barChart>
        <c:barDir val="col"/>
        <c:grouping val="clustered"/>
        <c:varyColors val="0"/>
        <c:ser>
          <c:idx val="1"/>
          <c:order val="0"/>
          <c:tx>
            <c:v>379,8536612</c:v>
          </c:tx>
          <c:spPr>
            <a:gradFill rotWithShape="0">
              <a:gsLst>
                <a:gs pos="0">
                  <a:srgbClr val="FFFFCC"/>
                </a:gs>
                <a:gs pos="100000">
                  <a:srgbClr val="FFFF99"/>
                </a:gs>
              </a:gsLst>
              <a:lin ang="5400000" scaled="1"/>
            </a:gra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0"/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A79-4E44-87A1-5BA21385AEF1}"/>
                </c:ext>
              </c:extLst>
            </c:dLbl>
            <c:dLbl>
              <c:idx val="1"/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A79-4E44-87A1-5BA21385AEF1}"/>
                </c:ext>
              </c:extLst>
            </c:dLbl>
            <c:dLbl>
              <c:idx val="2"/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A79-4E44-87A1-5BA21385AEF1}"/>
                </c:ext>
              </c:extLst>
            </c:dLbl>
            <c:dLbl>
              <c:idx val="3"/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A79-4E44-87A1-5BA21385AEF1}"/>
                </c:ext>
              </c:extLst>
            </c:dLbl>
            <c:dLbl>
              <c:idx val="4"/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A79-4E44-87A1-5BA21385AEF1}"/>
                </c:ext>
              </c:extLst>
            </c:dLbl>
            <c:dLbl>
              <c:idx val="5"/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A79-4E44-87A1-5BA21385AEF1}"/>
                </c:ext>
              </c:extLst>
            </c:dLbl>
            <c:dLbl>
              <c:idx val="6"/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A79-4E44-87A1-5BA21385AEF1}"/>
                </c:ext>
              </c:extLst>
            </c:dLbl>
            <c:dLbl>
              <c:idx val="7"/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A79-4E44-87A1-5BA21385AEF1}"/>
                </c:ext>
              </c:extLst>
            </c:dLbl>
            <c:dLbl>
              <c:idx val="8"/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A79-4E44-87A1-5BA21385AEF1}"/>
                </c:ext>
              </c:extLst>
            </c:dLbl>
            <c:dLbl>
              <c:idx val="9"/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A79-4E44-87A1-5BA21385AEF1}"/>
                </c:ext>
              </c:extLst>
            </c:dLbl>
            <c:dLbl>
              <c:idx val="10"/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A79-4E44-87A1-5BA21385AEF1}"/>
                </c:ext>
              </c:extLst>
            </c:dLbl>
            <c:dLbl>
              <c:idx val="11"/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A79-4E44-87A1-5BA21385AEF1}"/>
                </c:ext>
              </c:extLst>
            </c:dLbl>
            <c:dLbl>
              <c:idx val="12"/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A79-4E44-87A1-5BA21385AEF1}"/>
                </c:ext>
              </c:extLst>
            </c:dLbl>
            <c:dLbl>
              <c:idx val="13"/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A79-4E44-87A1-5BA21385AEF1}"/>
                </c:ext>
              </c:extLst>
            </c:dLbl>
            <c:dLbl>
              <c:idx val="14"/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5A79-4E44-87A1-5BA21385AEF1}"/>
                </c:ext>
              </c:extLst>
            </c:dLbl>
            <c:dLbl>
              <c:idx val="15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CR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5A79-4E44-87A1-5BA21385AEF1}"/>
                </c:ext>
              </c:extLst>
            </c:dLbl>
            <c:dLbl>
              <c:idx val="16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75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es-CR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5A79-4E44-87A1-5BA21385AEF1}"/>
                </c:ext>
              </c:extLst>
            </c:dLbl>
            <c:dLbl>
              <c:idx val="17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75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es-CR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5A79-4E44-87A1-5BA21385AEF1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25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C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Lit>
              <c:formatCode>General</c:formatCode>
              <c:ptCount val="20"/>
              <c:pt idx="0">
                <c:v>2007</c:v>
              </c:pt>
              <c:pt idx="1">
                <c:v>2008</c:v>
              </c:pt>
              <c:pt idx="2">
                <c:v>2009</c:v>
              </c:pt>
              <c:pt idx="3">
                <c:v>2010</c:v>
              </c:pt>
              <c:pt idx="4">
                <c:v>2011</c:v>
              </c:pt>
              <c:pt idx="5">
                <c:v>2012</c:v>
              </c:pt>
              <c:pt idx="6">
                <c:v>2013</c:v>
              </c:pt>
              <c:pt idx="7">
                <c:v>2014</c:v>
              </c:pt>
              <c:pt idx="8">
                <c:v>2015</c:v>
              </c:pt>
              <c:pt idx="9">
                <c:v>2016</c:v>
              </c:pt>
              <c:pt idx="10">
                <c:v>2017</c:v>
              </c:pt>
              <c:pt idx="11">
                <c:v>2018</c:v>
              </c:pt>
              <c:pt idx="12">
                <c:v>2019</c:v>
              </c:pt>
              <c:pt idx="13">
                <c:v>2020</c:v>
              </c:pt>
              <c:pt idx="14">
                <c:v>2021</c:v>
              </c:pt>
              <c:pt idx="15">
                <c:v>2022</c:v>
              </c:pt>
              <c:pt idx="16">
                <c:v>2023</c:v>
              </c:pt>
              <c:pt idx="17">
                <c:v>2024</c:v>
              </c:pt>
              <c:pt idx="18">
                <c:v>2025</c:v>
              </c:pt>
              <c:pt idx="19">
                <c:v>2026</c:v>
              </c:pt>
            </c:numLit>
          </c:cat>
          <c:val>
            <c:numLit>
              <c:formatCode>General</c:formatCode>
              <c:ptCount val="27"/>
              <c:pt idx="0">
                <c:v>144.361318554446</c:v>
              </c:pt>
              <c:pt idx="1">
                <c:v>379.85366117943698</c:v>
              </c:pt>
              <c:pt idx="2">
                <c:v>282.71898613749403</c:v>
              </c:pt>
              <c:pt idx="3">
                <c:v>176.99060808711999</c:v>
              </c:pt>
              <c:pt idx="4">
                <c:v>262.62184903731202</c:v>
              </c:pt>
              <c:pt idx="5">
                <c:v>170.253582656639</c:v>
              </c:pt>
              <c:pt idx="6">
                <c:v>104.572848319717</c:v>
              </c:pt>
              <c:pt idx="7">
                <c:v>120.765089572631</c:v>
              </c:pt>
              <c:pt idx="8">
                <c:v>146.002565584964</c:v>
              </c:pt>
              <c:pt idx="9">
                <c:v>89.230667193275494</c:v>
              </c:pt>
              <c:pt idx="10">
                <c:v>7.6447699610117601</c:v>
              </c:pt>
              <c:pt idx="11">
                <c:v>4.1898281200732903</c:v>
              </c:pt>
              <c:pt idx="12">
                <c:v>3.2324016504736801</c:v>
              </c:pt>
              <c:pt idx="13">
                <c:v>68.829103284658103</c:v>
              </c:pt>
              <c:pt idx="14">
                <c:v>1.65088451131346</c:v>
              </c:pt>
              <c:pt idx="15">
                <c:v>5.4236824030592796</c:v>
              </c:pt>
              <c:pt idx="16">
                <c:v>1</c:v>
              </c:pt>
              <c:pt idx="17">
                <c:v>0.99174254215095603</c:v>
              </c:pt>
              <c:pt idx="18">
                <c:v>0.99174254215095603</c:v>
              </c:pt>
              <c:pt idx="19">
                <c:v>0.99174254215095603</c:v>
              </c:pt>
              <c:pt idx="20">
                <c:v>0.9234443752532</c:v>
              </c:pt>
              <c:pt idx="21">
                <c:v>0.84615951913208098</c:v>
              </c:pt>
              <c:pt idx="22">
                <c:v>0.459967195879255</c:v>
              </c:pt>
              <c:pt idx="23">
                <c:v>8.27615301645028E-2</c:v>
              </c:pt>
              <c:pt idx="24">
                <c:v>8.27615301645028E-2</c:v>
              </c:pt>
              <c:pt idx="25">
                <c:v>8.27615301645028E-2</c:v>
              </c:pt>
              <c:pt idx="26">
                <c:v>1</c:v>
              </c:pt>
            </c:numLit>
          </c:val>
          <c:extLst>
            <c:ext xmlns:c16="http://schemas.microsoft.com/office/drawing/2014/chart" uri="{C3380CC4-5D6E-409C-BE32-E72D297353CC}">
              <c16:uniqueId val="{00000012-5A79-4E44-87A1-5BA21385AEF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315794944"/>
        <c:axId val="315796480"/>
      </c:barChart>
      <c:catAx>
        <c:axId val="3157949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50" b="1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endParaRPr lang="es-CR"/>
          </a:p>
        </c:txPr>
        <c:crossAx val="315796480"/>
        <c:crosses val="autoZero"/>
        <c:auto val="1"/>
        <c:lblAlgn val="ctr"/>
        <c:lblOffset val="100"/>
        <c:tickLblSkip val="2"/>
        <c:tickMarkSkip val="1"/>
        <c:noMultiLvlLbl val="0"/>
      </c:catAx>
      <c:valAx>
        <c:axId val="315796480"/>
        <c:scaling>
          <c:orientation val="minMax"/>
          <c:max val="0.30000000000000032"/>
          <c:min val="0"/>
        </c:scaling>
        <c:delete val="1"/>
        <c:axPos val="l"/>
        <c:numFmt formatCode="General" sourceLinked="1"/>
        <c:majorTickMark val="out"/>
        <c:minorTickMark val="none"/>
        <c:tickLblPos val="nextTo"/>
        <c:crossAx val="315794944"/>
        <c:crosses val="autoZero"/>
        <c:crossBetween val="between"/>
        <c:majorUnit val="0.05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75" b="0" i="0" u="none" strike="noStrike" baseline="0">
          <a:solidFill>
            <a:srgbClr val="000000"/>
          </a:solidFill>
          <a:latin typeface="Times New Roman"/>
          <a:ea typeface="Times New Roman"/>
          <a:cs typeface="Times New Roman"/>
        </a:defRPr>
      </a:pPr>
      <a:endParaRPr lang="es-CR"/>
    </a:p>
  </c:txPr>
  <c:printSettings>
    <c:headerFooter alignWithMargins="0"/>
    <c:pageMargins b="1" l="0.75000000000001454" r="0.75000000000001454" t="1" header="0" footer="0"/>
    <c:pageSetup paperSize="9" orientation="landscape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30479379732705"/>
          <c:y val="5.6431714151673112E-2"/>
          <c:w val="0.86283645578785406"/>
          <c:h val="0.76838295213098362"/>
        </c:manualLayout>
      </c:layout>
      <c:barChart>
        <c:barDir val="col"/>
        <c:grouping val="clustered"/>
        <c:varyColors val="0"/>
        <c:ser>
          <c:idx val="2"/>
          <c:order val="0"/>
          <c:tx>
            <c:strRef>
              <c:f>'Maturity Profile Domestic Debt'!$C$101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 w="12700">
              <a:solidFill>
                <a:srgbClr val="000000"/>
              </a:solidFill>
              <a:prstDash val="solid"/>
            </a:ln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cat>
            <c:strRef>
              <c:f>'Maturity Profile Domestic Debt'!$B$102:$B$113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'Maturity Profile Domestic Debt'!$C$102:$C$113</c:f>
              <c:numCache>
                <c:formatCode>_(* #\ ##0.00_);_(* \(#\ ##0.00\);_(* "-"??_);_(@_)</c:formatCode>
                <c:ptCount val="12"/>
                <c:pt idx="5">
                  <c:v>174504.21409704007</c:v>
                </c:pt>
                <c:pt idx="6">
                  <c:v>268160.56874994253</c:v>
                </c:pt>
                <c:pt idx="7">
                  <c:v>112721.3662099536</c:v>
                </c:pt>
                <c:pt idx="8">
                  <c:v>211320.03393992377</c:v>
                </c:pt>
                <c:pt idx="9">
                  <c:v>15941.891966622403</c:v>
                </c:pt>
                <c:pt idx="10">
                  <c:v>189612.07536125317</c:v>
                </c:pt>
                <c:pt idx="11">
                  <c:v>22410.689832882348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369-4FB8-8065-21A93D9C6D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315857920"/>
        <c:axId val="315867904"/>
      </c:barChart>
      <c:catAx>
        <c:axId val="315857920"/>
        <c:scaling>
          <c:orientation val="minMax"/>
        </c:scaling>
        <c:delete val="1"/>
        <c:axPos val="b"/>
        <c:numFmt formatCode="General" sourceLinked="0"/>
        <c:majorTickMark val="out"/>
        <c:minorTickMark val="none"/>
        <c:tickLblPos val="nextTo"/>
        <c:crossAx val="315867904"/>
        <c:crossesAt val="0"/>
        <c:auto val="1"/>
        <c:lblAlgn val="ctr"/>
        <c:lblOffset val="100"/>
        <c:noMultiLvlLbl val="0"/>
      </c:catAx>
      <c:valAx>
        <c:axId val="31586790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  <a:prstDash val="solid"/>
          </a:ln>
        </c:spPr>
        <c:txPr>
          <a:bodyPr rot="0" vert="horz"/>
          <a:lstStyle/>
          <a:p>
            <a:pPr>
              <a:defRPr b="1"/>
            </a:pPr>
            <a:endParaRPr lang="es-CR"/>
          </a:p>
        </c:txPr>
        <c:crossAx val="315857920"/>
        <c:crosses val="autoZero"/>
        <c:crossBetween val="between"/>
      </c:valAx>
      <c:dTable>
        <c:showHorzBorder val="1"/>
        <c:showVertBorder val="1"/>
        <c:showOutline val="1"/>
        <c:showKeys val="1"/>
        <c:spPr>
          <a:ln w="3175">
            <a:solidFill>
              <a:sysClr val="windowText" lastClr="000000">
                <a:alpha val="45490"/>
              </a:sysClr>
            </a:solidFill>
            <a:prstDash val="solid"/>
          </a:ln>
        </c:spPr>
        <c:txPr>
          <a:bodyPr/>
          <a:lstStyle/>
          <a:p>
            <a:pPr rtl="0">
              <a:defRPr sz="800" b="1"/>
            </a:pPr>
            <a:endParaRPr lang="es-CR"/>
          </a:p>
        </c:txPr>
      </c:dTable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ysClr val="window" lastClr="FFFFFF"/>
    </a:solidFill>
    <a:ln w="9525">
      <a:noFill/>
    </a:ln>
  </c:spPr>
  <c:txPr>
    <a:bodyPr/>
    <a:lstStyle/>
    <a:p>
      <a:pPr>
        <a:defRPr sz="800" b="0" i="0" u="none" strike="noStrike" baseline="0">
          <a:solidFill>
            <a:sysClr val="windowText" lastClr="000000"/>
          </a:solidFill>
          <a:latin typeface="Arial"/>
          <a:ea typeface="Arial"/>
          <a:cs typeface="Arial"/>
        </a:defRPr>
      </a:pPr>
      <a:endParaRPr lang="es-CR"/>
    </a:p>
  </c:txPr>
  <c:printSettings>
    <c:headerFooter alignWithMargins="0"/>
    <c:pageMargins b="1" l="0.75000000000001454" r="0.75000000000001454" t="1" header="0" footer="0"/>
    <c:pageSetup orientation="landscape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41828073166017"/>
          <c:y val="2.5762878210674484E-2"/>
          <c:w val="0.85486424648225401"/>
          <c:h val="0.78571841363866224"/>
        </c:manualLayout>
      </c:layout>
      <c:barChart>
        <c:barDir val="col"/>
        <c:grouping val="clustered"/>
        <c:varyColors val="0"/>
        <c:ser>
          <c:idx val="2"/>
          <c:order val="0"/>
          <c:tx>
            <c:strRef>
              <c:f>'Maturity Profile Domestic Debt'!$C$146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 w="12700">
              <a:solidFill>
                <a:srgbClr val="000000"/>
              </a:solidFill>
              <a:prstDash val="solid"/>
            </a:ln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cat>
            <c:strRef>
              <c:f>'Maturity Profile Domestic Debt'!$B$147:$B$158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'Maturity Profile Domestic Debt'!$C$147:$C$158</c:f>
              <c:numCache>
                <c:formatCode>0.0%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7.8792897845312154E-3</c:v>
                </c:pt>
                <c:pt idx="6">
                  <c:v>1.2108102035808328E-2</c:v>
                </c:pt>
                <c:pt idx="7">
                  <c:v>5.0896439027116576E-3</c:v>
                </c:pt>
                <c:pt idx="8">
                  <c:v>9.5416136126300795E-3</c:v>
                </c:pt>
                <c:pt idx="9">
                  <c:v>7.1981520428416267E-4</c:v>
                </c:pt>
                <c:pt idx="10">
                  <c:v>8.5614464736472311E-3</c:v>
                </c:pt>
                <c:pt idx="11">
                  <c:v>1.0118971646514675E-3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951-4B18-AB9A-6CCB870988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315901824"/>
        <c:axId val="315903360"/>
      </c:barChart>
      <c:catAx>
        <c:axId val="315901824"/>
        <c:scaling>
          <c:orientation val="minMax"/>
        </c:scaling>
        <c:delete val="1"/>
        <c:axPos val="b"/>
        <c:numFmt formatCode="General" sourceLinked="0"/>
        <c:majorTickMark val="out"/>
        <c:minorTickMark val="none"/>
        <c:tickLblPos val="nextTo"/>
        <c:crossAx val="315903360"/>
        <c:crosses val="autoZero"/>
        <c:auto val="1"/>
        <c:lblAlgn val="ctr"/>
        <c:lblOffset val="100"/>
        <c:noMultiLvlLbl val="0"/>
      </c:catAx>
      <c:valAx>
        <c:axId val="315903360"/>
        <c:scaling>
          <c:orientation val="minMax"/>
        </c:scaling>
        <c:delete val="0"/>
        <c:axPos val="l"/>
        <c:numFmt formatCode="0.0%" sourceLinked="0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  <a:prstDash val="solid"/>
          </a:ln>
        </c:spPr>
        <c:txPr>
          <a:bodyPr rot="0" vert="horz"/>
          <a:lstStyle/>
          <a:p>
            <a:pPr>
              <a:defRPr sz="800" b="1"/>
            </a:pPr>
            <a:endParaRPr lang="es-CR"/>
          </a:p>
        </c:txPr>
        <c:crossAx val="315901824"/>
        <c:crosses val="autoZero"/>
        <c:crossBetween val="between"/>
      </c:valAx>
      <c:dTable>
        <c:showHorzBorder val="1"/>
        <c:showVertBorder val="1"/>
        <c:showOutline val="1"/>
        <c:showKeys val="1"/>
        <c:spPr>
          <a:ln w="3175">
            <a:solidFill>
              <a:sysClr val="windowText" lastClr="000000">
                <a:alpha val="45490"/>
              </a:sysClr>
            </a:solidFill>
            <a:prstDash val="solid"/>
          </a:ln>
        </c:spPr>
        <c:txPr>
          <a:bodyPr/>
          <a:lstStyle/>
          <a:p>
            <a:pPr rtl="0">
              <a:defRPr sz="800" b="1"/>
            </a:pPr>
            <a:endParaRPr lang="es-CR"/>
          </a:p>
        </c:txPr>
      </c:dTable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3175">
      <a:noFill/>
      <a:prstDash val="solid"/>
    </a:ln>
  </c:spPr>
  <c:txPr>
    <a:bodyPr/>
    <a:lstStyle/>
    <a:p>
      <a:pPr>
        <a:defRPr sz="825" b="0" i="0" u="none" strike="noStrike" baseline="0">
          <a:solidFill>
            <a:sysClr val="windowText" lastClr="000000"/>
          </a:solidFill>
          <a:latin typeface="Arial"/>
          <a:ea typeface="Arial"/>
          <a:cs typeface="Arial"/>
        </a:defRPr>
      </a:pPr>
      <a:endParaRPr lang="es-CR"/>
    </a:p>
  </c:txPr>
  <c:printSettings>
    <c:headerFooter alignWithMargins="0"/>
    <c:pageMargins b="1" l="0.75000000000001454" r="0.75000000000001454" t="1" header="0" footer="0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30241130649514"/>
          <c:y val="3.0854085823004179E-2"/>
          <c:w val="0.85762626084295523"/>
          <c:h val="0.80435720654535392"/>
        </c:manualLayout>
      </c:layout>
      <c:barChart>
        <c:barDir val="col"/>
        <c:grouping val="clustered"/>
        <c:varyColors val="0"/>
        <c:ser>
          <c:idx val="2"/>
          <c:order val="0"/>
          <c:tx>
            <c:strRef>
              <c:f>'Maturity Profile Domestic Debt'!$C$123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 w="12700">
              <a:solidFill>
                <a:srgbClr val="000000"/>
              </a:solidFill>
              <a:prstDash val="solid"/>
            </a:ln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cat>
            <c:strRef>
              <c:f>'Maturity Profile Domestic Debt'!$B$124:$B$135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'Maturity Profile Domestic Debt'!$C$124:$C$135</c:f>
              <c:numCache>
                <c:formatCode>_(* #\ ##0.00_);_(* \(#\ ##0.00\);_(* "-"??_);_(@_)</c:formatCode>
                <c:ptCount val="12"/>
                <c:pt idx="5">
                  <c:v>344.08118561605824</c:v>
                </c:pt>
                <c:pt idx="6">
                  <c:v>528.74944544116761</c:v>
                </c:pt>
                <c:pt idx="7">
                  <c:v>222.25996965445538</c:v>
                </c:pt>
                <c:pt idx="8">
                  <c:v>416.67330613598023</c:v>
                </c:pt>
                <c:pt idx="9">
                  <c:v>31.433654007852358</c:v>
                </c:pt>
                <c:pt idx="10">
                  <c:v>373.87032763083283</c:v>
                </c:pt>
                <c:pt idx="11">
                  <c:v>44.188598929099996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1AA-4356-B108-B2E03C6FDF5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315994880"/>
        <c:axId val="315996416"/>
      </c:barChart>
      <c:catAx>
        <c:axId val="315994880"/>
        <c:scaling>
          <c:orientation val="minMax"/>
        </c:scaling>
        <c:delete val="1"/>
        <c:axPos val="b"/>
        <c:numFmt formatCode="General" sourceLinked="0"/>
        <c:majorTickMark val="out"/>
        <c:minorTickMark val="none"/>
        <c:tickLblPos val="nextTo"/>
        <c:crossAx val="315996416"/>
        <c:crosses val="autoZero"/>
        <c:auto val="1"/>
        <c:lblAlgn val="ctr"/>
        <c:lblOffset val="100"/>
        <c:noMultiLvlLbl val="0"/>
      </c:catAx>
      <c:valAx>
        <c:axId val="31599641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  <a:prstDash val="solid"/>
          </a:ln>
        </c:spPr>
        <c:txPr>
          <a:bodyPr rot="0" vert="horz"/>
          <a:lstStyle/>
          <a:p>
            <a:pPr>
              <a:defRPr sz="800" b="1"/>
            </a:pPr>
            <a:endParaRPr lang="es-CR"/>
          </a:p>
        </c:txPr>
        <c:crossAx val="315994880"/>
        <c:crosses val="autoZero"/>
        <c:crossBetween val="between"/>
      </c:valAx>
      <c:dTable>
        <c:showHorzBorder val="1"/>
        <c:showVertBorder val="1"/>
        <c:showOutline val="1"/>
        <c:showKeys val="1"/>
        <c:spPr>
          <a:ln w="3175">
            <a:solidFill>
              <a:sysClr val="windowText" lastClr="000000">
                <a:alpha val="45490"/>
              </a:sysClr>
            </a:solidFill>
            <a:prstDash val="solid"/>
          </a:ln>
        </c:spPr>
        <c:txPr>
          <a:bodyPr/>
          <a:lstStyle/>
          <a:p>
            <a:pPr rtl="0">
              <a:defRPr sz="800" b="1">
                <a:solidFill>
                  <a:sysClr val="windowText" lastClr="000000"/>
                </a:solidFill>
              </a:defRPr>
            </a:pPr>
            <a:endParaRPr lang="es-CR"/>
          </a:p>
        </c:txPr>
      </c:dTable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ysClr val="window" lastClr="FFFFFF"/>
    </a:solidFill>
    <a:ln w="3175">
      <a:noFill/>
      <a:prstDash val="solid"/>
    </a:ln>
  </c:spPr>
  <c:txPr>
    <a:bodyPr/>
    <a:lstStyle/>
    <a:p>
      <a:pPr>
        <a:defRPr sz="875" b="0" i="0" u="none" strike="noStrike" baseline="0">
          <a:solidFill>
            <a:sysClr val="windowText" lastClr="000000"/>
          </a:solidFill>
          <a:latin typeface="Arial"/>
          <a:ea typeface="Arial"/>
          <a:cs typeface="Arial"/>
        </a:defRPr>
      </a:pPr>
      <a:endParaRPr lang="es-CR"/>
    </a:p>
  </c:txPr>
  <c:printSettings>
    <c:headerFooter alignWithMargins="0"/>
    <c:pageMargins b="1" l="0.75000000000001454" r="0.75000000000001454" t="1" header="0" footer="0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1962296658386"/>
          <c:y val="2.9083391695995751E-2"/>
          <c:w val="0.84930883639546195"/>
          <c:h val="0.78642780763515674"/>
        </c:manualLayout>
      </c:layout>
      <c:barChart>
        <c:barDir val="col"/>
        <c:grouping val="clustered"/>
        <c:varyColors val="0"/>
        <c:ser>
          <c:idx val="2"/>
          <c:order val="0"/>
          <c:tx>
            <c:strRef>
              <c:f>'Maturity Profile Domestic Debt'!$D$101</c:f>
              <c:strCache>
                <c:ptCount val="1"/>
                <c:pt idx="0">
                  <c:v>2026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 w="12700">
              <a:solidFill>
                <a:srgbClr val="000000"/>
              </a:solidFill>
              <a:prstDash val="solid"/>
            </a:ln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cat>
            <c:strRef>
              <c:f>'Maturity Profile Domestic Debt'!$B$102:$B$113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'Maturity Profile Domestic Debt'!$D$102:$D$113</c:f>
              <c:numCache>
                <c:formatCode>_(* #\ ##0.00_);_(* \(#\ ##0.00\);_(* "-"??_);_(@_)</c:formatCode>
                <c:ptCount val="12"/>
                <c:pt idx="0">
                  <c:v>368427.04955158278</c:v>
                </c:pt>
                <c:pt idx="1">
                  <c:v>373810.89848113491</c:v>
                </c:pt>
                <c:pt idx="2">
                  <c:v>90743.943633035597</c:v>
                </c:pt>
                <c:pt idx="3">
                  <c:v>48758.290009689605</c:v>
                </c:pt>
                <c:pt idx="4">
                  <c:v>237380.55978758287</c:v>
                </c:pt>
                <c:pt idx="5">
                  <c:v>168744.57565149802</c:v>
                </c:pt>
                <c:pt idx="6">
                  <c:v>176201.1472338064</c:v>
                </c:pt>
                <c:pt idx="7">
                  <c:v>249305.76992537244</c:v>
                </c:pt>
                <c:pt idx="8">
                  <c:v>237859.72736319402</c:v>
                </c:pt>
                <c:pt idx="9">
                  <c:v>789.63805363719996</c:v>
                </c:pt>
                <c:pt idx="10">
                  <c:v>943.32459237390003</c:v>
                </c:pt>
                <c:pt idx="11">
                  <c:v>658.53939960150001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81D-4B79-8EDC-548D1DBF76E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316050816"/>
        <c:axId val="316068992"/>
      </c:barChart>
      <c:catAx>
        <c:axId val="316050816"/>
        <c:scaling>
          <c:orientation val="minMax"/>
        </c:scaling>
        <c:delete val="1"/>
        <c:axPos val="b"/>
        <c:numFmt formatCode="General" sourceLinked="0"/>
        <c:majorTickMark val="out"/>
        <c:minorTickMark val="none"/>
        <c:tickLblPos val="nextTo"/>
        <c:crossAx val="316068992"/>
        <c:crosses val="autoZero"/>
        <c:auto val="1"/>
        <c:lblAlgn val="ctr"/>
        <c:lblOffset val="100"/>
        <c:noMultiLvlLbl val="0"/>
      </c:catAx>
      <c:valAx>
        <c:axId val="31606899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  <a:prstDash val="solid"/>
          </a:ln>
        </c:spPr>
        <c:txPr>
          <a:bodyPr rot="0" vert="horz"/>
          <a:lstStyle/>
          <a:p>
            <a:pPr>
              <a:defRPr b="1"/>
            </a:pPr>
            <a:endParaRPr lang="es-CR"/>
          </a:p>
        </c:txPr>
        <c:crossAx val="316050816"/>
        <c:crosses val="autoZero"/>
        <c:crossBetween val="between"/>
      </c:valAx>
      <c:dTable>
        <c:showHorzBorder val="1"/>
        <c:showVertBorder val="1"/>
        <c:showOutline val="1"/>
        <c:showKeys val="1"/>
        <c:spPr>
          <a:ln w="3175">
            <a:solidFill>
              <a:sysClr val="windowText" lastClr="000000">
                <a:alpha val="45490"/>
              </a:sysClr>
            </a:solidFill>
            <a:prstDash val="solid"/>
          </a:ln>
        </c:spPr>
        <c:txPr>
          <a:bodyPr/>
          <a:lstStyle/>
          <a:p>
            <a:pPr rtl="0">
              <a:defRPr sz="800" b="1"/>
            </a:pPr>
            <a:endParaRPr lang="es-CR"/>
          </a:p>
        </c:txPr>
      </c:dTable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ysClr val="window" lastClr="FFFFFF"/>
    </a:solidFill>
    <a:ln w="3175">
      <a:noFill/>
      <a:prstDash val="solid"/>
    </a:ln>
  </c:spPr>
  <c:txPr>
    <a:bodyPr/>
    <a:lstStyle/>
    <a:p>
      <a:pPr>
        <a:defRPr sz="800" b="0" i="0" u="none" strike="noStrike" baseline="0">
          <a:solidFill>
            <a:sysClr val="windowText" lastClr="000000"/>
          </a:solidFill>
          <a:latin typeface="+mn-lt"/>
          <a:ea typeface="Arial"/>
          <a:cs typeface="Arial"/>
        </a:defRPr>
      </a:pPr>
      <a:endParaRPr lang="es-CR"/>
    </a:p>
  </c:txPr>
  <c:printSettings>
    <c:headerFooter alignWithMargins="0"/>
    <c:pageMargins b="1" l="0.75000000000001454" r="0.75000000000001454" t="1" header="0" footer="0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92417494886898"/>
          <c:y val="2.8518055945248245E-2"/>
          <c:w val="0.83754903825427607"/>
          <c:h val="0.74671916010498696"/>
        </c:manualLayout>
      </c:layout>
      <c:barChart>
        <c:barDir val="col"/>
        <c:grouping val="clustered"/>
        <c:varyColors val="0"/>
        <c:ser>
          <c:idx val="2"/>
          <c:order val="0"/>
          <c:tx>
            <c:strRef>
              <c:f>'Maturity Profile Domestic Debt'!$D$146</c:f>
              <c:strCache>
                <c:ptCount val="1"/>
                <c:pt idx="0">
                  <c:v>2026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 w="12700">
              <a:solidFill>
                <a:srgbClr val="000000"/>
              </a:solidFill>
              <a:prstDash val="solid"/>
            </a:ln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cat>
            <c:strRef>
              <c:f>'Maturity Profile Domestic Debt'!$B$147:$B$158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'Maturity Profile Domestic Debt'!$D$147:$D$158</c:f>
              <c:numCache>
                <c:formatCode>0.0%</c:formatCode>
                <c:ptCount val="12"/>
                <c:pt idx="0">
                  <c:v>1.6635377563217264E-2</c:v>
                </c:pt>
                <c:pt idx="1">
                  <c:v>1.6878471439726688E-2</c:v>
                </c:pt>
                <c:pt idx="2">
                  <c:v>4.0973098086803262E-3</c:v>
                </c:pt>
                <c:pt idx="3">
                  <c:v>2.201555408690123E-3</c:v>
                </c:pt>
                <c:pt idx="4">
                  <c:v>1.0718309752339264E-2</c:v>
                </c:pt>
                <c:pt idx="5">
                  <c:v>7.6192280971881451E-3</c:v>
                </c:pt>
                <c:pt idx="6">
                  <c:v>7.9559104438014869E-3</c:v>
                </c:pt>
                <c:pt idx="7">
                  <c:v>1.12567620006318E-2</c:v>
                </c:pt>
                <c:pt idx="8">
                  <c:v>1.0739945334053595E-2</c:v>
                </c:pt>
                <c:pt idx="9">
                  <c:v>3.5654079081670934E-5</c:v>
                </c:pt>
                <c:pt idx="10">
                  <c:v>4.2593400180327322E-5</c:v>
                </c:pt>
                <c:pt idx="11">
                  <c:v>2.9734655927025159E-5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917-40F0-8178-AD5863B6DD9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316111104"/>
        <c:axId val="316145664"/>
      </c:barChart>
      <c:catAx>
        <c:axId val="316111104"/>
        <c:scaling>
          <c:orientation val="minMax"/>
        </c:scaling>
        <c:delete val="1"/>
        <c:axPos val="b"/>
        <c:numFmt formatCode="General" sourceLinked="0"/>
        <c:majorTickMark val="out"/>
        <c:minorTickMark val="none"/>
        <c:tickLblPos val="nextTo"/>
        <c:crossAx val="316145664"/>
        <c:crosses val="autoZero"/>
        <c:auto val="1"/>
        <c:lblAlgn val="ctr"/>
        <c:lblOffset val="100"/>
        <c:noMultiLvlLbl val="0"/>
      </c:catAx>
      <c:valAx>
        <c:axId val="316145664"/>
        <c:scaling>
          <c:orientation val="minMax"/>
        </c:scaling>
        <c:delete val="0"/>
        <c:axPos val="l"/>
        <c:numFmt formatCode="0.0%" sourceLinked="0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  <a:prstDash val="solid"/>
          </a:ln>
        </c:spPr>
        <c:txPr>
          <a:bodyPr rot="0" vert="horz"/>
          <a:lstStyle/>
          <a:p>
            <a:pPr>
              <a:defRPr sz="800" b="1"/>
            </a:pPr>
            <a:endParaRPr lang="es-CR"/>
          </a:p>
        </c:txPr>
        <c:crossAx val="316111104"/>
        <c:crosses val="autoZero"/>
        <c:crossBetween val="between"/>
      </c:valAx>
      <c:dTable>
        <c:showHorzBorder val="1"/>
        <c:showVertBorder val="1"/>
        <c:showOutline val="1"/>
        <c:showKeys val="1"/>
        <c:spPr>
          <a:ln w="3175">
            <a:solidFill>
              <a:sysClr val="windowText" lastClr="000000">
                <a:alpha val="45490"/>
              </a:sysClr>
            </a:solidFill>
            <a:prstDash val="solid"/>
          </a:ln>
        </c:spPr>
        <c:txPr>
          <a:bodyPr/>
          <a:lstStyle/>
          <a:p>
            <a:pPr rtl="0">
              <a:defRPr sz="800" b="1"/>
            </a:pPr>
            <a:endParaRPr lang="es-CR"/>
          </a:p>
        </c:txPr>
      </c:dTable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ysClr val="window" lastClr="FFFFFF"/>
    </a:solidFill>
    <a:ln w="3175">
      <a:noFill/>
      <a:prstDash val="solid"/>
    </a:ln>
  </c:spPr>
  <c:txPr>
    <a:bodyPr/>
    <a:lstStyle/>
    <a:p>
      <a:pPr>
        <a:defRPr sz="825" b="0" i="0" u="none" strike="noStrike" baseline="0">
          <a:solidFill>
            <a:sysClr val="windowText" lastClr="000000"/>
          </a:solidFill>
          <a:latin typeface="Arial"/>
          <a:ea typeface="Arial"/>
          <a:cs typeface="Arial"/>
        </a:defRPr>
      </a:pPr>
      <a:endParaRPr lang="es-CR"/>
    </a:p>
  </c:txPr>
  <c:printSettings>
    <c:headerFooter alignWithMargins="0"/>
    <c:pageMargins b="1" l="0.75000000000001454" r="0.75000000000001454" t="1" header="0" footer="0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2625886442137"/>
          <c:y val="7.616092764523838E-2"/>
          <c:w val="0.85907644349749746"/>
          <c:h val="0.74376202974628169"/>
        </c:manualLayout>
      </c:layout>
      <c:barChart>
        <c:barDir val="col"/>
        <c:grouping val="clustered"/>
        <c:varyColors val="0"/>
        <c:ser>
          <c:idx val="2"/>
          <c:order val="0"/>
          <c:tx>
            <c:strRef>
              <c:f>'Maturity Profile Domestic Debt'!$D$123</c:f>
              <c:strCache>
                <c:ptCount val="1"/>
                <c:pt idx="0">
                  <c:v>2026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 w="12700">
              <a:solidFill>
                <a:srgbClr val="000000"/>
              </a:solidFill>
              <a:prstDash val="solid"/>
            </a:ln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cat>
            <c:strRef>
              <c:f>'Maturity Profile Domestic Debt'!$B$124:$B$135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'Maturity Profile Domestic Debt'!$D$124:$D$135</c:f>
              <c:numCache>
                <c:formatCode>_(* #\ ##0.00_);_(* \(#\ ##0.00\);_(* "-"??_);_(@_)</c:formatCode>
                <c:ptCount val="12"/>
                <c:pt idx="0">
                  <c:v>726.45131625440229</c:v>
                </c:pt>
                <c:pt idx="1">
                  <c:v>737.06699755724969</c:v>
                </c:pt>
                <c:pt idx="2">
                  <c:v>178.9256716480707</c:v>
                </c:pt>
                <c:pt idx="3">
                  <c:v>96.139857263367787</c:v>
                </c:pt>
                <c:pt idx="4">
                  <c:v>468.05852154661812</c:v>
                </c:pt>
                <c:pt idx="5">
                  <c:v>332.72453594821752</c:v>
                </c:pt>
                <c:pt idx="6">
                  <c:v>347.42713785354994</c:v>
                </c:pt>
                <c:pt idx="7">
                  <c:v>491.57222558043316</c:v>
                </c:pt>
                <c:pt idx="8">
                  <c:v>469.0033270825657</c:v>
                </c:pt>
                <c:pt idx="9">
                  <c:v>1.5569801515048503</c:v>
                </c:pt>
                <c:pt idx="10">
                  <c:v>1.8600137873134712</c:v>
                </c:pt>
                <c:pt idx="11">
                  <c:v>1.2984845011465809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D24-4A77-B6A2-4802359412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316212352"/>
        <c:axId val="316213888"/>
      </c:barChart>
      <c:catAx>
        <c:axId val="316212352"/>
        <c:scaling>
          <c:orientation val="minMax"/>
        </c:scaling>
        <c:delete val="1"/>
        <c:axPos val="b"/>
        <c:numFmt formatCode="General" sourceLinked="0"/>
        <c:majorTickMark val="out"/>
        <c:minorTickMark val="none"/>
        <c:tickLblPos val="nextTo"/>
        <c:crossAx val="316213888"/>
        <c:crosses val="autoZero"/>
        <c:auto val="1"/>
        <c:lblAlgn val="ctr"/>
        <c:lblOffset val="100"/>
        <c:noMultiLvlLbl val="0"/>
      </c:catAx>
      <c:valAx>
        <c:axId val="31621388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  <a:prstDash val="solid"/>
          </a:ln>
        </c:spPr>
        <c:txPr>
          <a:bodyPr rot="0" vert="horz"/>
          <a:lstStyle/>
          <a:p>
            <a:pPr>
              <a:defRPr sz="800" b="1"/>
            </a:pPr>
            <a:endParaRPr lang="es-CR"/>
          </a:p>
        </c:txPr>
        <c:crossAx val="316212352"/>
        <c:crosses val="autoZero"/>
        <c:crossBetween val="between"/>
      </c:valAx>
      <c:dTable>
        <c:showHorzBorder val="1"/>
        <c:showVertBorder val="1"/>
        <c:showOutline val="1"/>
        <c:showKeys val="1"/>
        <c:spPr>
          <a:ln w="3175">
            <a:solidFill>
              <a:sysClr val="windowText" lastClr="000000">
                <a:alpha val="45490"/>
              </a:sysClr>
            </a:solidFill>
            <a:prstDash val="solid"/>
          </a:ln>
        </c:spPr>
        <c:txPr>
          <a:bodyPr/>
          <a:lstStyle/>
          <a:p>
            <a:pPr rtl="0">
              <a:defRPr sz="800" b="1"/>
            </a:pPr>
            <a:endParaRPr lang="es-CR"/>
          </a:p>
        </c:txPr>
      </c:dTable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ysClr val="window" lastClr="FFFFFF"/>
    </a:solidFill>
    <a:ln w="3175">
      <a:noFill/>
      <a:prstDash val="solid"/>
    </a:ln>
  </c:spPr>
  <c:txPr>
    <a:bodyPr/>
    <a:lstStyle/>
    <a:p>
      <a:pPr>
        <a:defRPr sz="900" b="0" i="0" u="none" strike="noStrike" baseline="0">
          <a:solidFill>
            <a:sysClr val="windowText" lastClr="000000"/>
          </a:solidFill>
          <a:latin typeface="Arial"/>
          <a:ea typeface="Arial"/>
          <a:cs typeface="Arial"/>
        </a:defRPr>
      </a:pPr>
      <a:endParaRPr lang="es-CR"/>
    </a:p>
  </c:txPr>
  <c:printSettings>
    <c:headerFooter alignWithMargins="0"/>
    <c:pageMargins b="1" l="0.75000000000001454" r="0.75000000000001454" t="1" header="0" footer="0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63749078928939"/>
          <c:y val="8.5679840259202056E-2"/>
          <c:w val="0.85936308575613218"/>
          <c:h val="0.70081969070412964"/>
        </c:manualLayout>
      </c:layout>
      <c:barChart>
        <c:barDir val="col"/>
        <c:grouping val="clustered"/>
        <c:varyColors val="0"/>
        <c:ser>
          <c:idx val="2"/>
          <c:order val="0"/>
          <c:tx>
            <c:strRef>
              <c:f>'Maturity Profile Domestic Debt'!$E$123</c:f>
              <c:strCache>
                <c:ptCount val="1"/>
                <c:pt idx="0">
                  <c:v>2027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 w="12700">
              <a:solidFill>
                <a:sysClr val="windowText" lastClr="000000"/>
              </a:solidFill>
              <a:prstDash val="solid"/>
            </a:ln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cat>
            <c:strRef>
              <c:f>'Maturity Profile Domestic Debt'!$B$124:$B$135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'Maturity Profile Domestic Debt'!$E$124:$E$135</c:f>
              <c:numCache>
                <c:formatCode>_(* #\ ##0.00_);_(* \(#\ ##0.00\);_(* "-"??_);_(@_)</c:formatCode>
                <c:ptCount val="12"/>
                <c:pt idx="0">
                  <c:v>3.8033584543047563</c:v>
                </c:pt>
                <c:pt idx="1">
                  <c:v>872.44010189288701</c:v>
                </c:pt>
                <c:pt idx="2">
                  <c:v>686.20317324541168</c:v>
                </c:pt>
                <c:pt idx="3">
                  <c:v>86.743307998769922</c:v>
                </c:pt>
                <c:pt idx="4">
                  <c:v>307.45618496078163</c:v>
                </c:pt>
                <c:pt idx="5">
                  <c:v>80.094216697660698</c:v>
                </c:pt>
                <c:pt idx="6">
                  <c:v>242.0803949918602</c:v>
                </c:pt>
                <c:pt idx="7">
                  <c:v>536.67669910200641</c:v>
                </c:pt>
                <c:pt idx="8">
                  <c:v>0.88712072010578502</c:v>
                </c:pt>
                <c:pt idx="9">
                  <c:v>1.3092762532238349</c:v>
                </c:pt>
                <c:pt idx="10">
                  <c:v>355.72158901232507</c:v>
                </c:pt>
                <c:pt idx="11">
                  <c:v>0.86431113886278488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9D5-4E37-BD84-3C1CDF3DC2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316275328"/>
        <c:axId val="316359040"/>
      </c:barChart>
      <c:catAx>
        <c:axId val="316275328"/>
        <c:scaling>
          <c:orientation val="minMax"/>
        </c:scaling>
        <c:delete val="1"/>
        <c:axPos val="b"/>
        <c:numFmt formatCode="General" sourceLinked="0"/>
        <c:majorTickMark val="out"/>
        <c:minorTickMark val="none"/>
        <c:tickLblPos val="nextTo"/>
        <c:crossAx val="316359040"/>
        <c:crosses val="autoZero"/>
        <c:auto val="1"/>
        <c:lblAlgn val="ctr"/>
        <c:lblOffset val="100"/>
        <c:noMultiLvlLbl val="0"/>
      </c:catAx>
      <c:valAx>
        <c:axId val="31635904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  <a:prstDash val="solid"/>
          </a:ln>
        </c:spPr>
        <c:txPr>
          <a:bodyPr rot="0" vert="horz"/>
          <a:lstStyle/>
          <a:p>
            <a:pPr>
              <a:defRPr sz="800" b="1"/>
            </a:pPr>
            <a:endParaRPr lang="es-CR"/>
          </a:p>
        </c:txPr>
        <c:crossAx val="31627532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ln w="3175">
            <a:solidFill>
              <a:sysClr val="windowText" lastClr="000000">
                <a:alpha val="45490"/>
              </a:sysClr>
            </a:solidFill>
            <a:prstDash val="solid"/>
          </a:ln>
        </c:spPr>
        <c:txPr>
          <a:bodyPr/>
          <a:lstStyle/>
          <a:p>
            <a:pPr rtl="0">
              <a:defRPr sz="800" b="1"/>
            </a:pPr>
            <a:endParaRPr lang="es-CR"/>
          </a:p>
        </c:txPr>
      </c:dTable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ysClr val="window" lastClr="FFFFFF"/>
    </a:solidFill>
    <a:ln w="3175">
      <a:noFill/>
      <a:prstDash val="solid"/>
    </a:ln>
  </c:spPr>
  <c:txPr>
    <a:bodyPr/>
    <a:lstStyle/>
    <a:p>
      <a:pPr>
        <a:defRPr sz="900" b="0" i="0" u="none" strike="noStrike" baseline="0">
          <a:solidFill>
            <a:sysClr val="windowText" lastClr="000000"/>
          </a:solidFill>
          <a:latin typeface="Arial"/>
          <a:ea typeface="Arial"/>
          <a:cs typeface="Arial"/>
        </a:defRPr>
      </a:pPr>
      <a:endParaRPr lang="es-CR"/>
    </a:p>
  </c:txPr>
  <c:printSettings>
    <c:headerFooter alignWithMargins="0"/>
    <c:pageMargins b="1" l="0.75000000000001454" r="0.75000000000001454" t="1" header="0" footer="0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76921725717462"/>
          <c:y val="8.1997815966435045E-2"/>
          <c:w val="0.85223078274282749"/>
          <c:h val="0.72947928041842458"/>
        </c:manualLayout>
      </c:layout>
      <c:barChart>
        <c:barDir val="col"/>
        <c:grouping val="clustered"/>
        <c:varyColors val="0"/>
        <c:ser>
          <c:idx val="2"/>
          <c:order val="0"/>
          <c:tx>
            <c:strRef>
              <c:f>'Maturity Profile Domestic Debt'!$E$146</c:f>
              <c:strCache>
                <c:ptCount val="1"/>
                <c:pt idx="0">
                  <c:v>2027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 w="12700">
              <a:solidFill>
                <a:srgbClr val="000000"/>
              </a:solidFill>
              <a:prstDash val="solid"/>
            </a:ln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cat>
            <c:strRef>
              <c:f>'Maturity Profile Domestic Debt'!$B$147:$B$158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'Maturity Profile Domestic Debt'!$E$147:$E$158</c:f>
              <c:numCache>
                <c:formatCode>0.0%</c:formatCode>
                <c:ptCount val="12"/>
                <c:pt idx="0">
                  <c:v>8.7095036487561201E-5</c:v>
                </c:pt>
                <c:pt idx="1">
                  <c:v>1.9978448894705226E-2</c:v>
                </c:pt>
                <c:pt idx="2">
                  <c:v>1.5713714899537198E-2</c:v>
                </c:pt>
                <c:pt idx="3">
                  <c:v>1.9863790557668177E-3</c:v>
                </c:pt>
                <c:pt idx="4">
                  <c:v>7.0405952973424243E-3</c:v>
                </c:pt>
                <c:pt idx="5">
                  <c:v>1.8341181378341979E-3</c:v>
                </c:pt>
                <c:pt idx="6">
                  <c:v>5.5435218867881846E-3</c:v>
                </c:pt>
                <c:pt idx="7">
                  <c:v>1.2289632242632634E-2</c:v>
                </c:pt>
                <c:pt idx="8">
                  <c:v>2.0314627825582781E-5</c:v>
                </c:pt>
                <c:pt idx="9">
                  <c:v>2.9981781737601684E-5</c:v>
                </c:pt>
                <c:pt idx="10">
                  <c:v>8.1458492925839832E-3</c:v>
                </c:pt>
                <c:pt idx="11">
                  <c:v>1.9792299642611595E-5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6B2-4E1A-8854-58C4D17E33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316384768"/>
        <c:axId val="316386304"/>
      </c:barChart>
      <c:catAx>
        <c:axId val="316384768"/>
        <c:scaling>
          <c:orientation val="minMax"/>
        </c:scaling>
        <c:delete val="1"/>
        <c:axPos val="b"/>
        <c:numFmt formatCode="General" sourceLinked="0"/>
        <c:majorTickMark val="out"/>
        <c:minorTickMark val="none"/>
        <c:tickLblPos val="nextTo"/>
        <c:crossAx val="316386304"/>
        <c:crosses val="autoZero"/>
        <c:auto val="1"/>
        <c:lblAlgn val="ctr"/>
        <c:lblOffset val="100"/>
        <c:noMultiLvlLbl val="0"/>
      </c:catAx>
      <c:valAx>
        <c:axId val="316386304"/>
        <c:scaling>
          <c:orientation val="minMax"/>
        </c:scaling>
        <c:delete val="0"/>
        <c:axPos val="l"/>
        <c:numFmt formatCode="0.0%" sourceLinked="0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s-CR"/>
          </a:p>
        </c:txPr>
        <c:crossAx val="31638476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ln w="3175">
            <a:solidFill>
              <a:sysClr val="windowText" lastClr="000000">
                <a:alpha val="45490"/>
              </a:sysClr>
            </a:solidFill>
            <a:prstDash val="solid"/>
          </a:ln>
        </c:spPr>
      </c:dTable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ysClr val="window" lastClr="FFFFFF"/>
    </a:solidFill>
    <a:ln w="3175">
      <a:noFill/>
      <a:prstDash val="solid"/>
    </a:ln>
  </c:spPr>
  <c:txPr>
    <a:bodyPr/>
    <a:lstStyle/>
    <a:p>
      <a:pPr>
        <a:defRPr sz="800" b="1" i="0" u="none" strike="noStrike" baseline="0">
          <a:solidFill>
            <a:sysClr val="windowText" lastClr="000000"/>
          </a:solidFill>
          <a:latin typeface="Arial"/>
          <a:ea typeface="Arial"/>
          <a:cs typeface="Arial"/>
        </a:defRPr>
      </a:pPr>
      <a:endParaRPr lang="es-CR"/>
    </a:p>
  </c:txPr>
  <c:printSettings>
    <c:headerFooter alignWithMargins="0"/>
    <c:pageMargins b="1" l="0.75000000000001454" r="0.75000000000001454" t="1" header="0" footer="0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6752982596605"/>
          <c:y val="5.3435186273357631E-2"/>
          <c:w val="0.84840937015564688"/>
          <c:h val="0.74400020892910779"/>
        </c:manualLayout>
      </c:layout>
      <c:barChart>
        <c:barDir val="col"/>
        <c:grouping val="clustered"/>
        <c:varyColors val="0"/>
        <c:ser>
          <c:idx val="2"/>
          <c:order val="0"/>
          <c:tx>
            <c:strRef>
              <c:f>'Maturity Profile Domestic Debt'!$E$101</c:f>
              <c:strCache>
                <c:ptCount val="1"/>
                <c:pt idx="0">
                  <c:v>2027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 w="12700">
              <a:solidFill>
                <a:sysClr val="windowText" lastClr="000000"/>
              </a:solidFill>
              <a:prstDash val="solid"/>
            </a:ln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cat>
            <c:strRef>
              <c:f>'Maturity Profile Domestic Debt'!$B$102:$B$113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'Maturity Profile Domestic Debt'!$E$102:$E$113</c:f>
              <c:numCache>
                <c:formatCode>_(* #\ ##0.00_);_(* \(#\ ##0.00\);_(* "-"??_);_(@_)</c:formatCode>
                <c:ptCount val="12"/>
                <c:pt idx="0">
                  <c:v>1928.9112736852003</c:v>
                </c:pt>
                <c:pt idx="1">
                  <c:v>442466.72207599675</c:v>
                </c:pt>
                <c:pt idx="2">
                  <c:v>348014.80134314304</c:v>
                </c:pt>
                <c:pt idx="3">
                  <c:v>43992.736084656157</c:v>
                </c:pt>
                <c:pt idx="4">
                  <c:v>155929.4787647099</c:v>
                </c:pt>
                <c:pt idx="5">
                  <c:v>40620.582940385604</c:v>
                </c:pt>
                <c:pt idx="6">
                  <c:v>122773.49312407184</c:v>
                </c:pt>
                <c:pt idx="7">
                  <c:v>272180.95471657359</c:v>
                </c:pt>
                <c:pt idx="8">
                  <c:v>449.91214440885</c:v>
                </c:pt>
                <c:pt idx="9">
                  <c:v>664.01254458500011</c:v>
                </c:pt>
                <c:pt idx="10">
                  <c:v>180407.76108349086</c:v>
                </c:pt>
                <c:pt idx="11">
                  <c:v>438.34403718565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8F5-403E-9D5D-572AAAC2D6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316264448"/>
        <c:axId val="316265984"/>
      </c:barChart>
      <c:catAx>
        <c:axId val="316264448"/>
        <c:scaling>
          <c:orientation val="minMax"/>
        </c:scaling>
        <c:delete val="1"/>
        <c:axPos val="b"/>
        <c:numFmt formatCode="General" sourceLinked="0"/>
        <c:majorTickMark val="out"/>
        <c:minorTickMark val="none"/>
        <c:tickLblPos val="nextTo"/>
        <c:crossAx val="316265984"/>
        <c:crosses val="autoZero"/>
        <c:auto val="1"/>
        <c:lblAlgn val="ctr"/>
        <c:lblOffset val="100"/>
        <c:noMultiLvlLbl val="0"/>
      </c:catAx>
      <c:valAx>
        <c:axId val="31626598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s-CR"/>
          </a:p>
        </c:txPr>
        <c:crossAx val="31626444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ln w="3175">
            <a:solidFill>
              <a:sysClr val="windowText" lastClr="000000">
                <a:alpha val="45490"/>
              </a:sysClr>
            </a:solidFill>
            <a:prstDash val="solid"/>
          </a:ln>
        </c:spPr>
        <c:txPr>
          <a:bodyPr/>
          <a:lstStyle/>
          <a:p>
            <a:pPr rtl="0">
              <a:defRPr sz="800"/>
            </a:pPr>
            <a:endParaRPr lang="es-CR"/>
          </a:p>
        </c:txPr>
      </c:dTable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3175">
      <a:noFill/>
      <a:prstDash val="solid"/>
    </a:ln>
  </c:spPr>
  <c:txPr>
    <a:bodyPr/>
    <a:lstStyle/>
    <a:p>
      <a:pPr>
        <a:defRPr sz="800" b="1" i="0" u="none" strike="noStrike" baseline="0">
          <a:solidFill>
            <a:sysClr val="windowText" lastClr="000000"/>
          </a:solidFill>
          <a:latin typeface="Arial"/>
          <a:ea typeface="Arial"/>
          <a:cs typeface="Arial"/>
        </a:defRPr>
      </a:pPr>
      <a:endParaRPr lang="es-CR"/>
    </a:p>
  </c:txPr>
  <c:printSettings>
    <c:headerFooter alignWithMargins="0"/>
    <c:pageMargins b="1" l="0.75000000000001454" r="0.75000000000001454" t="1" header="0" footer="0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ofPieChart>
        <c:ofPieType val="bar"/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plosion val="5"/>
            <c:spPr>
              <a:solidFill>
                <a:srgbClr val="4F81BD"/>
              </a:solidFill>
              <a:ln w="12700">
                <a:solidFill>
                  <a:srgbClr val="000000"/>
                </a:solidFill>
                <a:prstDash val="solid"/>
              </a:ln>
              <a:effectLst>
                <a:outerShdw dist="35921" dir="2700000" algn="br">
                  <a:srgbClr val="000000"/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8625-4425-B498-747C340C8BA6}"/>
              </c:ext>
            </c:extLst>
          </c:dPt>
          <c:dPt>
            <c:idx val="1"/>
            <c:bubble3D val="0"/>
            <c:spPr>
              <a:solidFill>
                <a:srgbClr val="CCFFCC"/>
              </a:solidFill>
              <a:ln w="12700">
                <a:solidFill>
                  <a:srgbClr val="000000"/>
                </a:solidFill>
                <a:prstDash val="solid"/>
              </a:ln>
              <a:effectLst>
                <a:outerShdw dist="35921" dir="2700000" algn="br">
                  <a:srgbClr val="000000"/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8625-4425-B498-747C340C8BA6}"/>
              </c:ext>
            </c:extLst>
          </c:dPt>
          <c:dPt>
            <c:idx val="2"/>
            <c:bubble3D val="0"/>
            <c:spPr>
              <a:solidFill>
                <a:srgbClr val="CCECFF"/>
              </a:solidFill>
              <a:ln w="12700">
                <a:solidFill>
                  <a:srgbClr val="000000"/>
                </a:solidFill>
                <a:prstDash val="solid"/>
              </a:ln>
              <a:effectLst>
                <a:outerShdw dist="35921" dir="2700000" algn="br">
                  <a:srgbClr val="000000"/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8625-4425-B498-747C340C8BA6}"/>
              </c:ext>
            </c:extLst>
          </c:dPt>
          <c:dPt>
            <c:idx val="3"/>
            <c:bubble3D val="0"/>
            <c:spPr>
              <a:solidFill>
                <a:schemeClr val="accent2">
                  <a:lumMod val="20000"/>
                  <a:lumOff val="80000"/>
                </a:schemeClr>
              </a:solidFill>
              <a:ln w="12700">
                <a:solidFill>
                  <a:srgbClr val="000000"/>
                </a:solidFill>
                <a:prstDash val="solid"/>
              </a:ln>
              <a:effectLst>
                <a:outerShdw dist="35921" dir="2700000" algn="br">
                  <a:srgbClr val="000000"/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7-8625-4425-B498-747C340C8BA6}"/>
              </c:ext>
            </c:extLst>
          </c:dPt>
          <c:dPt>
            <c:idx val="4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  <a:effectLst>
                <a:outerShdw dist="35921" dir="2700000" algn="br">
                  <a:srgbClr val="000000"/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9-8625-4425-B498-747C340C8BA6}"/>
              </c:ext>
            </c:extLst>
          </c:dPt>
          <c:dLbls>
            <c:dLbl>
              <c:idx val="1"/>
              <c:layout>
                <c:manualLayout>
                  <c:x val="6.0657411152491701E-2"/>
                  <c:y val="-1.8961923831283985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625-4425-B498-747C340C8BA6}"/>
                </c:ext>
              </c:extLst>
            </c:dLbl>
            <c:dLbl>
              <c:idx val="2"/>
              <c:layout>
                <c:manualLayout>
                  <c:x val="9.3884111717521344E-3"/>
                  <c:y val="-5.417756867755025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8625-4425-B498-747C340C8BA6}"/>
                </c:ext>
              </c:extLst>
            </c:dLbl>
            <c:dLbl>
              <c:idx val="3"/>
              <c:layout>
                <c:manualLayout>
                  <c:x val="-6.4568200161421686E-3"/>
                  <c:y val="7.987711213517664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625-4425-B498-747C340C8BA6}"/>
                </c:ext>
              </c:extLst>
            </c:dLbl>
            <c:dLbl>
              <c:idx val="4"/>
              <c:layout>
                <c:manualLayout>
                  <c:x val="-2.521210272444758E-3"/>
                  <c:y val="-3.1181586172696154E-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8625-4425-B498-747C340C8BA6}"/>
                </c:ext>
              </c:extLst>
            </c:dLbl>
            <c:numFmt formatCode="0.0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>
                    <a:latin typeface="+mn-lt"/>
                  </a:defRPr>
                </a:pPr>
                <a:endParaRPr lang="es-CR"/>
              </a:p>
            </c:txPr>
            <c:dLblPos val="bestFit"/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('GRAPHICS EXTERNAL DEBT'!$C$101,'GRAPHICS EXTERNAL DEBT'!$C$94,'GRAPHICS EXTERNAL DEBT'!$E$97)</c:f>
              <c:strCache>
                <c:ptCount val="3"/>
                <c:pt idx="0">
                  <c:v>US$</c:v>
                </c:pt>
                <c:pt idx="1">
                  <c:v>CRC</c:v>
                </c:pt>
                <c:pt idx="2">
                  <c:v>Other currencies</c:v>
                </c:pt>
              </c:strCache>
            </c:strRef>
          </c:cat>
          <c:val>
            <c:numRef>
              <c:f>('GRAPHICS EXTERNAL DEBT'!$H$95,'GRAPHICS EXTERNAL DEBT'!$H$93,'GRAPHICS EXTERNAL DEBT'!$H$94)</c:f>
              <c:numCache>
                <c:formatCode>0.00%</c:formatCode>
                <c:ptCount val="3"/>
                <c:pt idx="0">
                  <c:v>0.669559070343685</c:v>
                </c:pt>
                <c:pt idx="1">
                  <c:v>7.6659098600903572E-2</c:v>
                </c:pt>
                <c:pt idx="2">
                  <c:v>0.25378183105541147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8625-4425-B498-747C340C8BA6}"/>
            </c:ext>
          </c:extLst>
        </c:ser>
        <c:dLbls>
          <c:dLblPos val="bestFit"/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gapWidth val="125"/>
        <c:splitType val="cust"/>
        <c:custSplit>
          <c:secondPiePt val="1"/>
          <c:secondPiePt val="2"/>
          <c:secondPiePt val="3"/>
        </c:custSplit>
        <c:secondPieSize val="75"/>
        <c:serLines>
          <c:spPr>
            <a:ln w="3175">
              <a:solidFill>
                <a:sysClr val="windowText" lastClr="000000"/>
              </a:solidFill>
              <a:prstDash val="solid"/>
            </a:ln>
          </c:spPr>
        </c:serLines>
      </c:ofPie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1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R"/>
    </a:p>
  </c:txPr>
  <c:printSettings>
    <c:headerFooter alignWithMargins="0"/>
    <c:pageMargins b="1" l="0.75000000000001465" r="0.75000000000001465" t="1" header="0" footer="0"/>
    <c:pageSetup paperSize="9" orientation="landscape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mc:AlternateContent xmlns:mc="http://schemas.openxmlformats.org/markup-compatibility/2006">
    <mc:Choice xmlns:c14="http://schemas.microsoft.com/office/drawing/2007/8/2/chart" Requires="c14">
      <c14:style val="142"/>
    </mc:Choice>
    <mc:Fallback>
      <c:style val="4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77165354330709"/>
          <c:y val="5.6366330592439833E-2"/>
          <c:w val="0.81748934613854274"/>
          <c:h val="0.66277171678841351"/>
        </c:manualLayout>
      </c:layout>
      <c:lineChart>
        <c:grouping val="standard"/>
        <c:varyColors val="0"/>
        <c:ser>
          <c:idx val="0"/>
          <c:order val="0"/>
          <c:tx>
            <c:strRef>
              <c:f>'GRAPHICS EXTERNAL DEBT'!$B$82</c:f>
              <c:strCache>
                <c:ptCount val="1"/>
                <c:pt idx="0">
                  <c:v>   %GDP</c:v>
                </c:pt>
              </c:strCache>
            </c:strRef>
          </c:tx>
          <c:spPr>
            <a:ln w="12700">
              <a:solidFill>
                <a:srgbClr val="00B0F0"/>
              </a:solidFill>
            </a:ln>
          </c:spPr>
          <c:marker>
            <c:symbol val="diamond"/>
            <c:size val="8"/>
            <c:spPr>
              <a:solidFill>
                <a:srgbClr val="00B0F0"/>
              </a:solidFill>
              <a:ln w="12700"/>
            </c:spPr>
          </c:marker>
          <c:cat>
            <c:numRef>
              <c:f>'GRAPHICS EXTERNAL DEBT'!$C$81:$AC$81</c:f>
              <c:numCache>
                <c:formatCode>General</c:formatCode>
                <c:ptCount val="27"/>
                <c:pt idx="0">
                  <c:v>1998</c:v>
                </c:pt>
                <c:pt idx="1">
                  <c:v>1999</c:v>
                </c:pt>
                <c:pt idx="2">
                  <c:v>2000</c:v>
                </c:pt>
                <c:pt idx="3">
                  <c:v>2001</c:v>
                </c:pt>
                <c:pt idx="4">
                  <c:v>2002</c:v>
                </c:pt>
                <c:pt idx="5">
                  <c:v>2003</c:v>
                </c:pt>
                <c:pt idx="6">
                  <c:v>2004</c:v>
                </c:pt>
                <c:pt idx="7">
                  <c:v>2005</c:v>
                </c:pt>
                <c:pt idx="8">
                  <c:v>2006</c:v>
                </c:pt>
                <c:pt idx="9">
                  <c:v>2007</c:v>
                </c:pt>
                <c:pt idx="10">
                  <c:v>2008</c:v>
                </c:pt>
                <c:pt idx="11">
                  <c:v>2009</c:v>
                </c:pt>
                <c:pt idx="12">
                  <c:v>2010</c:v>
                </c:pt>
                <c:pt idx="13">
                  <c:v>2011</c:v>
                </c:pt>
                <c:pt idx="14">
                  <c:v>2012</c:v>
                </c:pt>
                <c:pt idx="15">
                  <c:v>2013</c:v>
                </c:pt>
                <c:pt idx="16">
                  <c:v>2014</c:v>
                </c:pt>
                <c:pt idx="17">
                  <c:v>2015</c:v>
                </c:pt>
                <c:pt idx="18">
                  <c:v>2016</c:v>
                </c:pt>
                <c:pt idx="19">
                  <c:v>2017</c:v>
                </c:pt>
                <c:pt idx="20">
                  <c:v>2018</c:v>
                </c:pt>
                <c:pt idx="21">
                  <c:v>2019</c:v>
                </c:pt>
                <c:pt idx="22">
                  <c:v>2020</c:v>
                </c:pt>
                <c:pt idx="23">
                  <c:v>2021</c:v>
                </c:pt>
                <c:pt idx="24">
                  <c:v>2022</c:v>
                </c:pt>
                <c:pt idx="25">
                  <c:v>2023</c:v>
                </c:pt>
                <c:pt idx="26">
                  <c:v>2024</c:v>
                </c:pt>
              </c:numCache>
            </c:numRef>
          </c:cat>
          <c:val>
            <c:numRef>
              <c:f>'GRAPHICS EXTERNAL DEBT'!$C$82:$AC$82</c:f>
              <c:numCache>
                <c:formatCode>0.00%</c:formatCode>
                <c:ptCount val="27"/>
                <c:pt idx="0">
                  <c:v>3.4338942937608436E-3</c:v>
                </c:pt>
                <c:pt idx="1">
                  <c:v>4.7329315942628769E-3</c:v>
                </c:pt>
                <c:pt idx="2">
                  <c:v>5.6656939473578071E-3</c:v>
                </c:pt>
                <c:pt idx="3">
                  <c:v>7.6138434041180579E-3</c:v>
                </c:pt>
                <c:pt idx="4">
                  <c:v>8.1150334598289724E-3</c:v>
                </c:pt>
                <c:pt idx="5">
                  <c:v>8.7597571627980302E-3</c:v>
                </c:pt>
                <c:pt idx="6">
                  <c:v>9.0468711481181373E-3</c:v>
                </c:pt>
                <c:pt idx="7">
                  <c:v>8.4927046713490755E-3</c:v>
                </c:pt>
                <c:pt idx="8">
                  <c:v>7.562745744382429E-3</c:v>
                </c:pt>
                <c:pt idx="9">
                  <c:v>6.392843439103642E-3</c:v>
                </c:pt>
                <c:pt idx="10">
                  <c:v>5.2696549987860256E-3</c:v>
                </c:pt>
                <c:pt idx="11">
                  <c:v>4.5706757306073409E-3</c:v>
                </c:pt>
                <c:pt idx="12">
                  <c:v>3.3692251342551985E-3</c:v>
                </c:pt>
                <c:pt idx="13">
                  <c:v>2.7901730325752554E-3</c:v>
                </c:pt>
                <c:pt idx="14">
                  <c:v>2.0835449926746631E-3</c:v>
                </c:pt>
                <c:pt idx="15">
                  <c:v>2.5837228138275623E-3</c:v>
                </c:pt>
                <c:pt idx="16">
                  <c:v>3.6359233677707545E-3</c:v>
                </c:pt>
                <c:pt idx="17">
                  <c:v>4.9479404670254761E-3</c:v>
                </c:pt>
                <c:pt idx="18">
                  <c:v>5.9179650702546648E-3</c:v>
                </c:pt>
                <c:pt idx="19">
                  <c:v>5.9451391403558644E-3</c:v>
                </c:pt>
                <c:pt idx="20">
                  <c:v>5.9056261300018884E-3</c:v>
                </c:pt>
                <c:pt idx="21">
                  <c:v>5.4778667500270644E-3</c:v>
                </c:pt>
                <c:pt idx="22">
                  <c:v>6.5876884881927757E-3</c:v>
                </c:pt>
                <c:pt idx="23">
                  <c:v>6.3362492711244488E-3</c:v>
                </c:pt>
                <c:pt idx="24">
                  <c:v>6.8715183934884494E-3</c:v>
                </c:pt>
                <c:pt idx="25">
                  <c:v>8.7173893706065705E-3</c:v>
                </c:pt>
                <c:pt idx="26">
                  <c:v>1.0439719491879128E-2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7F8-4527-BB85-BEBF4C8902F2}"/>
            </c:ext>
          </c:extLst>
        </c:ser>
        <c:ser>
          <c:idx val="1"/>
          <c:order val="1"/>
          <c:tx>
            <c:strRef>
              <c:f>'GRAPHICS EXTERNAL DEBT'!$B$83</c:f>
              <c:strCache>
                <c:ptCount val="1"/>
                <c:pt idx="0">
                  <c:v>   %Current Revenues</c:v>
                </c:pt>
              </c:strCache>
            </c:strRef>
          </c:tx>
          <c:spPr>
            <a:ln w="12700">
              <a:solidFill>
                <a:srgbClr val="FF0000"/>
              </a:solidFill>
            </a:ln>
          </c:spPr>
          <c:marker>
            <c:symbol val="square"/>
            <c:size val="5"/>
            <c:spPr>
              <a:solidFill>
                <a:srgbClr val="FF0000"/>
              </a:solidFill>
              <a:ln w="12700"/>
            </c:spPr>
          </c:marker>
          <c:cat>
            <c:numRef>
              <c:f>'GRAPHICS EXTERNAL DEBT'!$C$81:$AC$81</c:f>
              <c:numCache>
                <c:formatCode>General</c:formatCode>
                <c:ptCount val="27"/>
                <c:pt idx="0">
                  <c:v>1998</c:v>
                </c:pt>
                <c:pt idx="1">
                  <c:v>1999</c:v>
                </c:pt>
                <c:pt idx="2">
                  <c:v>2000</c:v>
                </c:pt>
                <c:pt idx="3">
                  <c:v>2001</c:v>
                </c:pt>
                <c:pt idx="4">
                  <c:v>2002</c:v>
                </c:pt>
                <c:pt idx="5">
                  <c:v>2003</c:v>
                </c:pt>
                <c:pt idx="6">
                  <c:v>2004</c:v>
                </c:pt>
                <c:pt idx="7">
                  <c:v>2005</c:v>
                </c:pt>
                <c:pt idx="8">
                  <c:v>2006</c:v>
                </c:pt>
                <c:pt idx="9">
                  <c:v>2007</c:v>
                </c:pt>
                <c:pt idx="10">
                  <c:v>2008</c:v>
                </c:pt>
                <c:pt idx="11">
                  <c:v>2009</c:v>
                </c:pt>
                <c:pt idx="12">
                  <c:v>2010</c:v>
                </c:pt>
                <c:pt idx="13">
                  <c:v>2011</c:v>
                </c:pt>
                <c:pt idx="14">
                  <c:v>2012</c:v>
                </c:pt>
                <c:pt idx="15">
                  <c:v>2013</c:v>
                </c:pt>
                <c:pt idx="16">
                  <c:v>2014</c:v>
                </c:pt>
                <c:pt idx="17">
                  <c:v>2015</c:v>
                </c:pt>
                <c:pt idx="18">
                  <c:v>2016</c:v>
                </c:pt>
                <c:pt idx="19">
                  <c:v>2017</c:v>
                </c:pt>
                <c:pt idx="20">
                  <c:v>2018</c:v>
                </c:pt>
                <c:pt idx="21">
                  <c:v>2019</c:v>
                </c:pt>
                <c:pt idx="22">
                  <c:v>2020</c:v>
                </c:pt>
                <c:pt idx="23">
                  <c:v>2021</c:v>
                </c:pt>
                <c:pt idx="24">
                  <c:v>2022</c:v>
                </c:pt>
                <c:pt idx="25">
                  <c:v>2023</c:v>
                </c:pt>
                <c:pt idx="26">
                  <c:v>2024</c:v>
                </c:pt>
              </c:numCache>
            </c:numRef>
          </c:cat>
          <c:val>
            <c:numRef>
              <c:f>'GRAPHICS EXTERNAL DEBT'!$C$83:$AC$83</c:f>
              <c:numCache>
                <c:formatCode>0.00%</c:formatCode>
                <c:ptCount val="27"/>
                <c:pt idx="0">
                  <c:v>2.800770059905297E-2</c:v>
                </c:pt>
                <c:pt idx="1">
                  <c:v>3.901581632429383E-2</c:v>
                </c:pt>
                <c:pt idx="2">
                  <c:v>4.3571153754670543E-2</c:v>
                </c:pt>
                <c:pt idx="3">
                  <c:v>5.6589668133866698E-2</c:v>
                </c:pt>
                <c:pt idx="4">
                  <c:v>6.1644056393083631E-2</c:v>
                </c:pt>
                <c:pt idx="5">
                  <c:v>6.4886541234315184E-2</c:v>
                </c:pt>
                <c:pt idx="6">
                  <c:v>6.799655987043475E-2</c:v>
                </c:pt>
                <c:pt idx="7">
                  <c:v>6.2745704946309794E-2</c:v>
                </c:pt>
                <c:pt idx="8">
                  <c:v>5.4622943872755694E-2</c:v>
                </c:pt>
                <c:pt idx="9">
                  <c:v>4.2998865656023351E-2</c:v>
                </c:pt>
                <c:pt idx="10">
                  <c:v>3.4099357991912355E-2</c:v>
                </c:pt>
                <c:pt idx="11">
                  <c:v>3.3945857397029384E-2</c:v>
                </c:pt>
                <c:pt idx="12">
                  <c:v>2.4082972532309392E-2</c:v>
                </c:pt>
                <c:pt idx="13">
                  <c:v>1.9741713212339435E-2</c:v>
                </c:pt>
                <c:pt idx="14">
                  <c:v>1.4889877003030301E-2</c:v>
                </c:pt>
                <c:pt idx="15">
                  <c:v>1.8164623975565369E-2</c:v>
                </c:pt>
                <c:pt idx="16">
                  <c:v>2.5982869243233692E-2</c:v>
                </c:pt>
                <c:pt idx="17">
                  <c:v>3.4496088916601664E-2</c:v>
                </c:pt>
                <c:pt idx="18">
                  <c:v>4.027827369886397E-2</c:v>
                </c:pt>
                <c:pt idx="19">
                  <c:v>4.101262694695032E-2</c:v>
                </c:pt>
                <c:pt idx="20">
                  <c:v>4.1596379496722444E-2</c:v>
                </c:pt>
                <c:pt idx="21">
                  <c:v>3.9431028950885454E-2</c:v>
                </c:pt>
                <c:pt idx="22">
                  <c:v>5.3644623714049405E-2</c:v>
                </c:pt>
                <c:pt idx="23">
                  <c:v>4.0010207104033531E-2</c:v>
                </c:pt>
                <c:pt idx="24">
                  <c:v>4.1986805341569601E-2</c:v>
                </c:pt>
                <c:pt idx="25">
                  <c:v>6.421112827683334E-2</c:v>
                </c:pt>
                <c:pt idx="26">
                  <c:v>8.4715021636901686E-2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F8-4527-BB85-BEBF4C8902F2}"/>
            </c:ext>
          </c:extLst>
        </c:ser>
        <c:ser>
          <c:idx val="2"/>
          <c:order val="2"/>
          <c:tx>
            <c:strRef>
              <c:f>'GRAPHICS EXTERNAL DEBT'!$B$84</c:f>
              <c:strCache>
                <c:ptCount val="1"/>
                <c:pt idx="0">
                  <c:v>   %Total Expenditures</c:v>
                </c:pt>
              </c:strCache>
            </c:strRef>
          </c:tx>
          <c:spPr>
            <a:ln w="12700">
              <a:solidFill>
                <a:srgbClr val="92D050"/>
              </a:solidFill>
            </a:ln>
          </c:spPr>
          <c:marker>
            <c:spPr>
              <a:solidFill>
                <a:schemeClr val="accent3"/>
              </a:solidFill>
              <a:ln w="12700"/>
            </c:spPr>
          </c:marker>
          <c:cat>
            <c:numRef>
              <c:f>'GRAPHICS EXTERNAL DEBT'!$C$81:$AC$81</c:f>
              <c:numCache>
                <c:formatCode>General</c:formatCode>
                <c:ptCount val="27"/>
                <c:pt idx="0">
                  <c:v>1998</c:v>
                </c:pt>
                <c:pt idx="1">
                  <c:v>1999</c:v>
                </c:pt>
                <c:pt idx="2">
                  <c:v>2000</c:v>
                </c:pt>
                <c:pt idx="3">
                  <c:v>2001</c:v>
                </c:pt>
                <c:pt idx="4">
                  <c:v>2002</c:v>
                </c:pt>
                <c:pt idx="5">
                  <c:v>2003</c:v>
                </c:pt>
                <c:pt idx="6">
                  <c:v>2004</c:v>
                </c:pt>
                <c:pt idx="7">
                  <c:v>2005</c:v>
                </c:pt>
                <c:pt idx="8">
                  <c:v>2006</c:v>
                </c:pt>
                <c:pt idx="9">
                  <c:v>2007</c:v>
                </c:pt>
                <c:pt idx="10">
                  <c:v>2008</c:v>
                </c:pt>
                <c:pt idx="11">
                  <c:v>2009</c:v>
                </c:pt>
                <c:pt idx="12">
                  <c:v>2010</c:v>
                </c:pt>
                <c:pt idx="13">
                  <c:v>2011</c:v>
                </c:pt>
                <c:pt idx="14">
                  <c:v>2012</c:v>
                </c:pt>
                <c:pt idx="15">
                  <c:v>2013</c:v>
                </c:pt>
                <c:pt idx="16">
                  <c:v>2014</c:v>
                </c:pt>
                <c:pt idx="17">
                  <c:v>2015</c:v>
                </c:pt>
                <c:pt idx="18">
                  <c:v>2016</c:v>
                </c:pt>
                <c:pt idx="19">
                  <c:v>2017</c:v>
                </c:pt>
                <c:pt idx="20">
                  <c:v>2018</c:v>
                </c:pt>
                <c:pt idx="21">
                  <c:v>2019</c:v>
                </c:pt>
                <c:pt idx="22">
                  <c:v>2020</c:v>
                </c:pt>
                <c:pt idx="23">
                  <c:v>2021</c:v>
                </c:pt>
                <c:pt idx="24">
                  <c:v>2022</c:v>
                </c:pt>
                <c:pt idx="25">
                  <c:v>2023</c:v>
                </c:pt>
                <c:pt idx="26">
                  <c:v>2024</c:v>
                </c:pt>
              </c:numCache>
            </c:numRef>
          </c:cat>
          <c:val>
            <c:numRef>
              <c:f>'GRAPHICS EXTERNAL DEBT'!$C$84:$AC$84</c:f>
              <c:numCache>
                <c:formatCode>0.00%</c:formatCode>
                <c:ptCount val="27"/>
                <c:pt idx="0">
                  <c:v>2.3316196581252613E-2</c:v>
                </c:pt>
                <c:pt idx="1">
                  <c:v>3.3041126058456612E-2</c:v>
                </c:pt>
                <c:pt idx="2">
                  <c:v>3.5309670278952279E-2</c:v>
                </c:pt>
                <c:pt idx="3">
                  <c:v>4.6967977284597548E-2</c:v>
                </c:pt>
                <c:pt idx="4">
                  <c:v>4.717588044375861E-2</c:v>
                </c:pt>
                <c:pt idx="5">
                  <c:v>5.2633507193981348E-2</c:v>
                </c:pt>
                <c:pt idx="6">
                  <c:v>5.732485767528913E-2</c:v>
                </c:pt>
                <c:pt idx="7">
                  <c:v>5.6172723099337803E-2</c:v>
                </c:pt>
                <c:pt idx="8">
                  <c:v>5.2077615402922529E-2</c:v>
                </c:pt>
                <c:pt idx="9">
                  <c:v>4.4894935984988615E-2</c:v>
                </c:pt>
                <c:pt idx="10">
                  <c:v>3.4502925119770642E-2</c:v>
                </c:pt>
                <c:pt idx="11">
                  <c:v>2.727337490430479E-2</c:v>
                </c:pt>
                <c:pt idx="12">
                  <c:v>1.7727241893129204E-2</c:v>
                </c:pt>
                <c:pt idx="13">
                  <c:v>1.5409383808936729E-2</c:v>
                </c:pt>
                <c:pt idx="14">
                  <c:v>1.1389420395514363E-2</c:v>
                </c:pt>
                <c:pt idx="15">
                  <c:v>1.3183464919220338E-2</c:v>
                </c:pt>
                <c:pt idx="16">
                  <c:v>1.8029466271469268E-2</c:v>
                </c:pt>
                <c:pt idx="17">
                  <c:v>2.3384504272148582E-2</c:v>
                </c:pt>
                <c:pt idx="18">
                  <c:v>2.9627081834619203E-2</c:v>
                </c:pt>
                <c:pt idx="19">
                  <c:v>2.8713748383127083E-2</c:v>
                </c:pt>
                <c:pt idx="20">
                  <c:v>2.9287708798166414E-2</c:v>
                </c:pt>
                <c:pt idx="21">
                  <c:v>2.6298078929876574E-2</c:v>
                </c:pt>
                <c:pt idx="22">
                  <c:v>3.2782838537682206E-2</c:v>
                </c:pt>
                <c:pt idx="23">
                  <c:v>3.0336015385972703E-2</c:v>
                </c:pt>
                <c:pt idx="24">
                  <c:v>3.6405253675858999E-2</c:v>
                </c:pt>
                <c:pt idx="25">
                  <c:v>5.402264699771403E-2</c:v>
                </c:pt>
                <c:pt idx="26">
                  <c:v>6.8588247444449718E-2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17F8-4527-BB85-BEBF4C8902F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51936896"/>
        <c:axId val="351939200"/>
      </c:lineChart>
      <c:catAx>
        <c:axId val="351936896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100"/>
                </a:pPr>
                <a:r>
                  <a:rPr lang="es-ES" sz="1100"/>
                  <a:t>PERRIOD</a:t>
                </a:r>
              </a:p>
            </c:rich>
          </c:tx>
          <c:layout>
            <c:manualLayout>
              <c:xMode val="edge"/>
              <c:yMode val="edge"/>
              <c:x val="0.46883784201060719"/>
              <c:y val="0.85171330993264394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es-CR"/>
          </a:p>
        </c:txPr>
        <c:crossAx val="35193920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351939200"/>
        <c:scaling>
          <c:orientation val="minMax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sz="1100"/>
                </a:pPr>
                <a:r>
                  <a:rPr lang="es-ES" sz="1100"/>
                  <a:t>PERCENT</a:t>
                </a:r>
              </a:p>
            </c:rich>
          </c:tx>
          <c:layout>
            <c:manualLayout>
              <c:xMode val="edge"/>
              <c:yMode val="edge"/>
              <c:x val="1.0729692174805653E-2"/>
              <c:y val="0.29168010625177876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es-CR"/>
          </a:p>
        </c:txPr>
        <c:crossAx val="3519368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020162821459718"/>
          <c:y val="0.9328093476267274"/>
          <c:w val="0.78518800412269596"/>
          <c:h val="5.7183695411567537E-2"/>
        </c:manualLayout>
      </c:layout>
      <c:overlay val="0"/>
    </c:legend>
    <c:plotVisOnly val="1"/>
    <c:dispBlanksAs val="gap"/>
    <c:showDLblsOverMax val="0"/>
  </c:chart>
  <c:spPr>
    <a:noFill/>
  </c:spPr>
  <c:txPr>
    <a:bodyPr/>
    <a:lstStyle/>
    <a:p>
      <a:pPr>
        <a:defRPr b="1">
          <a:solidFill>
            <a:sysClr val="windowText" lastClr="000000"/>
          </a:solidFill>
        </a:defRPr>
      </a:pPr>
      <a:endParaRPr lang="es-CR"/>
    </a:p>
  </c:txPr>
  <c:printSettings>
    <c:headerFooter alignWithMargins="0"/>
    <c:pageMargins b="1" l="0.75000000000001465" r="0.75000000000001465" t="1" header="0" footer="0"/>
    <c:pageSetup paperSize="9" orientation="landscape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tx>
            <c:strRef>
              <c:f>'EXTERNAL DEBT USD'!$A$25</c:f>
              <c:strCache>
                <c:ptCount val="1"/>
                <c:pt idx="0">
                  <c:v>INTEREST RATE</c:v>
                </c:pt>
              </c:strCache>
            </c:strRef>
          </c:tx>
          <c:spPr>
            <a:solidFill>
              <a:srgbClr val="FFFFCC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5E5A-46F3-B853-74A60315D984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2-5E5A-46F3-B853-74A60315D984}"/>
              </c:ext>
            </c:extLst>
          </c:dPt>
          <c:dLbls>
            <c:dLbl>
              <c:idx val="0"/>
              <c:layout>
                <c:manualLayout>
                  <c:x val="-0.23432044698876467"/>
                  <c:y val="-0.1461925660376463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9613476996750467"/>
                      <c:h val="0.2385729561582579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0-5E5A-46F3-B853-74A60315D98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>
                    <a:latin typeface="+mn-lt"/>
                  </a:defRPr>
                </a:pPr>
                <a:endParaRPr lang="es-CR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>
                  <a:solidFill>
                    <a:srgbClr val="00007A"/>
                  </a:solidFill>
                </a:ln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('EXTERNAL DEBT USD'!$A$26,'EXTERNAL DEBT USD'!$A$28)</c:f>
              <c:strCache>
                <c:ptCount val="2"/>
                <c:pt idx="0">
                  <c:v>   Floating Debt</c:v>
                </c:pt>
                <c:pt idx="1">
                  <c:v>   Fixed debt</c:v>
                </c:pt>
              </c:strCache>
            </c:strRef>
          </c:cat>
          <c:val>
            <c:numRef>
              <c:f>('EXTERNAL DEBT USD'!$DD$26,'EXTERNAL DEBT USD'!$DD$28)</c:f>
              <c:numCache>
                <c:formatCode>_(* #\ ##0.00_);_(* \(#\ ##0.00\);_(* "-"??_);_(@_)</c:formatCode>
                <c:ptCount val="2"/>
                <c:pt idx="0">
                  <c:v>7499.7708622256168</c:v>
                </c:pt>
                <c:pt idx="1">
                  <c:v>7368.546916169299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E5A-46F3-B853-74A60315D984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1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R"/>
    </a:p>
  </c:txPr>
  <c:printSettings>
    <c:headerFooter alignWithMargins="0"/>
    <c:pageMargins b="1" l="0.75000000000001465" r="0.75000000000001465" t="1" header="0" footer="0"/>
    <c:pageSetup orientation="landscape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15"/>
      <c:rotY val="21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tx>
            <c:strRef>
              <c:f>'EXTERNAL DEBT USD'!$A$33</c:f>
              <c:strCache>
                <c:ptCount val="1"/>
                <c:pt idx="0">
                  <c:v>MATURITY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4E32-4834-AE3A-218F8DCF7DF5}"/>
              </c:ext>
            </c:extLst>
          </c:dPt>
          <c:dPt>
            <c:idx val="1"/>
            <c:bubble3D val="0"/>
            <c:spPr>
              <a:solidFill>
                <a:srgbClr val="CC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4E32-4834-AE3A-218F8DCF7DF5}"/>
              </c:ext>
            </c:extLst>
          </c:dPt>
          <c:dPt>
            <c:idx val="2"/>
            <c:bubble3D val="0"/>
            <c:spPr>
              <a:solidFill>
                <a:schemeClr val="accent1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4E32-4834-AE3A-218F8DCF7DF5}"/>
              </c:ext>
            </c:extLst>
          </c:dPt>
          <c:dLbls>
            <c:dLbl>
              <c:idx val="0"/>
              <c:layout>
                <c:manualLayout>
                  <c:x val="3.8071030594859855E-2"/>
                  <c:y val="1.239397706865589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E32-4834-AE3A-218F8DCF7DF5}"/>
                </c:ext>
              </c:extLst>
            </c:dLbl>
            <c:dLbl>
              <c:idx val="1"/>
              <c:layout>
                <c:manualLayout>
                  <c:x val="6.3755188496174824E-3"/>
                  <c:y val="-4.15858543997789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E32-4834-AE3A-218F8DCF7DF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>
                    <a:latin typeface="+mn-lt"/>
                  </a:defRPr>
                </a:pPr>
                <a:endParaRPr lang="es-CR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>
                  <a:solidFill>
                    <a:srgbClr val="00007A"/>
                  </a:solidFill>
                </a:ln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('EXTERNAL DEBT USD'!$A$34,'EXTERNAL DEBT USD'!$A$36,'EXTERNAL DEBT USD'!$A$38)</c:f>
              <c:strCache>
                <c:ptCount val="3"/>
                <c:pt idx="0">
                  <c:v>   Debt &lt; 1 year</c:v>
                </c:pt>
                <c:pt idx="1">
                  <c:v>   Debt &gt; 1 and &lt; 5 years</c:v>
                </c:pt>
                <c:pt idx="2">
                  <c:v>   Debt &gt; 5 year</c:v>
                </c:pt>
              </c:strCache>
            </c:strRef>
          </c:cat>
          <c:val>
            <c:numRef>
              <c:f>('EXTERNAL DEBT USD'!$DD$34,'EXTERNAL DEBT USD'!$DD$36,'EXTERNAL DEBT USD'!$DD$38)</c:f>
              <c:numCache>
                <c:formatCode>_(* #\ ##0.00_);_(* \(#\ ##0.00\);_(* "-"??_);_(@_)</c:formatCode>
                <c:ptCount val="3"/>
                <c:pt idx="0">
                  <c:v>519.10182196293954</c:v>
                </c:pt>
                <c:pt idx="1">
                  <c:v>3126.8061191320444</c:v>
                </c:pt>
                <c:pt idx="2">
                  <c:v>11222.409837299971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4E32-4834-AE3A-218F8DCF7DF5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R"/>
    </a:p>
  </c:txPr>
  <c:printSettings>
    <c:headerFooter alignWithMargins="0"/>
    <c:pageMargins b="1" l="0.75000000000001465" r="0.75000000000001465" t="1" header="0" footer="0"/>
    <c:pageSetup orientation="landscape" horizontalDpi="300" verticalDpi="300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30"/>
      <c:rotY val="18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pie3DChart>
        <c:varyColors val="1"/>
        <c:ser>
          <c:idx val="0"/>
          <c:order val="0"/>
          <c:tx>
            <c:strRef>
              <c:f>'EXTERNAL DEBT USD'!$BM$18</c:f>
              <c:strCache>
                <c:ptCount val="1"/>
                <c:pt idx="0">
                  <c:v>4,8%</c:v>
                </c:pt>
              </c:strCache>
            </c:strRef>
          </c:tx>
          <c:explosion val="25"/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1-502E-477F-A46C-D78D4410E41D}"/>
              </c:ext>
            </c:extLst>
          </c:dPt>
          <c:dPt>
            <c:idx val="1"/>
            <c:bubble3D val="0"/>
            <c:explosion val="20"/>
            <c:spPr>
              <a:solidFill>
                <a:schemeClr val="accent1">
                  <a:lumMod val="75000"/>
                </a:schemeClr>
              </a:solidFill>
              <a:ln w="25400">
                <a:solidFill>
                  <a:schemeClr val="accent1">
                    <a:lumMod val="75000"/>
                  </a:schemeClr>
                </a:solidFill>
              </a:ln>
              <a:effectLst/>
              <a:sp3d contourW="25400">
                <a:contourClr>
                  <a:schemeClr val="accent1">
                    <a:lumMod val="75000"/>
                  </a:schemeClr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502E-477F-A46C-D78D4410E41D}"/>
              </c:ext>
            </c:extLst>
          </c:dPt>
          <c:dPt>
            <c:idx val="2"/>
            <c:bubble3D val="0"/>
            <c:explosion val="10"/>
            <c:spPr>
              <a:solidFill>
                <a:srgbClr val="FFFFCC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502E-477F-A46C-D78D4410E41D}"/>
              </c:ext>
            </c:extLst>
          </c:dPt>
          <c:dLbls>
            <c:dLbl>
              <c:idx val="1"/>
              <c:layout>
                <c:manualLayout>
                  <c:x val="6.4998471892662599E-2"/>
                  <c:y val="-0.14698621410187804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   Eurobonos
47%</a:t>
                    </a:r>
                  </a:p>
                  <a:p>
                    <a:endParaRPr lang="en-US"/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3-502E-477F-A46C-D78D4410E41D}"/>
                </c:ext>
              </c:extLst>
            </c:dLbl>
            <c:dLbl>
              <c:idx val="2"/>
              <c:layout>
                <c:manualLayout>
                  <c:x val="-1.5338918467275548E-2"/>
                  <c:y val="-0.23069897816171037"/>
                </c:manualLayout>
              </c:layout>
              <c:tx>
                <c:rich>
                  <a:bodyPr/>
                  <a:lstStyle/>
                  <a:p>
                    <a:fld id="{9CFD0EDD-AF86-4304-B46C-C723BAB4A87B}" type="CATEGORYNAME">
                      <a:rPr lang="en-US"/>
                      <a:pPr/>
                      <a:t>[NOMBRE DE CATEGORÍA]</a:t>
                    </a:fld>
                    <a:r>
                      <a:rPr lang="en-US" baseline="0"/>
                      <a:t>
48%</a:t>
                    </a:r>
                  </a:p>
                  <a:p>
                    <a:endParaRPr lang="es-CR"/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5-502E-477F-A46C-D78D4410E41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R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('EXTERNAL DEBT USD'!$A$18,'EXTERNAL DEBT USD'!$A$20,'EXTERNAL DEBT USD'!$A$22)</c:f>
              <c:strCache>
                <c:ptCount val="3"/>
                <c:pt idx="0">
                  <c:v>    Bilateral</c:v>
                </c:pt>
                <c:pt idx="1">
                  <c:v>    Eurobonds</c:v>
                </c:pt>
                <c:pt idx="2">
                  <c:v>    Multilateral</c:v>
                </c:pt>
              </c:strCache>
            </c:strRef>
          </c:cat>
          <c:val>
            <c:numRef>
              <c:f>('EXTERNAL DEBT USD'!$DD$18,'EXTERNAL DEBT USD'!$DD$20,'EXTERNAL DEBT USD'!$DD$22)</c:f>
              <c:numCache>
                <c:formatCode>_(* #\ ##0.00_);_(* \(#\ ##0.00\);_(* "-"??_);_(@_)</c:formatCode>
                <c:ptCount val="3"/>
                <c:pt idx="0">
                  <c:v>677.99774011009515</c:v>
                </c:pt>
                <c:pt idx="1">
                  <c:v>7000</c:v>
                </c:pt>
                <c:pt idx="2">
                  <c:v>7190.3200382848299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502E-477F-A46C-D78D4410E41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plotVisOnly val="1"/>
    <c:dispBlanksAs val="zero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R"/>
    </a:p>
  </c:txPr>
  <c:printSettings>
    <c:headerFooter alignWithMargins="0"/>
    <c:pageMargins b="1" l="0.75000000000001465" r="0.75000000000001465" t="1" header="0" footer="0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ES" sz="1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Estructura de Vencimientos Anuales (Amortización) de la Deuda Pública del Gobierno Central
Datos al 30 de Septiembre del 2007
- En millones de colones-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/>
      <c:barChart>
        <c:barDir val="col"/>
        <c:grouping val="stacked"/>
        <c:varyColors val="0"/>
        <c:ser>
          <c:idx val="0"/>
          <c:order val="0"/>
          <c:tx>
            <c:v>Deuda Interna</c:v>
          </c:tx>
          <c:spPr>
            <a:gradFill rotWithShape="0">
              <a:gsLst>
                <a:gs pos="0">
                  <a:srgbClr val="FFFF99"/>
                </a:gs>
                <a:gs pos="100000">
                  <a:srgbClr val="FFFFCC"/>
                </a:gs>
              </a:gsLst>
              <a:path path="rect">
                <a:fillToRect r="100000" b="100000"/>
              </a:path>
            </a:gra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Lit>
              <c:formatCode>General</c:formatCode>
              <c:ptCount val="15"/>
              <c:pt idx="0">
                <c:v>2007</c:v>
              </c:pt>
              <c:pt idx="1">
                <c:v>2008</c:v>
              </c:pt>
              <c:pt idx="2">
                <c:v>2009</c:v>
              </c:pt>
              <c:pt idx="3">
                <c:v>2010</c:v>
              </c:pt>
              <c:pt idx="4">
                <c:v>2011</c:v>
              </c:pt>
              <c:pt idx="5">
                <c:v>2012</c:v>
              </c:pt>
              <c:pt idx="6">
                <c:v>2013</c:v>
              </c:pt>
              <c:pt idx="7">
                <c:v>2014</c:v>
              </c:pt>
              <c:pt idx="8">
                <c:v>2015</c:v>
              </c:pt>
              <c:pt idx="9">
                <c:v>2016</c:v>
              </c:pt>
              <c:pt idx="10">
                <c:v>2017</c:v>
              </c:pt>
              <c:pt idx="11">
                <c:v>2018</c:v>
              </c:pt>
              <c:pt idx="12">
                <c:v>2019</c:v>
              </c:pt>
              <c:pt idx="13">
                <c:v>2020</c:v>
              </c:pt>
              <c:pt idx="14">
                <c:v>2021</c:v>
              </c:pt>
            </c:numLit>
          </c:cat>
          <c:val>
            <c:numLit>
              <c:formatCode>General</c:formatCode>
              <c:ptCount val="15"/>
              <c:pt idx="0">
                <c:v>276610.44230673701</c:v>
              </c:pt>
              <c:pt idx="1">
                <c:v>607819.60380162497</c:v>
              </c:pt>
              <c:pt idx="2">
                <c:v>365834.87417318602</c:v>
              </c:pt>
              <c:pt idx="3">
                <c:v>315140.907745854</c:v>
              </c:pt>
              <c:pt idx="4">
                <c:v>356519.31541266799</c:v>
              </c:pt>
              <c:pt idx="5">
                <c:v>177623.85006423501</c:v>
              </c:pt>
              <c:pt idx="6">
                <c:v>53407.972886433097</c:v>
              </c:pt>
              <c:pt idx="7">
                <c:v>91045.6901739319</c:v>
              </c:pt>
              <c:pt idx="8">
                <c:v>273607.66697982303</c:v>
              </c:pt>
              <c:pt idx="9">
                <c:v>162471.330901785</c:v>
              </c:pt>
              <c:pt idx="10">
                <c:v>4805.8409894705401</c:v>
              </c:pt>
              <c:pt idx="11">
                <c:v>2360.4345289922499</c:v>
              </c:pt>
              <c:pt idx="12">
                <c:v>2267.14291498475</c:v>
              </c:pt>
              <c:pt idx="13">
                <c:v>1865.6589907709899</c:v>
              </c:pt>
              <c:pt idx="14">
                <c:v>216.51707237775</c:v>
              </c:pt>
            </c:numLit>
          </c:val>
          <c:extLst>
            <c:ext xmlns:c16="http://schemas.microsoft.com/office/drawing/2014/chart" uri="{C3380CC4-5D6E-409C-BE32-E72D297353CC}">
              <c16:uniqueId val="{00000000-F85C-43D9-8E5D-C00DAB38B970}"/>
            </c:ext>
          </c:extLst>
        </c:ser>
        <c:ser>
          <c:idx val="1"/>
          <c:order val="1"/>
          <c:tx>
            <c:v>Deuda Externa</c:v>
          </c:tx>
          <c:spPr>
            <a:blipFill dpi="0" rotWithShape="0">
              <a:blip xmlns:r="http://schemas.openxmlformats.org/officeDocument/2006/relationships" r:embed="rId1"/>
              <a:srcRect/>
              <a:tile tx="0" ty="0" sx="100000" sy="100000" flip="none" algn="tl"/>
            </a:blip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Lit>
              <c:formatCode>General</c:formatCode>
              <c:ptCount val="15"/>
              <c:pt idx="0">
                <c:v>2007</c:v>
              </c:pt>
              <c:pt idx="1">
                <c:v>2008</c:v>
              </c:pt>
              <c:pt idx="2">
                <c:v>2009</c:v>
              </c:pt>
              <c:pt idx="3">
                <c:v>2010</c:v>
              </c:pt>
              <c:pt idx="4">
                <c:v>2011</c:v>
              </c:pt>
              <c:pt idx="5">
                <c:v>2012</c:v>
              </c:pt>
              <c:pt idx="6">
                <c:v>2013</c:v>
              </c:pt>
              <c:pt idx="7">
                <c:v>2014</c:v>
              </c:pt>
              <c:pt idx="8">
                <c:v>2015</c:v>
              </c:pt>
              <c:pt idx="9">
                <c:v>2016</c:v>
              </c:pt>
              <c:pt idx="10">
                <c:v>2017</c:v>
              </c:pt>
              <c:pt idx="11">
                <c:v>2018</c:v>
              </c:pt>
              <c:pt idx="12">
                <c:v>2019</c:v>
              </c:pt>
              <c:pt idx="13">
                <c:v>2020</c:v>
              </c:pt>
              <c:pt idx="14">
                <c:v>2021</c:v>
              </c:pt>
            </c:numLit>
          </c:cat>
          <c:val>
            <c:numLit>
              <c:formatCode>General</c:formatCode>
              <c:ptCount val="15"/>
              <c:pt idx="0">
                <c:v>7373.1362790622597</c:v>
              </c:pt>
              <c:pt idx="1">
                <c:v>139418.000560566</c:v>
              </c:pt>
              <c:pt idx="2">
                <c:v>190322.087044824</c:v>
              </c:pt>
              <c:pt idx="3">
                <c:v>33030.115724032403</c:v>
              </c:pt>
              <c:pt idx="4">
                <c:v>160103.114179008</c:v>
              </c:pt>
              <c:pt idx="5">
                <c:v>157294.28352282499</c:v>
              </c:pt>
              <c:pt idx="6">
                <c:v>152304.83877143901</c:v>
              </c:pt>
              <c:pt idx="7">
                <c:v>146520.05012365201</c:v>
              </c:pt>
              <c:pt idx="8">
                <c:v>13604.537319320099</c:v>
              </c:pt>
              <c:pt idx="9">
                <c:v>13060.7668595346</c:v>
              </c:pt>
              <c:pt idx="10">
                <c:v>10232.738798939299</c:v>
              </c:pt>
              <c:pt idx="11">
                <c:v>5881.6793350992502</c:v>
              </c:pt>
              <c:pt idx="12">
                <c:v>4091.5481086497398</c:v>
              </c:pt>
              <c:pt idx="13">
                <c:v>133533.047156043</c:v>
              </c:pt>
              <c:pt idx="14">
                <c:v>3031.0572263198701</c:v>
              </c:pt>
            </c:numLit>
          </c:val>
          <c:extLst>
            <c:ext xmlns:c16="http://schemas.microsoft.com/office/drawing/2014/chart" uri="{C3380CC4-5D6E-409C-BE32-E72D297353CC}">
              <c16:uniqueId val="{00000001-F85C-43D9-8E5D-C00DAB38B97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"/>
        <c:overlap val="100"/>
        <c:axId val="362002304"/>
        <c:axId val="362003840"/>
      </c:barChart>
      <c:catAx>
        <c:axId val="3620023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endParaRPr lang="es-CR"/>
          </a:p>
        </c:txPr>
        <c:crossAx val="362003840"/>
        <c:crossesAt val="0"/>
        <c:auto val="1"/>
        <c:lblAlgn val="ctr"/>
        <c:lblOffset val="100"/>
        <c:tickLblSkip val="2"/>
        <c:tickMarkSkip val="1"/>
        <c:noMultiLvlLbl val="0"/>
      </c:catAx>
      <c:valAx>
        <c:axId val="362003840"/>
        <c:scaling>
          <c:orientation val="minMax"/>
          <c:max val="1000000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R"/>
          </a:p>
        </c:txPr>
        <c:crossAx val="362002304"/>
        <c:crosses val="autoZero"/>
        <c:crossBetween val="between"/>
        <c:minorUnit val="50000"/>
      </c:valAx>
      <c:spPr>
        <a:noFill/>
        <a:ln w="25400">
          <a:noFill/>
        </a:ln>
      </c:spPr>
    </c:plotArea>
    <c:legend>
      <c:legendPos val="r"/>
      <c:overlay val="0"/>
      <c:spPr>
        <a:noFill/>
        <a:ln w="25400">
          <a:noFill/>
        </a:ln>
      </c:spPr>
      <c:txPr>
        <a:bodyPr/>
        <a:lstStyle/>
        <a:p>
          <a:pPr>
            <a:defRPr lang="es-ES" sz="460" b="1" i="0" u="none" strike="noStrike" baseline="0">
              <a:solidFill>
                <a:srgbClr val="000000"/>
              </a:solidFill>
              <a:latin typeface="Times New Roman"/>
              <a:ea typeface="Times New Roman"/>
              <a:cs typeface="Times New Roman"/>
            </a:defRPr>
          </a:pPr>
          <a:endParaRPr lang="es-CR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" b="0" i="0" u="none" strike="noStrike" baseline="0">
          <a:solidFill>
            <a:srgbClr val="000000"/>
          </a:solidFill>
          <a:latin typeface="Times New Roman"/>
          <a:ea typeface="Times New Roman"/>
          <a:cs typeface="Times New Roman"/>
        </a:defRPr>
      </a:pPr>
      <a:endParaRPr lang="es-CR"/>
    </a:p>
  </c:txPr>
  <c:printSettings>
    <c:headerFooter alignWithMargins="0"/>
    <c:pageMargins b="1" l="0.75000000000001465" r="0.75000000000001465" t="1" header="0" footer="0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ES" sz="1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Estructura de Vencimientos Anuales (Amortización) de la Deuda Pública del Gobierno Central. 
Datos al 31 de Septiembre del 2007. Datos porcentuales.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/>
      <c:barChart>
        <c:barDir val="col"/>
        <c:grouping val="clustered"/>
        <c:varyColors val="0"/>
        <c:ser>
          <c:idx val="1"/>
          <c:order val="0"/>
          <c:tx>
            <c:v>379,8536612</c:v>
          </c:tx>
          <c:spPr>
            <a:gradFill rotWithShape="0">
              <a:gsLst>
                <a:gs pos="0">
                  <a:srgbClr val="FFFFCC"/>
                </a:gs>
                <a:gs pos="100000">
                  <a:srgbClr val="FFFF99"/>
                </a:gs>
              </a:gsLst>
              <a:lin ang="5400000" scaled="1"/>
            </a:gra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0"/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2B5-4887-8A58-E4C59311491D}"/>
                </c:ext>
              </c:extLst>
            </c:dLbl>
            <c:dLbl>
              <c:idx val="1"/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2B5-4887-8A58-E4C59311491D}"/>
                </c:ext>
              </c:extLst>
            </c:dLbl>
            <c:dLbl>
              <c:idx val="2"/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2B5-4887-8A58-E4C59311491D}"/>
                </c:ext>
              </c:extLst>
            </c:dLbl>
            <c:dLbl>
              <c:idx val="3"/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2B5-4887-8A58-E4C59311491D}"/>
                </c:ext>
              </c:extLst>
            </c:dLbl>
            <c:dLbl>
              <c:idx val="4"/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2B5-4887-8A58-E4C59311491D}"/>
                </c:ext>
              </c:extLst>
            </c:dLbl>
            <c:dLbl>
              <c:idx val="5"/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2B5-4887-8A58-E4C59311491D}"/>
                </c:ext>
              </c:extLst>
            </c:dLbl>
            <c:dLbl>
              <c:idx val="6"/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2B5-4887-8A58-E4C59311491D}"/>
                </c:ext>
              </c:extLst>
            </c:dLbl>
            <c:dLbl>
              <c:idx val="7"/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2B5-4887-8A58-E4C59311491D}"/>
                </c:ext>
              </c:extLst>
            </c:dLbl>
            <c:dLbl>
              <c:idx val="8"/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C2B5-4887-8A58-E4C59311491D}"/>
                </c:ext>
              </c:extLst>
            </c:dLbl>
            <c:dLbl>
              <c:idx val="9"/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C2B5-4887-8A58-E4C59311491D}"/>
                </c:ext>
              </c:extLst>
            </c:dLbl>
            <c:dLbl>
              <c:idx val="10"/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C2B5-4887-8A58-E4C59311491D}"/>
                </c:ext>
              </c:extLst>
            </c:dLbl>
            <c:dLbl>
              <c:idx val="11"/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2B5-4887-8A58-E4C59311491D}"/>
                </c:ext>
              </c:extLst>
            </c:dLbl>
            <c:dLbl>
              <c:idx val="12"/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C2B5-4887-8A58-E4C59311491D}"/>
                </c:ext>
              </c:extLst>
            </c:dLbl>
            <c:dLbl>
              <c:idx val="13"/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C2B5-4887-8A58-E4C59311491D}"/>
                </c:ext>
              </c:extLst>
            </c:dLbl>
            <c:dLbl>
              <c:idx val="14"/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C2B5-4887-8A58-E4C59311491D}"/>
                </c:ext>
              </c:extLst>
            </c:dLbl>
            <c:dLbl>
              <c:idx val="15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CR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C2B5-4887-8A58-E4C59311491D}"/>
                </c:ext>
              </c:extLst>
            </c:dLbl>
            <c:dLbl>
              <c:idx val="16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75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es-CR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C2B5-4887-8A58-E4C59311491D}"/>
                </c:ext>
              </c:extLst>
            </c:dLbl>
            <c:dLbl>
              <c:idx val="17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75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es-CR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C2B5-4887-8A58-E4C59311491D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25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C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Lit>
              <c:formatCode>General</c:formatCode>
              <c:ptCount val="20"/>
              <c:pt idx="0">
                <c:v>2007</c:v>
              </c:pt>
              <c:pt idx="1">
                <c:v>2008</c:v>
              </c:pt>
              <c:pt idx="2">
                <c:v>2009</c:v>
              </c:pt>
              <c:pt idx="3">
                <c:v>2010</c:v>
              </c:pt>
              <c:pt idx="4">
                <c:v>2011</c:v>
              </c:pt>
              <c:pt idx="5">
                <c:v>2012</c:v>
              </c:pt>
              <c:pt idx="6">
                <c:v>2013</c:v>
              </c:pt>
              <c:pt idx="7">
                <c:v>2014</c:v>
              </c:pt>
              <c:pt idx="8">
                <c:v>2015</c:v>
              </c:pt>
              <c:pt idx="9">
                <c:v>2016</c:v>
              </c:pt>
              <c:pt idx="10">
                <c:v>2017</c:v>
              </c:pt>
              <c:pt idx="11">
                <c:v>2018</c:v>
              </c:pt>
              <c:pt idx="12">
                <c:v>2019</c:v>
              </c:pt>
              <c:pt idx="13">
                <c:v>2020</c:v>
              </c:pt>
              <c:pt idx="14">
                <c:v>2021</c:v>
              </c:pt>
              <c:pt idx="15">
                <c:v>2022</c:v>
              </c:pt>
              <c:pt idx="16">
                <c:v>2023</c:v>
              </c:pt>
              <c:pt idx="17">
                <c:v>2024</c:v>
              </c:pt>
              <c:pt idx="18">
                <c:v>2025</c:v>
              </c:pt>
              <c:pt idx="19">
                <c:v>2026</c:v>
              </c:pt>
            </c:numLit>
          </c:cat>
          <c:val>
            <c:numLit>
              <c:formatCode>General</c:formatCode>
              <c:ptCount val="27"/>
              <c:pt idx="0">
                <c:v>144.361318554446</c:v>
              </c:pt>
              <c:pt idx="1">
                <c:v>379.85366117943698</c:v>
              </c:pt>
              <c:pt idx="2">
                <c:v>282.71898613749403</c:v>
              </c:pt>
              <c:pt idx="3">
                <c:v>176.99060808711999</c:v>
              </c:pt>
              <c:pt idx="4">
                <c:v>262.62184903731202</c:v>
              </c:pt>
              <c:pt idx="5">
                <c:v>170.253582656639</c:v>
              </c:pt>
              <c:pt idx="6">
                <c:v>104.572848319717</c:v>
              </c:pt>
              <c:pt idx="7">
                <c:v>120.765089572631</c:v>
              </c:pt>
              <c:pt idx="8">
                <c:v>146.002565584964</c:v>
              </c:pt>
              <c:pt idx="9">
                <c:v>89.230667193275494</c:v>
              </c:pt>
              <c:pt idx="10">
                <c:v>7.6447699610117601</c:v>
              </c:pt>
              <c:pt idx="11">
                <c:v>4.1898281200732903</c:v>
              </c:pt>
              <c:pt idx="12">
                <c:v>3.2324016504736801</c:v>
              </c:pt>
              <c:pt idx="13">
                <c:v>68.829103284658103</c:v>
              </c:pt>
              <c:pt idx="14">
                <c:v>1.65088451131346</c:v>
              </c:pt>
              <c:pt idx="15">
                <c:v>5.4236824030592796</c:v>
              </c:pt>
              <c:pt idx="16">
                <c:v>1</c:v>
              </c:pt>
              <c:pt idx="17">
                <c:v>0.99174254215095603</c:v>
              </c:pt>
              <c:pt idx="18">
                <c:v>0.99174254215095603</c:v>
              </c:pt>
              <c:pt idx="19">
                <c:v>0.99174254215095603</c:v>
              </c:pt>
              <c:pt idx="20">
                <c:v>0.9234443752532</c:v>
              </c:pt>
              <c:pt idx="21">
                <c:v>0.84615951913208098</c:v>
              </c:pt>
              <c:pt idx="22">
                <c:v>0.459967195879255</c:v>
              </c:pt>
              <c:pt idx="23">
                <c:v>8.27615301645028E-2</c:v>
              </c:pt>
              <c:pt idx="24">
                <c:v>8.27615301645028E-2</c:v>
              </c:pt>
              <c:pt idx="25">
                <c:v>8.27615301645028E-2</c:v>
              </c:pt>
              <c:pt idx="26">
                <c:v>1</c:v>
              </c:pt>
            </c:numLit>
          </c:val>
          <c:extLst>
            <c:ext xmlns:c16="http://schemas.microsoft.com/office/drawing/2014/chart" uri="{C3380CC4-5D6E-409C-BE32-E72D297353CC}">
              <c16:uniqueId val="{00000012-C2B5-4887-8A58-E4C59311491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362189952"/>
        <c:axId val="362191488"/>
      </c:barChart>
      <c:catAx>
        <c:axId val="3621899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50" b="1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endParaRPr lang="es-CR"/>
          </a:p>
        </c:txPr>
        <c:crossAx val="362191488"/>
        <c:crosses val="autoZero"/>
        <c:auto val="1"/>
        <c:lblAlgn val="ctr"/>
        <c:lblOffset val="100"/>
        <c:tickLblSkip val="2"/>
        <c:tickMarkSkip val="1"/>
        <c:noMultiLvlLbl val="0"/>
      </c:catAx>
      <c:valAx>
        <c:axId val="362191488"/>
        <c:scaling>
          <c:orientation val="minMax"/>
          <c:max val="0.30000000000000032"/>
          <c:min val="0"/>
        </c:scaling>
        <c:delete val="1"/>
        <c:axPos val="l"/>
        <c:numFmt formatCode="General" sourceLinked="1"/>
        <c:majorTickMark val="out"/>
        <c:minorTickMark val="none"/>
        <c:tickLblPos val="nextTo"/>
        <c:crossAx val="362189952"/>
        <c:crosses val="autoZero"/>
        <c:crossBetween val="between"/>
        <c:majorUnit val="0.05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75" b="0" i="0" u="none" strike="noStrike" baseline="0">
          <a:solidFill>
            <a:srgbClr val="000000"/>
          </a:solidFill>
          <a:latin typeface="Times New Roman"/>
          <a:ea typeface="Times New Roman"/>
          <a:cs typeface="Times New Roman"/>
        </a:defRPr>
      </a:pPr>
      <a:endParaRPr lang="es-CR"/>
    </a:p>
  </c:txPr>
  <c:printSettings>
    <c:headerFooter alignWithMargins="0"/>
    <c:pageMargins b="1" l="0.75000000000001465" r="0.75000000000001465" t="1" header="0" footer="0"/>
    <c:pageSetup paperSize="9" orientation="landscape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143146917325759"/>
          <c:y val="2.8816582445646145E-2"/>
          <c:w val="0.81733458890157817"/>
          <c:h val="0.69849064878097589"/>
        </c:manualLayout>
      </c:layout>
      <c:barChart>
        <c:barDir val="col"/>
        <c:grouping val="clustered"/>
        <c:varyColors val="0"/>
        <c:ser>
          <c:idx val="2"/>
          <c:order val="0"/>
          <c:spPr>
            <a:gradFill flip="none" rotWithShape="1">
              <a:gsLst>
                <a:gs pos="0">
                  <a:schemeClr val="tx2">
                    <a:lumMod val="60000"/>
                    <a:lumOff val="40000"/>
                  </a:schemeClr>
                </a:gs>
                <a:gs pos="50000">
                  <a:schemeClr val="accent1">
                    <a:lumMod val="60000"/>
                    <a:lumOff val="40000"/>
                  </a:schemeClr>
                </a:gs>
                <a:gs pos="100000">
                  <a:schemeClr val="tx2">
                    <a:lumMod val="20000"/>
                    <a:lumOff val="80000"/>
                  </a:schemeClr>
                </a:gs>
              </a:gsLst>
              <a:lin ang="5400000" scaled="1"/>
              <a:tileRect/>
            </a:gradFill>
            <a:ln w="12700">
              <a:noFill/>
              <a:prstDash val="solid"/>
            </a:ln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cat>
            <c:strRef>
              <c:f>'Maturity Profile External Debt'!$B$90:$B$101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'Maturity Profile External Debt'!#REF!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'Maturity Profile External Debt'!#REF!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6="http://schemas.microsoft.com/office/drawing/2014/chart" uri="{C3380CC4-5D6E-409C-BE32-E72D297353CC}">
              <c16:uniqueId val="{00000000-D6C0-440E-8BF1-FE245E6224C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360780160"/>
        <c:axId val="360781696"/>
      </c:barChart>
      <c:catAx>
        <c:axId val="360780160"/>
        <c:scaling>
          <c:orientation val="minMax"/>
        </c:scaling>
        <c:delete val="1"/>
        <c:axPos val="b"/>
        <c:numFmt formatCode="General" sourceLinked="0"/>
        <c:majorTickMark val="out"/>
        <c:minorTickMark val="none"/>
        <c:tickLblPos val="nextTo"/>
        <c:crossAx val="360781696"/>
        <c:crosses val="autoZero"/>
        <c:auto val="1"/>
        <c:lblAlgn val="ctr"/>
        <c:lblOffset val="100"/>
        <c:noMultiLvlLbl val="0"/>
      </c:catAx>
      <c:valAx>
        <c:axId val="36078169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s-CR"/>
          </a:p>
        </c:txPr>
        <c:crossAx val="360780160"/>
        <c:crosses val="autoZero"/>
        <c:crossBetween val="between"/>
      </c:valAx>
      <c:dTable>
        <c:showHorzBorder val="1"/>
        <c:showVertBorder val="1"/>
        <c:showOutline val="1"/>
        <c:showKeys val="1"/>
        <c:spPr>
          <a:ln w="3175">
            <a:solidFill>
              <a:sysClr val="windowText" lastClr="000000">
                <a:alpha val="45490"/>
              </a:sysClr>
            </a:solidFill>
            <a:prstDash val="solid"/>
          </a:ln>
        </c:spPr>
      </c:dTable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800" b="1" i="0" u="none" strike="noStrike" baseline="0">
          <a:solidFill>
            <a:sysClr val="windowText" lastClr="000000"/>
          </a:solidFill>
          <a:latin typeface="Arial"/>
          <a:ea typeface="Arial"/>
          <a:cs typeface="Arial"/>
        </a:defRPr>
      </a:pPr>
      <a:endParaRPr lang="es-CR"/>
    </a:p>
  </c:txPr>
  <c:printSettings>
    <c:headerFooter alignWithMargins="0"/>
    <c:pageMargins b="1" l="0.75000000000001465" r="0.75000000000001465" t="1" header="0" footer="0"/>
    <c:pageSetup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78117321995467"/>
          <c:y val="7.2676735080246122E-2"/>
          <c:w val="0.81596747668956426"/>
          <c:h val="0.71724050887081769"/>
        </c:manualLayout>
      </c:layout>
      <c:barChart>
        <c:barDir val="col"/>
        <c:grouping val="clustered"/>
        <c:varyColors val="0"/>
        <c:ser>
          <c:idx val="2"/>
          <c:order val="0"/>
          <c:spPr>
            <a:gradFill flip="none" rotWithShape="1">
              <a:gsLst>
                <a:gs pos="0">
                  <a:schemeClr val="tx2">
                    <a:lumMod val="60000"/>
                    <a:lumOff val="40000"/>
                  </a:schemeClr>
                </a:gs>
                <a:gs pos="50000">
                  <a:schemeClr val="accent1">
                    <a:lumMod val="60000"/>
                    <a:lumOff val="40000"/>
                  </a:schemeClr>
                </a:gs>
                <a:gs pos="100000">
                  <a:schemeClr val="tx2">
                    <a:lumMod val="20000"/>
                    <a:lumOff val="80000"/>
                  </a:schemeClr>
                </a:gs>
              </a:gsLst>
              <a:lin ang="5400000" scaled="1"/>
              <a:tileRect/>
            </a:gradFill>
            <a:ln w="12700">
              <a:noFill/>
              <a:prstDash val="solid"/>
            </a:ln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cat>
            <c:strRef>
              <c:f>'Maturity Profile External Debt'!$B$114:$B$125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'Maturity Profile External Debt'!#REF!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'Maturity Profile External Debt'!#REF!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6="http://schemas.microsoft.com/office/drawing/2014/chart" uri="{C3380CC4-5D6E-409C-BE32-E72D297353CC}">
              <c16:uniqueId val="{00000000-395A-462F-B7E3-B89F4E90535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361973632"/>
        <c:axId val="361975168"/>
      </c:barChart>
      <c:catAx>
        <c:axId val="361973632"/>
        <c:scaling>
          <c:orientation val="minMax"/>
        </c:scaling>
        <c:delete val="1"/>
        <c:axPos val="b"/>
        <c:numFmt formatCode="General" sourceLinked="0"/>
        <c:majorTickMark val="out"/>
        <c:minorTickMark val="none"/>
        <c:tickLblPos val="nextTo"/>
        <c:crossAx val="361975168"/>
        <c:crosses val="autoZero"/>
        <c:auto val="1"/>
        <c:lblAlgn val="ctr"/>
        <c:lblOffset val="100"/>
        <c:noMultiLvlLbl val="0"/>
      </c:catAx>
      <c:valAx>
        <c:axId val="361975168"/>
        <c:scaling>
          <c:orientation val="minMax"/>
        </c:scaling>
        <c:delete val="0"/>
        <c:axPos val="l"/>
        <c:numFmt formatCode="#,##0.00" sourceLinked="0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s-CR"/>
          </a:p>
        </c:txPr>
        <c:crossAx val="361973632"/>
        <c:crosses val="autoZero"/>
        <c:crossBetween val="between"/>
      </c:valAx>
      <c:dTable>
        <c:showHorzBorder val="1"/>
        <c:showVertBorder val="1"/>
        <c:showOutline val="1"/>
        <c:showKeys val="1"/>
        <c:spPr>
          <a:ln w="3175">
            <a:solidFill>
              <a:sysClr val="windowText" lastClr="000000">
                <a:alpha val="45490"/>
              </a:sysClr>
            </a:solidFill>
            <a:prstDash val="solid"/>
          </a:ln>
        </c:spPr>
      </c:dTable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800" b="1" i="0" u="none" strike="noStrike" baseline="0">
          <a:solidFill>
            <a:sysClr val="windowText" lastClr="000000"/>
          </a:solidFill>
          <a:latin typeface="Arial"/>
          <a:ea typeface="Arial"/>
          <a:cs typeface="Arial"/>
        </a:defRPr>
      </a:pPr>
      <a:endParaRPr lang="es-CR"/>
    </a:p>
  </c:txPr>
  <c:printSettings>
    <c:headerFooter alignWithMargins="0"/>
    <c:pageMargins b="1" l="0.75000000000001465" r="0.75000000000001465" t="1" header="0" footer="0"/>
    <c:pageSetup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251073716665991"/>
          <c:y val="6.8561796267794489E-2"/>
          <c:w val="0.82018834297947563"/>
          <c:h val="0.7101486657599777"/>
        </c:manualLayout>
      </c:layout>
      <c:barChart>
        <c:barDir val="col"/>
        <c:grouping val="clustered"/>
        <c:varyColors val="0"/>
        <c:ser>
          <c:idx val="2"/>
          <c:order val="0"/>
          <c:spPr>
            <a:gradFill flip="none" rotWithShape="1">
              <a:gsLst>
                <a:gs pos="0">
                  <a:schemeClr val="tx2">
                    <a:lumMod val="60000"/>
                    <a:lumOff val="40000"/>
                  </a:schemeClr>
                </a:gs>
                <a:gs pos="50000">
                  <a:schemeClr val="accent1">
                    <a:lumMod val="60000"/>
                    <a:lumOff val="40000"/>
                  </a:schemeClr>
                </a:gs>
                <a:gs pos="100000">
                  <a:schemeClr val="tx2">
                    <a:lumMod val="20000"/>
                    <a:lumOff val="80000"/>
                  </a:schemeClr>
                </a:gs>
              </a:gsLst>
              <a:lin ang="5400000" scaled="1"/>
              <a:tileRect/>
            </a:gradFill>
            <a:ln w="12700">
              <a:noFill/>
              <a:prstDash val="solid"/>
            </a:ln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cat>
            <c:strRef>
              <c:f>'Maturity Profile External Debt'!$B$138:$B$149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'Maturity Profile External Debt'!#REF!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'Maturity Profile External Debt'!#REF!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6="http://schemas.microsoft.com/office/drawing/2014/chart" uri="{C3380CC4-5D6E-409C-BE32-E72D297353CC}">
              <c16:uniqueId val="{00000000-9874-416B-BE85-05BE3BC1802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360803328"/>
        <c:axId val="360817408"/>
      </c:barChart>
      <c:catAx>
        <c:axId val="360803328"/>
        <c:scaling>
          <c:orientation val="minMax"/>
        </c:scaling>
        <c:delete val="1"/>
        <c:axPos val="b"/>
        <c:numFmt formatCode="General" sourceLinked="0"/>
        <c:majorTickMark val="out"/>
        <c:minorTickMark val="none"/>
        <c:tickLblPos val="nextTo"/>
        <c:crossAx val="360817408"/>
        <c:crosses val="autoZero"/>
        <c:auto val="1"/>
        <c:lblAlgn val="ctr"/>
        <c:lblOffset val="100"/>
        <c:noMultiLvlLbl val="0"/>
      </c:catAx>
      <c:valAx>
        <c:axId val="360817408"/>
        <c:scaling>
          <c:orientation val="minMax"/>
        </c:scaling>
        <c:delete val="0"/>
        <c:axPos val="l"/>
        <c:numFmt formatCode="0.0%" sourceLinked="0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  <a:prstDash val="solid"/>
          </a:ln>
        </c:spPr>
        <c:txPr>
          <a:bodyPr rot="0" vert="horz"/>
          <a:lstStyle/>
          <a:p>
            <a:pPr>
              <a:defRPr b="1"/>
            </a:pPr>
            <a:endParaRPr lang="es-CR"/>
          </a:p>
        </c:txPr>
        <c:crossAx val="36080332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ln w="3175">
            <a:solidFill>
              <a:sysClr val="windowText" lastClr="000000"/>
            </a:solidFill>
            <a:prstDash val="solid"/>
          </a:ln>
        </c:spPr>
        <c:txPr>
          <a:bodyPr/>
          <a:lstStyle/>
          <a:p>
            <a:pPr rtl="0">
              <a:defRPr sz="800" b="1"/>
            </a:pPr>
            <a:endParaRPr lang="es-CR"/>
          </a:p>
        </c:txPr>
      </c:dTable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825" b="0" i="0" u="none" strike="noStrike" baseline="0">
          <a:solidFill>
            <a:sysClr val="windowText" lastClr="000000"/>
          </a:solidFill>
          <a:latin typeface="Arial"/>
          <a:ea typeface="Arial"/>
          <a:cs typeface="Arial"/>
        </a:defRPr>
      </a:pPr>
      <a:endParaRPr lang="es-CR"/>
    </a:p>
  </c:txPr>
  <c:printSettings>
    <c:headerFooter alignWithMargins="0"/>
    <c:pageMargins b="1" l="0.75000000000001465" r="0.75000000000001465" t="1" header="0" footer="0"/>
    <c:pageSetup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218968792583"/>
          <c:y val="4.6644705126144936E-2"/>
          <c:w val="0.8435762486210967"/>
          <c:h val="0.74499491135036688"/>
        </c:manualLayout>
      </c:layout>
      <c:barChart>
        <c:barDir val="col"/>
        <c:grouping val="clustered"/>
        <c:varyColors val="0"/>
        <c:ser>
          <c:idx val="2"/>
          <c:order val="0"/>
          <c:tx>
            <c:strRef>
              <c:f>'Maturity Profile External Debt'!$C$89</c:f>
              <c:strCache>
                <c:ptCount val="1"/>
                <c:pt idx="0">
                  <c:v>2025</c:v>
                </c:pt>
              </c:strCache>
            </c:strRef>
          </c:tx>
          <c:spPr>
            <a:gradFill flip="none" rotWithShape="1">
              <a:gsLst>
                <a:gs pos="0">
                  <a:schemeClr val="tx2">
                    <a:lumMod val="60000"/>
                    <a:lumOff val="40000"/>
                  </a:schemeClr>
                </a:gs>
                <a:gs pos="50000">
                  <a:schemeClr val="accent1">
                    <a:lumMod val="60000"/>
                    <a:lumOff val="40000"/>
                  </a:schemeClr>
                </a:gs>
                <a:gs pos="100000">
                  <a:schemeClr val="tx2">
                    <a:lumMod val="20000"/>
                    <a:lumOff val="80000"/>
                  </a:schemeClr>
                </a:gs>
              </a:gsLst>
              <a:lin ang="5400000" scaled="1"/>
              <a:tileRect/>
            </a:gradFill>
            <a:ln w="12700">
              <a:noFill/>
              <a:prstDash val="solid"/>
            </a:ln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cat>
            <c:strRef>
              <c:f>'Maturity Profile External Debt'!$B$90:$B$101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'Maturity Profile External Debt'!$C$90:$C$101</c:f>
              <c:numCache>
                <c:formatCode>_(* #\ ##0.00_);_(* \(#\ ##0.00\);_(* "-"??_);_(@_)</c:formatCode>
                <c:ptCount val="12"/>
                <c:pt idx="5">
                  <c:v>50239.72870885607</c:v>
                </c:pt>
                <c:pt idx="6">
                  <c:v>583.35460763280605</c:v>
                </c:pt>
                <c:pt idx="7">
                  <c:v>10415.794255047274</c:v>
                </c:pt>
                <c:pt idx="8">
                  <c:v>69859.563852065388</c:v>
                </c:pt>
                <c:pt idx="9">
                  <c:v>14583.899696933031</c:v>
                </c:pt>
                <c:pt idx="10">
                  <c:v>11238.084612883129</c:v>
                </c:pt>
                <c:pt idx="11">
                  <c:v>18738.625775774526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EC6-4FDF-AB3D-A6CEE990024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362216064"/>
        <c:axId val="362766720"/>
      </c:barChart>
      <c:catAx>
        <c:axId val="362216064"/>
        <c:scaling>
          <c:orientation val="minMax"/>
        </c:scaling>
        <c:delete val="1"/>
        <c:axPos val="b"/>
        <c:numFmt formatCode="General" sourceLinked="0"/>
        <c:majorTickMark val="out"/>
        <c:minorTickMark val="none"/>
        <c:tickLblPos val="nextTo"/>
        <c:crossAx val="362766720"/>
        <c:crossesAt val="0"/>
        <c:auto val="1"/>
        <c:lblAlgn val="ctr"/>
        <c:lblOffset val="100"/>
        <c:noMultiLvlLbl val="0"/>
      </c:catAx>
      <c:valAx>
        <c:axId val="36276672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s-CR"/>
          </a:p>
        </c:txPr>
        <c:crossAx val="362216064"/>
        <c:crosses val="autoZero"/>
        <c:crossBetween val="between"/>
      </c:valAx>
      <c:dTable>
        <c:showHorzBorder val="1"/>
        <c:showVertBorder val="1"/>
        <c:showOutline val="1"/>
        <c:showKeys val="1"/>
        <c:spPr>
          <a:ln w="3175">
            <a:solidFill>
              <a:sysClr val="windowText" lastClr="000000">
                <a:alpha val="45490"/>
              </a:sysClr>
            </a:solidFill>
            <a:prstDash val="solid"/>
          </a:ln>
        </c:spPr>
      </c:dTable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3175">
      <a:noFill/>
      <a:prstDash val="solid"/>
    </a:ln>
  </c:spPr>
  <c:txPr>
    <a:bodyPr/>
    <a:lstStyle/>
    <a:p>
      <a:pPr>
        <a:defRPr sz="800" b="1" i="0" u="none" strike="noStrike" baseline="0">
          <a:solidFill>
            <a:sysClr val="windowText" lastClr="000000"/>
          </a:solidFill>
          <a:latin typeface="Arial"/>
          <a:ea typeface="Arial"/>
          <a:cs typeface="Arial"/>
        </a:defRPr>
      </a:pPr>
      <a:endParaRPr lang="es-CR"/>
    </a:p>
  </c:txPr>
  <c:printSettings>
    <c:headerFooter alignWithMargins="0"/>
    <c:pageMargins b="1" l="0.75000000000001465" r="0.75000000000001465" t="1" header="0" footer="0"/>
    <c:pageSetup orientation="landscape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998586715122147"/>
          <c:y val="9.0930359593375698E-2"/>
          <c:w val="0.81052289375356235"/>
          <c:h val="0.70124610591900316"/>
        </c:manualLayout>
      </c:layout>
      <c:barChart>
        <c:barDir val="col"/>
        <c:grouping val="clustered"/>
        <c:varyColors val="0"/>
        <c:ser>
          <c:idx val="2"/>
          <c:order val="0"/>
          <c:tx>
            <c:strRef>
              <c:f>'Maturity Profile External Debt'!$C$113</c:f>
              <c:strCache>
                <c:ptCount val="1"/>
                <c:pt idx="0">
                  <c:v>2025</c:v>
                </c:pt>
              </c:strCache>
            </c:strRef>
          </c:tx>
          <c:spPr>
            <a:gradFill flip="none" rotWithShape="1">
              <a:gsLst>
                <a:gs pos="0">
                  <a:schemeClr val="tx2">
                    <a:lumMod val="60000"/>
                    <a:lumOff val="40000"/>
                  </a:schemeClr>
                </a:gs>
                <a:gs pos="50000">
                  <a:schemeClr val="accent1">
                    <a:lumMod val="60000"/>
                    <a:lumOff val="40000"/>
                  </a:schemeClr>
                </a:gs>
                <a:gs pos="100000">
                  <a:schemeClr val="tx2">
                    <a:lumMod val="20000"/>
                    <a:lumOff val="80000"/>
                  </a:schemeClr>
                </a:gs>
              </a:gsLst>
              <a:lin ang="5400000" scaled="1"/>
              <a:tileRect/>
            </a:gradFill>
            <a:ln w="12700">
              <a:noFill/>
              <a:prstDash val="solid"/>
            </a:ln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cat>
            <c:strRef>
              <c:f>'Maturity Profile External Debt'!$B$114:$B$125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'Maturity Profile External Debt'!$C$114:$C$125</c:f>
              <c:numCache>
                <c:formatCode>_(* #\ ##0.00_);_(* \(#\ ##0.00\);_(* "-"??_);_(@_)</c:formatCode>
                <c:ptCount val="12"/>
                <c:pt idx="5">
                  <c:v>99.060905254468153</c:v>
                </c:pt>
                <c:pt idx="6">
                  <c:v>1.1502378098288628</c:v>
                </c:pt>
                <c:pt idx="7">
                  <c:v>20.53749162995361</c:v>
                </c:pt>
                <c:pt idx="8">
                  <c:v>137.74659644306607</c:v>
                </c:pt>
                <c:pt idx="9">
                  <c:v>28.756013283644275</c:v>
                </c:pt>
                <c:pt idx="10">
                  <c:v>22.158854430324016</c:v>
                </c:pt>
                <c:pt idx="11">
                  <c:v>36.948153986462899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448-4204-9827-CD7EE7746F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363807104"/>
        <c:axId val="363808640"/>
      </c:barChart>
      <c:catAx>
        <c:axId val="363807104"/>
        <c:scaling>
          <c:orientation val="minMax"/>
        </c:scaling>
        <c:delete val="1"/>
        <c:axPos val="b"/>
        <c:numFmt formatCode="General" sourceLinked="0"/>
        <c:majorTickMark val="out"/>
        <c:minorTickMark val="none"/>
        <c:tickLblPos val="nextTo"/>
        <c:crossAx val="363808640"/>
        <c:crosses val="autoZero"/>
        <c:auto val="1"/>
        <c:lblAlgn val="ctr"/>
        <c:lblOffset val="100"/>
        <c:noMultiLvlLbl val="0"/>
      </c:catAx>
      <c:valAx>
        <c:axId val="363808640"/>
        <c:scaling>
          <c:orientation val="minMax"/>
        </c:scaling>
        <c:delete val="0"/>
        <c:axPos val="l"/>
        <c:numFmt formatCode="#,##0.00" sourceLinked="0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s-CR"/>
          </a:p>
        </c:txPr>
        <c:crossAx val="363807104"/>
        <c:crosses val="autoZero"/>
        <c:crossBetween val="between"/>
      </c:valAx>
      <c:dTable>
        <c:showHorzBorder val="1"/>
        <c:showVertBorder val="1"/>
        <c:showOutline val="1"/>
        <c:showKeys val="1"/>
        <c:spPr>
          <a:ln w="3175">
            <a:solidFill>
              <a:sysClr val="windowText" lastClr="000000">
                <a:alpha val="45490"/>
              </a:sysClr>
            </a:solidFill>
            <a:prstDash val="solid"/>
          </a:ln>
        </c:spPr>
      </c:dTable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3175">
      <a:noFill/>
      <a:prstDash val="solid"/>
    </a:ln>
  </c:spPr>
  <c:txPr>
    <a:bodyPr/>
    <a:lstStyle/>
    <a:p>
      <a:pPr>
        <a:defRPr sz="800" b="1" i="0" u="none" strike="noStrike" baseline="0">
          <a:solidFill>
            <a:sysClr val="windowText" lastClr="000000"/>
          </a:solidFill>
          <a:latin typeface="Arial"/>
          <a:ea typeface="Arial"/>
          <a:cs typeface="Arial"/>
        </a:defRPr>
      </a:pPr>
      <a:endParaRPr lang="es-CR"/>
    </a:p>
  </c:txPr>
  <c:printSettings>
    <c:headerFooter alignWithMargins="0"/>
    <c:pageMargins b="1" l="0.75000000000001465" r="0.75000000000001465" t="1" header="0" footer="0"/>
    <c:pageSetup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17458384944341"/>
          <c:y val="5.8644714865187311E-2"/>
          <c:w val="0.82496456692913389"/>
          <c:h val="0.74755766640281074"/>
        </c:manualLayout>
      </c:layout>
      <c:barChart>
        <c:barDir val="col"/>
        <c:grouping val="clustered"/>
        <c:varyColors val="0"/>
        <c:ser>
          <c:idx val="2"/>
          <c:order val="0"/>
          <c:tx>
            <c:strRef>
              <c:f>'Maturity Profile External Debt'!$C$137</c:f>
              <c:strCache>
                <c:ptCount val="1"/>
                <c:pt idx="0">
                  <c:v>2025</c:v>
                </c:pt>
              </c:strCache>
            </c:strRef>
          </c:tx>
          <c:spPr>
            <a:gradFill flip="none" rotWithShape="1">
              <a:gsLst>
                <a:gs pos="0">
                  <a:schemeClr val="tx2">
                    <a:lumMod val="60000"/>
                    <a:lumOff val="40000"/>
                  </a:schemeClr>
                </a:gs>
                <a:gs pos="50000">
                  <a:schemeClr val="accent1">
                    <a:lumMod val="60000"/>
                    <a:lumOff val="40000"/>
                  </a:schemeClr>
                </a:gs>
                <a:gs pos="100000">
                  <a:schemeClr val="tx2">
                    <a:lumMod val="20000"/>
                    <a:lumOff val="80000"/>
                  </a:schemeClr>
                </a:gs>
              </a:gsLst>
              <a:lin ang="5400000" scaled="1"/>
              <a:tileRect/>
            </a:gradFill>
            <a:ln w="12700">
              <a:noFill/>
              <a:prstDash val="solid"/>
            </a:ln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cat>
            <c:strRef>
              <c:f>'Maturity Profile External Debt'!$B$138:$B$149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'Maturity Profile External Debt'!$C$138:$C$149</c:f>
              <c:numCache>
                <c:formatCode>0.0%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6.6625496410404675E-3</c:v>
                </c:pt>
                <c:pt idx="6">
                  <c:v>7.7361664395256469E-5</c:v>
                </c:pt>
                <c:pt idx="7">
                  <c:v>1.3812922175052223E-3</c:v>
                </c:pt>
                <c:pt idx="8">
                  <c:v>9.2644372099042679E-3</c:v>
                </c:pt>
                <c:pt idx="9">
                  <c:v>1.9340461859150785E-3</c:v>
                </c:pt>
                <c:pt idx="10">
                  <c:v>1.4903403845480626E-3</c:v>
                </c:pt>
                <c:pt idx="11">
                  <c:v>2.4850258479594588E-3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801-4A2A-8522-00B1F66969E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362792448"/>
        <c:axId val="362793984"/>
      </c:barChart>
      <c:catAx>
        <c:axId val="362792448"/>
        <c:scaling>
          <c:orientation val="minMax"/>
        </c:scaling>
        <c:delete val="1"/>
        <c:axPos val="b"/>
        <c:numFmt formatCode="General" sourceLinked="0"/>
        <c:majorTickMark val="out"/>
        <c:minorTickMark val="none"/>
        <c:tickLblPos val="nextTo"/>
        <c:crossAx val="362793984"/>
        <c:crosses val="autoZero"/>
        <c:auto val="1"/>
        <c:lblAlgn val="ctr"/>
        <c:lblOffset val="100"/>
        <c:noMultiLvlLbl val="0"/>
      </c:catAx>
      <c:valAx>
        <c:axId val="362793984"/>
        <c:scaling>
          <c:orientation val="minMax"/>
        </c:scaling>
        <c:delete val="0"/>
        <c:axPos val="l"/>
        <c:numFmt formatCode="0.0%" sourceLinked="0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s-CR"/>
          </a:p>
        </c:txPr>
        <c:crossAx val="36279244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ln w="3175">
            <a:solidFill>
              <a:sysClr val="windowText" lastClr="000000">
                <a:alpha val="45490"/>
              </a:sysClr>
            </a:solidFill>
            <a:prstDash val="solid"/>
          </a:ln>
        </c:spPr>
      </c:dTable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3175">
      <a:noFill/>
      <a:prstDash val="solid"/>
    </a:ln>
  </c:spPr>
  <c:txPr>
    <a:bodyPr/>
    <a:lstStyle/>
    <a:p>
      <a:pPr>
        <a:defRPr sz="800" b="1" i="0" u="none" strike="noStrike" baseline="0">
          <a:solidFill>
            <a:sysClr val="windowText" lastClr="000000"/>
          </a:solidFill>
          <a:latin typeface="Arial"/>
          <a:ea typeface="Arial"/>
          <a:cs typeface="Arial"/>
        </a:defRPr>
      </a:pPr>
      <a:endParaRPr lang="es-CR"/>
    </a:p>
  </c:txPr>
  <c:printSettings>
    <c:headerFooter alignWithMargins="0"/>
    <c:pageMargins b="1" l="0.75000000000001465" r="0.75000000000001465" t="1" header="0" footer="0"/>
    <c:pageSetup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280074663691564"/>
          <c:y val="5.1967933356156577E-2"/>
          <c:w val="0.82860134308824474"/>
          <c:h val="0.72430674426566244"/>
        </c:manualLayout>
      </c:layout>
      <c:barChart>
        <c:barDir val="col"/>
        <c:grouping val="clustered"/>
        <c:varyColors val="0"/>
        <c:ser>
          <c:idx val="2"/>
          <c:order val="0"/>
          <c:tx>
            <c:strRef>
              <c:f>'Maturity Profile External Debt'!$D$89</c:f>
              <c:strCache>
                <c:ptCount val="1"/>
                <c:pt idx="0">
                  <c:v>2026</c:v>
                </c:pt>
              </c:strCache>
            </c:strRef>
          </c:tx>
          <c:spPr>
            <a:gradFill flip="none" rotWithShape="1">
              <a:gsLst>
                <a:gs pos="0">
                  <a:schemeClr val="tx2">
                    <a:lumMod val="60000"/>
                    <a:lumOff val="40000"/>
                  </a:schemeClr>
                </a:gs>
                <a:gs pos="50000">
                  <a:schemeClr val="accent1">
                    <a:lumMod val="60000"/>
                    <a:lumOff val="40000"/>
                  </a:schemeClr>
                </a:gs>
                <a:gs pos="100000">
                  <a:schemeClr val="tx2">
                    <a:lumMod val="20000"/>
                    <a:lumOff val="80000"/>
                  </a:schemeClr>
                </a:gs>
              </a:gsLst>
              <a:lin ang="5400000" scaled="1"/>
              <a:tileRect/>
            </a:gradFill>
            <a:ln w="12700">
              <a:noFill/>
              <a:prstDash val="solid"/>
            </a:ln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cat>
            <c:strRef>
              <c:f>'Maturity Profile External Debt'!$B$90:$B$101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'Maturity Profile External Debt'!$D$90:$D$101</c:f>
              <c:numCache>
                <c:formatCode>_(* #\ ##0.00_);_(* \(#\ ##0.00\);_(* "-"??_);_(@_)</c:formatCode>
                <c:ptCount val="12"/>
                <c:pt idx="0">
                  <c:v>12414.701878059122</c:v>
                </c:pt>
                <c:pt idx="1">
                  <c:v>10217.778055482473</c:v>
                </c:pt>
                <c:pt idx="2">
                  <c:v>39005.04139228553</c:v>
                </c:pt>
                <c:pt idx="3">
                  <c:v>14583.899696933031</c:v>
                </c:pt>
                <c:pt idx="4">
                  <c:v>11387.20575521313</c:v>
                </c:pt>
                <c:pt idx="5">
                  <c:v>18738.625775774526</c:v>
                </c:pt>
                <c:pt idx="6">
                  <c:v>12414.701878059122</c:v>
                </c:pt>
                <c:pt idx="7">
                  <c:v>10217.778055482473</c:v>
                </c:pt>
                <c:pt idx="8">
                  <c:v>51460.147038932526</c:v>
                </c:pt>
                <c:pt idx="9">
                  <c:v>14583.899696933031</c:v>
                </c:pt>
                <c:pt idx="10">
                  <c:v>11387.20575521313</c:v>
                </c:pt>
                <c:pt idx="11">
                  <c:v>18738.625775774526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E2C-4ABF-9B36-3D6B092540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363822080"/>
        <c:axId val="363848448"/>
      </c:barChart>
      <c:catAx>
        <c:axId val="363822080"/>
        <c:scaling>
          <c:orientation val="minMax"/>
        </c:scaling>
        <c:delete val="1"/>
        <c:axPos val="b"/>
        <c:numFmt formatCode="General" sourceLinked="0"/>
        <c:majorTickMark val="out"/>
        <c:minorTickMark val="none"/>
        <c:tickLblPos val="nextTo"/>
        <c:crossAx val="363848448"/>
        <c:crosses val="autoZero"/>
        <c:auto val="1"/>
        <c:lblAlgn val="ctr"/>
        <c:lblOffset val="100"/>
        <c:noMultiLvlLbl val="0"/>
      </c:catAx>
      <c:valAx>
        <c:axId val="36384844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  <a:prstDash val="solid"/>
          </a:ln>
        </c:spPr>
        <c:txPr>
          <a:bodyPr rot="0" vert="horz"/>
          <a:lstStyle/>
          <a:p>
            <a:pPr>
              <a:defRPr b="1"/>
            </a:pPr>
            <a:endParaRPr lang="es-CR"/>
          </a:p>
        </c:txPr>
        <c:crossAx val="363822080"/>
        <c:crosses val="autoZero"/>
        <c:crossBetween val="between"/>
      </c:valAx>
      <c:dTable>
        <c:showHorzBorder val="1"/>
        <c:showVertBorder val="1"/>
        <c:showOutline val="1"/>
        <c:showKeys val="1"/>
        <c:spPr>
          <a:ln w="3175">
            <a:solidFill>
              <a:sysClr val="windowText" lastClr="000000">
                <a:alpha val="45490"/>
              </a:sysClr>
            </a:solidFill>
            <a:prstDash val="solid"/>
          </a:ln>
        </c:spPr>
        <c:txPr>
          <a:bodyPr/>
          <a:lstStyle/>
          <a:p>
            <a:pPr rtl="0">
              <a:defRPr sz="800" b="1"/>
            </a:pPr>
            <a:endParaRPr lang="es-CR"/>
          </a:p>
        </c:txPr>
      </c:dTable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3175">
      <a:noFill/>
      <a:prstDash val="solid"/>
    </a:ln>
  </c:spPr>
  <c:txPr>
    <a:bodyPr/>
    <a:lstStyle/>
    <a:p>
      <a:pPr>
        <a:defRPr sz="800" b="0" i="0" u="none" strike="noStrike" baseline="0">
          <a:solidFill>
            <a:sysClr val="windowText" lastClr="000000"/>
          </a:solidFill>
          <a:latin typeface="+mn-lt"/>
          <a:ea typeface="Arial"/>
          <a:cs typeface="Arial"/>
        </a:defRPr>
      </a:pPr>
      <a:endParaRPr lang="es-CR"/>
    </a:p>
  </c:txPr>
  <c:printSettings>
    <c:headerFooter alignWithMargins="0"/>
    <c:pageMargins b="1" l="0.75000000000001465" r="0.75000000000001465" t="1" header="0" footer="0"/>
    <c:pageSetup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048250111242236"/>
          <c:y val="5.800920046284537E-2"/>
          <c:w val="0.82178026272514459"/>
          <c:h val="0.69995879547314654"/>
        </c:manualLayout>
      </c:layout>
      <c:barChart>
        <c:barDir val="col"/>
        <c:grouping val="clustered"/>
        <c:varyColors val="0"/>
        <c:ser>
          <c:idx val="2"/>
          <c:order val="0"/>
          <c:tx>
            <c:strRef>
              <c:f>'Maturity Profile External Debt'!$D$113</c:f>
              <c:strCache>
                <c:ptCount val="1"/>
                <c:pt idx="0">
                  <c:v>2026</c:v>
                </c:pt>
              </c:strCache>
            </c:strRef>
          </c:tx>
          <c:spPr>
            <a:gradFill flip="none" rotWithShape="1">
              <a:gsLst>
                <a:gs pos="0">
                  <a:schemeClr val="tx2">
                    <a:lumMod val="60000"/>
                    <a:lumOff val="40000"/>
                  </a:schemeClr>
                </a:gs>
                <a:gs pos="50000">
                  <a:schemeClr val="accent1">
                    <a:lumMod val="60000"/>
                    <a:lumOff val="40000"/>
                  </a:schemeClr>
                </a:gs>
                <a:gs pos="100000">
                  <a:schemeClr val="tx2">
                    <a:lumMod val="20000"/>
                    <a:lumOff val="80000"/>
                  </a:schemeClr>
                </a:gs>
              </a:gsLst>
              <a:lin ang="5400000" scaled="1"/>
              <a:tileRect/>
            </a:gradFill>
            <a:ln w="12700">
              <a:noFill/>
              <a:prstDash val="solid"/>
            </a:ln>
          </c:spPr>
          <c:invertIfNegative val="0"/>
          <c:dPt>
            <c:idx val="7"/>
            <c:invertIfNegative val="0"/>
            <c:bubble3D val="0"/>
            <c:spPr>
              <a:gradFill flip="none" rotWithShape="1">
                <a:gsLst>
                  <a:gs pos="0">
                    <a:schemeClr val="tx2">
                      <a:lumMod val="60000"/>
                      <a:lumOff val="40000"/>
                    </a:schemeClr>
                  </a:gs>
                  <a:gs pos="50000">
                    <a:schemeClr val="accent1">
                      <a:lumMod val="60000"/>
                      <a:lumOff val="40000"/>
                    </a:schemeClr>
                  </a:gs>
                  <a:gs pos="100000">
                    <a:schemeClr val="tx2">
                      <a:lumMod val="20000"/>
                      <a:lumOff val="80000"/>
                    </a:schemeClr>
                  </a:gs>
                </a:gsLst>
                <a:lin ang="5400000" scaled="1"/>
                <a:tileRect/>
              </a:gradFill>
              <a:ln w="12700">
                <a:noFill/>
                <a:prstDash val="solid"/>
              </a:ln>
              <a:scene3d>
                <a:camera prst="orthographicFront"/>
                <a:lightRig rig="threePt" dir="t"/>
              </a:scene3d>
              <a:sp3d>
                <a:bevelT/>
              </a:sp3d>
            </c:spPr>
            <c:extLst>
              <c:ext xmlns:c16="http://schemas.microsoft.com/office/drawing/2014/chart" uri="{C3380CC4-5D6E-409C-BE32-E72D297353CC}">
                <c16:uniqueId val="{00000001-CB16-4D63-8031-D76719AC87BA}"/>
              </c:ext>
            </c:extLst>
          </c:dPt>
          <c:cat>
            <c:strRef>
              <c:f>'Maturity Profile External Debt'!$B$114:$B$125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'Maturity Profile External Debt'!$D$114:$D$125</c:f>
              <c:numCache>
                <c:formatCode>_(* #\ ##0.00_);_(* \(#\ ##0.00\);_(* "-"??_);_(@_)</c:formatCode>
                <c:ptCount val="12"/>
                <c:pt idx="0">
                  <c:v>24.478866389421725</c:v>
                </c:pt>
                <c:pt idx="1">
                  <c:v>20.147050349953609</c:v>
                </c:pt>
                <c:pt idx="2">
                  <c:v>76.9087494918478</c:v>
                </c:pt>
                <c:pt idx="3">
                  <c:v>28.756013283644275</c:v>
                </c:pt>
                <c:pt idx="4">
                  <c:v>22.452886180324018</c:v>
                </c:pt>
                <c:pt idx="5">
                  <c:v>36.948153986462899</c:v>
                </c:pt>
                <c:pt idx="6">
                  <c:v>24.478866389421725</c:v>
                </c:pt>
                <c:pt idx="7">
                  <c:v>20.147050349953609</c:v>
                </c:pt>
                <c:pt idx="8">
                  <c:v>101.46728259115964</c:v>
                </c:pt>
                <c:pt idx="9">
                  <c:v>28.756013283644275</c:v>
                </c:pt>
                <c:pt idx="10">
                  <c:v>22.452886180324018</c:v>
                </c:pt>
                <c:pt idx="11">
                  <c:v>36.948153986462899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B16-4D63-8031-D76719AC87B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313583104"/>
        <c:axId val="313584640"/>
      </c:barChart>
      <c:catAx>
        <c:axId val="313583104"/>
        <c:scaling>
          <c:orientation val="minMax"/>
        </c:scaling>
        <c:delete val="1"/>
        <c:axPos val="b"/>
        <c:numFmt formatCode="General" sourceLinked="0"/>
        <c:majorTickMark val="out"/>
        <c:minorTickMark val="none"/>
        <c:tickLblPos val="nextTo"/>
        <c:crossAx val="313584640"/>
        <c:crosses val="autoZero"/>
        <c:auto val="1"/>
        <c:lblAlgn val="ctr"/>
        <c:lblOffset val="100"/>
        <c:noMultiLvlLbl val="0"/>
      </c:catAx>
      <c:valAx>
        <c:axId val="313584640"/>
        <c:scaling>
          <c:orientation val="minMax"/>
        </c:scaling>
        <c:delete val="0"/>
        <c:axPos val="l"/>
        <c:numFmt formatCode="#,##0.00" sourceLinked="0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  <a:prstDash val="solid"/>
          </a:ln>
        </c:spPr>
        <c:txPr>
          <a:bodyPr rot="0" vert="horz"/>
          <a:lstStyle/>
          <a:p>
            <a:pPr>
              <a:defRPr sz="800"/>
            </a:pPr>
            <a:endParaRPr lang="es-CR"/>
          </a:p>
        </c:txPr>
        <c:crossAx val="313583104"/>
        <c:crosses val="autoZero"/>
        <c:crossBetween val="between"/>
      </c:valAx>
      <c:dTable>
        <c:showHorzBorder val="1"/>
        <c:showVertBorder val="1"/>
        <c:showOutline val="1"/>
        <c:showKeys val="1"/>
        <c:spPr>
          <a:ln w="3175">
            <a:solidFill>
              <a:sysClr val="windowText" lastClr="000000">
                <a:alpha val="45490"/>
              </a:sysClr>
            </a:solidFill>
            <a:prstDash val="solid"/>
          </a:ln>
        </c:spPr>
        <c:txPr>
          <a:bodyPr/>
          <a:lstStyle/>
          <a:p>
            <a:pPr rtl="0">
              <a:defRPr sz="800"/>
            </a:pPr>
            <a:endParaRPr lang="es-CR"/>
          </a:p>
        </c:txPr>
      </c:dTable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3175">
      <a:noFill/>
      <a:prstDash val="solid"/>
    </a:ln>
  </c:spPr>
  <c:txPr>
    <a:bodyPr/>
    <a:lstStyle/>
    <a:p>
      <a:pPr>
        <a:defRPr sz="900" b="1" i="0" u="none" strike="noStrike" baseline="0">
          <a:solidFill>
            <a:sysClr val="windowText" lastClr="000000"/>
          </a:solidFill>
          <a:latin typeface="Arial"/>
          <a:ea typeface="Arial"/>
          <a:cs typeface="Arial"/>
        </a:defRPr>
      </a:pPr>
      <a:endParaRPr lang="es-CR"/>
    </a:p>
  </c:txPr>
  <c:printSettings>
    <c:headerFooter alignWithMargins="0"/>
    <c:pageMargins b="1" l="0.75000000000001465" r="0.75000000000001465" t="1" header="0" footer="0"/>
    <c:pageSetup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664280528728263"/>
          <c:y val="6.0730651911754266E-2"/>
          <c:w val="0.87523750461979855"/>
          <c:h val="0.72517766722127897"/>
        </c:manualLayout>
      </c:layout>
      <c:barChart>
        <c:barDir val="col"/>
        <c:grouping val="clustered"/>
        <c:varyColors val="0"/>
        <c:ser>
          <c:idx val="2"/>
          <c:order val="0"/>
          <c:tx>
            <c:strRef>
              <c:f>'Maturity Profile External Debt'!$D$137</c:f>
              <c:strCache>
                <c:ptCount val="1"/>
                <c:pt idx="0">
                  <c:v>2026</c:v>
                </c:pt>
              </c:strCache>
            </c:strRef>
          </c:tx>
          <c:spPr>
            <a:gradFill flip="none" rotWithShape="1">
              <a:gsLst>
                <a:gs pos="0">
                  <a:schemeClr val="tx2">
                    <a:lumMod val="60000"/>
                    <a:lumOff val="40000"/>
                  </a:schemeClr>
                </a:gs>
                <a:gs pos="50000">
                  <a:schemeClr val="accent1">
                    <a:lumMod val="60000"/>
                    <a:lumOff val="40000"/>
                  </a:schemeClr>
                </a:gs>
                <a:gs pos="100000">
                  <a:schemeClr val="tx2">
                    <a:lumMod val="20000"/>
                    <a:lumOff val="80000"/>
                  </a:schemeClr>
                </a:gs>
              </a:gsLst>
              <a:lin ang="5400000" scaled="1"/>
              <a:tileRect/>
            </a:gradFill>
            <a:ln w="12700">
              <a:noFill/>
              <a:prstDash val="solid"/>
            </a:ln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cat>
            <c:strRef>
              <c:f>'Maturity Profile External Debt'!$B$138:$B$149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'Maturity Profile External Debt'!$D$138:$D$149</c:f>
              <c:numCache>
                <c:formatCode>0.0%</c:formatCode>
                <c:ptCount val="12"/>
                <c:pt idx="0">
                  <c:v>1.6463776709587763E-3</c:v>
                </c:pt>
                <c:pt idx="1">
                  <c:v>1.3550322675963348E-3</c:v>
                </c:pt>
                <c:pt idx="2">
                  <c:v>5.1726597894851114E-3</c:v>
                </c:pt>
                <c:pt idx="3">
                  <c:v>1.9340461859150785E-3</c:v>
                </c:pt>
                <c:pt idx="4">
                  <c:v>1.5101161086380527E-3</c:v>
                </c:pt>
                <c:pt idx="5">
                  <c:v>2.4850258479594588E-3</c:v>
                </c:pt>
                <c:pt idx="6">
                  <c:v>1.6463776709587763E-3</c:v>
                </c:pt>
                <c:pt idx="7">
                  <c:v>1.3550322675963348E-3</c:v>
                </c:pt>
                <c:pt idx="8">
                  <c:v>6.8243956126636538E-3</c:v>
                </c:pt>
                <c:pt idx="9">
                  <c:v>1.9340461859150785E-3</c:v>
                </c:pt>
                <c:pt idx="10">
                  <c:v>1.5101161086380527E-3</c:v>
                </c:pt>
                <c:pt idx="11">
                  <c:v>2.4850258479594588E-3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FDF-4B12-9C22-88A77DD5112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363878272"/>
        <c:axId val="363879808"/>
      </c:barChart>
      <c:catAx>
        <c:axId val="363878272"/>
        <c:scaling>
          <c:orientation val="minMax"/>
        </c:scaling>
        <c:delete val="1"/>
        <c:axPos val="b"/>
        <c:numFmt formatCode="General" sourceLinked="0"/>
        <c:majorTickMark val="out"/>
        <c:minorTickMark val="none"/>
        <c:tickLblPos val="nextTo"/>
        <c:crossAx val="363879808"/>
        <c:crosses val="autoZero"/>
        <c:auto val="1"/>
        <c:lblAlgn val="ctr"/>
        <c:lblOffset val="100"/>
        <c:noMultiLvlLbl val="0"/>
      </c:catAx>
      <c:valAx>
        <c:axId val="363879808"/>
        <c:scaling>
          <c:orientation val="minMax"/>
        </c:scaling>
        <c:delete val="0"/>
        <c:axPos val="l"/>
        <c:numFmt formatCode="0.0%" sourceLinked="0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  <a:prstDash val="solid"/>
          </a:ln>
        </c:spPr>
        <c:txPr>
          <a:bodyPr rot="0" vert="horz"/>
          <a:lstStyle/>
          <a:p>
            <a:pPr>
              <a:defRPr sz="800" b="1"/>
            </a:pPr>
            <a:endParaRPr lang="es-CR"/>
          </a:p>
        </c:txPr>
        <c:crossAx val="363878272"/>
        <c:crosses val="autoZero"/>
        <c:crossBetween val="between"/>
      </c:valAx>
      <c:dTable>
        <c:showHorzBorder val="1"/>
        <c:showVertBorder val="1"/>
        <c:showOutline val="1"/>
        <c:showKeys val="1"/>
        <c:spPr>
          <a:ln w="3175">
            <a:solidFill>
              <a:sysClr val="windowText" lastClr="000000">
                <a:alpha val="45490"/>
              </a:sysClr>
            </a:solidFill>
            <a:prstDash val="solid"/>
          </a:ln>
        </c:spPr>
        <c:txPr>
          <a:bodyPr/>
          <a:lstStyle/>
          <a:p>
            <a:pPr rtl="0">
              <a:defRPr sz="800" b="1"/>
            </a:pPr>
            <a:endParaRPr lang="es-CR"/>
          </a:p>
        </c:txPr>
      </c:dTable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3175">
      <a:noFill/>
      <a:prstDash val="solid"/>
    </a:ln>
  </c:spPr>
  <c:txPr>
    <a:bodyPr/>
    <a:lstStyle/>
    <a:p>
      <a:pPr>
        <a:defRPr sz="825" b="0" i="0" u="none" strike="noStrike" baseline="0">
          <a:solidFill>
            <a:sysClr val="windowText" lastClr="000000"/>
          </a:solidFill>
          <a:latin typeface="Arial"/>
          <a:ea typeface="Arial"/>
          <a:cs typeface="Arial"/>
        </a:defRPr>
      </a:pPr>
      <a:endParaRPr lang="es-CR"/>
    </a:p>
  </c:txPr>
  <c:printSettings>
    <c:headerFooter alignWithMargins="0"/>
    <c:pageMargins b="1" l="0.75000000000001465" r="0.75000000000001465" t="1" header="0" footer="0"/>
    <c:pageSetup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40460018833523"/>
          <c:y val="7.7527825970906183E-2"/>
          <c:w val="0.84381986602819681"/>
          <c:h val="0.68461977845990063"/>
        </c:manualLayout>
      </c:layout>
      <c:barChart>
        <c:barDir val="col"/>
        <c:grouping val="clustered"/>
        <c:varyColors val="0"/>
        <c:ser>
          <c:idx val="2"/>
          <c:order val="0"/>
          <c:tx>
            <c:strRef>
              <c:f>'Maturity Profile External Debt'!$E$89</c:f>
              <c:strCache>
                <c:ptCount val="1"/>
                <c:pt idx="0">
                  <c:v>2027</c:v>
                </c:pt>
              </c:strCache>
            </c:strRef>
          </c:tx>
          <c:spPr>
            <a:gradFill flip="none" rotWithShape="1">
              <a:gsLst>
                <a:gs pos="0">
                  <a:schemeClr val="tx2">
                    <a:lumMod val="60000"/>
                    <a:lumOff val="40000"/>
                  </a:schemeClr>
                </a:gs>
                <a:gs pos="50000">
                  <a:schemeClr val="accent1">
                    <a:lumMod val="60000"/>
                    <a:lumOff val="40000"/>
                  </a:schemeClr>
                </a:gs>
                <a:gs pos="100000">
                  <a:schemeClr val="tx2">
                    <a:lumMod val="20000"/>
                    <a:lumOff val="80000"/>
                  </a:schemeClr>
                </a:gs>
              </a:gsLst>
              <a:lin ang="5400000" scaled="1"/>
              <a:tileRect/>
            </a:gradFill>
            <a:ln w="12700">
              <a:noFill/>
              <a:prstDash val="solid"/>
            </a:ln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cat>
            <c:strRef>
              <c:f>'Maturity Profile External Debt'!$B$90:$B$101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'Maturity Profile External Debt'!$E$90:$E$101</c:f>
              <c:numCache>
                <c:formatCode>_(* #\ ##0.00_);_(* \(#\ ##0.00\);_(* "-"??_);_(@_)</c:formatCode>
                <c:ptCount val="12"/>
                <c:pt idx="0">
                  <c:v>12414.702192498322</c:v>
                </c:pt>
                <c:pt idx="1">
                  <c:v>10217.778055482473</c:v>
                </c:pt>
                <c:pt idx="2">
                  <c:v>51460.147038932526</c:v>
                </c:pt>
                <c:pt idx="3">
                  <c:v>14583.899696933031</c:v>
                </c:pt>
                <c:pt idx="4">
                  <c:v>26082.26393698595</c:v>
                </c:pt>
                <c:pt idx="5">
                  <c:v>29729.014510361725</c:v>
                </c:pt>
                <c:pt idx="6">
                  <c:v>12107.102430539922</c:v>
                </c:pt>
                <c:pt idx="7">
                  <c:v>10217.778055482473</c:v>
                </c:pt>
                <c:pt idx="8">
                  <c:v>51460.147038932526</c:v>
                </c:pt>
                <c:pt idx="9">
                  <c:v>16829.476641407829</c:v>
                </c:pt>
                <c:pt idx="10">
                  <c:v>26082.26393698595</c:v>
                </c:pt>
                <c:pt idx="11">
                  <c:v>29729.014510361725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882-417D-9FF4-BFDAAA96326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363905408"/>
        <c:axId val="363906944"/>
      </c:barChart>
      <c:catAx>
        <c:axId val="363905408"/>
        <c:scaling>
          <c:orientation val="minMax"/>
        </c:scaling>
        <c:delete val="1"/>
        <c:axPos val="b"/>
        <c:numFmt formatCode="General" sourceLinked="0"/>
        <c:majorTickMark val="out"/>
        <c:minorTickMark val="none"/>
        <c:tickLblPos val="nextTo"/>
        <c:crossAx val="363906944"/>
        <c:crosses val="autoZero"/>
        <c:auto val="1"/>
        <c:lblAlgn val="ctr"/>
        <c:lblOffset val="100"/>
        <c:noMultiLvlLbl val="0"/>
      </c:catAx>
      <c:valAx>
        <c:axId val="36390694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  <a:prstDash val="solid"/>
          </a:ln>
        </c:spPr>
        <c:txPr>
          <a:bodyPr rot="0" vert="horz"/>
          <a:lstStyle/>
          <a:p>
            <a:pPr>
              <a:defRPr b="1"/>
            </a:pPr>
            <a:endParaRPr lang="es-CR"/>
          </a:p>
        </c:txPr>
        <c:crossAx val="36390540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ln w="3175">
            <a:solidFill>
              <a:sysClr val="windowText" lastClr="000000">
                <a:alpha val="45490"/>
              </a:sysClr>
            </a:solidFill>
            <a:prstDash val="solid"/>
          </a:ln>
        </c:spPr>
        <c:txPr>
          <a:bodyPr/>
          <a:lstStyle/>
          <a:p>
            <a:pPr rtl="0">
              <a:defRPr sz="800" b="1"/>
            </a:pPr>
            <a:endParaRPr lang="es-CR"/>
          </a:p>
        </c:txPr>
      </c:dTable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3175">
      <a:noFill/>
      <a:prstDash val="solid"/>
    </a:ln>
  </c:spPr>
  <c:txPr>
    <a:bodyPr/>
    <a:lstStyle/>
    <a:p>
      <a:pPr>
        <a:defRPr sz="800" b="0" i="0" u="none" strike="noStrike" baseline="0">
          <a:solidFill>
            <a:sysClr val="windowText" lastClr="000000"/>
          </a:solidFill>
          <a:latin typeface="Arial"/>
          <a:ea typeface="Arial"/>
          <a:cs typeface="Arial"/>
        </a:defRPr>
      </a:pPr>
      <a:endParaRPr lang="es-CR"/>
    </a:p>
  </c:txPr>
  <c:printSettings>
    <c:headerFooter alignWithMargins="0"/>
    <c:pageMargins b="1" l="0.75000000000001465" r="0.75000000000001465" t="1" header="0" footer="0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887522655656591"/>
          <c:y val="3.2728793516195093E-2"/>
          <c:w val="0.80324586933796549"/>
          <c:h val="0.76417650918635172"/>
        </c:manualLayout>
      </c:layout>
      <c:barChart>
        <c:barDir val="col"/>
        <c:grouping val="clustered"/>
        <c:varyColors val="0"/>
        <c:ser>
          <c:idx val="2"/>
          <c:order val="0"/>
          <c:tx>
            <c:strRef>
              <c:f>'Maturity Profile External Debt'!$E$113</c:f>
              <c:strCache>
                <c:ptCount val="1"/>
                <c:pt idx="0">
                  <c:v>2027</c:v>
                </c:pt>
              </c:strCache>
            </c:strRef>
          </c:tx>
          <c:spPr>
            <a:gradFill flip="none" rotWithShape="1">
              <a:gsLst>
                <a:gs pos="0">
                  <a:schemeClr val="tx2">
                    <a:lumMod val="60000"/>
                    <a:lumOff val="40000"/>
                  </a:schemeClr>
                </a:gs>
                <a:gs pos="50000">
                  <a:schemeClr val="accent1">
                    <a:lumMod val="60000"/>
                    <a:lumOff val="40000"/>
                  </a:schemeClr>
                </a:gs>
                <a:gs pos="100000">
                  <a:schemeClr val="tx2">
                    <a:lumMod val="20000"/>
                    <a:lumOff val="80000"/>
                  </a:schemeClr>
                </a:gs>
              </a:gsLst>
              <a:lin ang="5400000" scaled="1"/>
              <a:tileRect/>
            </a:gradFill>
            <a:ln w="12700">
              <a:noFill/>
              <a:prstDash val="solid"/>
            </a:ln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cat>
            <c:strRef>
              <c:f>'Maturity Profile External Debt'!$B$114:$B$125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'Maturity Profile External Debt'!$E$114:$E$125</c:f>
              <c:numCache>
                <c:formatCode>_(* #\ ##0.00_);_(* \(#\ ##0.00\);_(* "-"??_);_(@_)</c:formatCode>
                <c:ptCount val="12"/>
                <c:pt idx="0">
                  <c:v>24.478867009421723</c:v>
                </c:pt>
                <c:pt idx="1">
                  <c:v>20.147050349953609</c:v>
                </c:pt>
                <c:pt idx="2">
                  <c:v>101.46728259115964</c:v>
                </c:pt>
                <c:pt idx="3">
                  <c:v>28.756013283644275</c:v>
                </c:pt>
                <c:pt idx="4">
                  <c:v>51.428077799877649</c:v>
                </c:pt>
                <c:pt idx="5">
                  <c:v>58.618610518104198</c:v>
                </c:pt>
                <c:pt idx="6">
                  <c:v>23.872352769421724</c:v>
                </c:pt>
                <c:pt idx="7">
                  <c:v>20.147050349953609</c:v>
                </c:pt>
                <c:pt idx="8">
                  <c:v>101.46728259115964</c:v>
                </c:pt>
                <c:pt idx="9">
                  <c:v>33.183761813644274</c:v>
                </c:pt>
                <c:pt idx="10">
                  <c:v>51.428077799877649</c:v>
                </c:pt>
                <c:pt idx="11">
                  <c:v>58.618610518104198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7B8-4027-B9DA-183148D8E4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365513728"/>
        <c:axId val="365523712"/>
      </c:barChart>
      <c:catAx>
        <c:axId val="365513728"/>
        <c:scaling>
          <c:orientation val="minMax"/>
        </c:scaling>
        <c:delete val="1"/>
        <c:axPos val="b"/>
        <c:numFmt formatCode="General" sourceLinked="0"/>
        <c:majorTickMark val="out"/>
        <c:minorTickMark val="none"/>
        <c:tickLblPos val="nextTo"/>
        <c:crossAx val="365523712"/>
        <c:crosses val="autoZero"/>
        <c:auto val="1"/>
        <c:lblAlgn val="ctr"/>
        <c:lblOffset val="100"/>
        <c:noMultiLvlLbl val="0"/>
      </c:catAx>
      <c:valAx>
        <c:axId val="365523712"/>
        <c:scaling>
          <c:orientation val="minMax"/>
        </c:scaling>
        <c:delete val="0"/>
        <c:axPos val="l"/>
        <c:numFmt formatCode="#,##0.00" sourceLinked="0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s-CR"/>
          </a:p>
        </c:txPr>
        <c:crossAx val="36551372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ln w="3175">
            <a:solidFill>
              <a:sysClr val="windowText" lastClr="000000">
                <a:alpha val="45490"/>
              </a:sysClr>
            </a:solidFill>
            <a:prstDash val="solid"/>
          </a:ln>
        </c:spPr>
        <c:txPr>
          <a:bodyPr/>
          <a:lstStyle/>
          <a:p>
            <a:pPr rtl="0">
              <a:defRPr sz="800"/>
            </a:pPr>
            <a:endParaRPr lang="es-CR"/>
          </a:p>
        </c:txPr>
      </c:dTable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3175">
      <a:noFill/>
      <a:prstDash val="solid"/>
    </a:ln>
  </c:spPr>
  <c:txPr>
    <a:bodyPr/>
    <a:lstStyle/>
    <a:p>
      <a:pPr>
        <a:defRPr sz="800" b="1" i="0" u="none" strike="noStrike" baseline="0">
          <a:solidFill>
            <a:sysClr val="windowText" lastClr="000000"/>
          </a:solidFill>
          <a:latin typeface="Arial"/>
          <a:ea typeface="Arial"/>
          <a:cs typeface="Arial"/>
        </a:defRPr>
      </a:pPr>
      <a:endParaRPr lang="es-CR"/>
    </a:p>
  </c:txPr>
  <c:printSettings>
    <c:headerFooter alignWithMargins="0"/>
    <c:pageMargins b="1" l="0.75000000000001465" r="0.75000000000001465" t="1" header="0" footer="0"/>
    <c:pageSetup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25301590822274"/>
          <c:y val="6.8575423046993489E-2"/>
          <c:w val="0.83930082683326546"/>
          <c:h val="0.72368644371967594"/>
        </c:manualLayout>
      </c:layout>
      <c:barChart>
        <c:barDir val="col"/>
        <c:grouping val="clustered"/>
        <c:varyColors val="0"/>
        <c:ser>
          <c:idx val="2"/>
          <c:order val="0"/>
          <c:tx>
            <c:strRef>
              <c:f>'Maturity Profile External Debt'!$E$137</c:f>
              <c:strCache>
                <c:ptCount val="1"/>
                <c:pt idx="0">
                  <c:v>2027</c:v>
                </c:pt>
              </c:strCache>
            </c:strRef>
          </c:tx>
          <c:spPr>
            <a:gradFill flip="none" rotWithShape="1">
              <a:gsLst>
                <a:gs pos="0">
                  <a:schemeClr val="tx2">
                    <a:lumMod val="60000"/>
                    <a:lumOff val="40000"/>
                  </a:schemeClr>
                </a:gs>
                <a:gs pos="50000">
                  <a:schemeClr val="accent1">
                    <a:lumMod val="60000"/>
                    <a:lumOff val="40000"/>
                  </a:schemeClr>
                </a:gs>
                <a:gs pos="100000">
                  <a:schemeClr val="tx2">
                    <a:lumMod val="20000"/>
                    <a:lumOff val="80000"/>
                  </a:schemeClr>
                </a:gs>
              </a:gsLst>
              <a:lin ang="5400000" scaled="1"/>
              <a:tileRect/>
            </a:gradFill>
            <a:ln w="12700">
              <a:noFill/>
              <a:prstDash val="solid"/>
            </a:ln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cat>
            <c:strRef>
              <c:f>'Maturity Profile External Debt'!$B$138:$B$149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'Maturity Profile External Debt'!$E$138:$E$149</c:f>
              <c:numCache>
                <c:formatCode>0.0%</c:formatCode>
                <c:ptCount val="12"/>
                <c:pt idx="0">
                  <c:v>1.6463777126581808E-3</c:v>
                </c:pt>
                <c:pt idx="1">
                  <c:v>1.3550322675963348E-3</c:v>
                </c:pt>
                <c:pt idx="2">
                  <c:v>6.8243956126636538E-3</c:v>
                </c:pt>
                <c:pt idx="3">
                  <c:v>1.9340461859150785E-3</c:v>
                </c:pt>
                <c:pt idx="4">
                  <c:v>3.4589035947611749E-3</c:v>
                </c:pt>
                <c:pt idx="5">
                  <c:v>3.9425180040747743E-3</c:v>
                </c:pt>
                <c:pt idx="6">
                  <c:v>1.6055853211328101E-3</c:v>
                </c:pt>
                <c:pt idx="7">
                  <c:v>1.3550322675963348E-3</c:v>
                </c:pt>
                <c:pt idx="8">
                  <c:v>6.8243956126636538E-3</c:v>
                </c:pt>
                <c:pt idx="9">
                  <c:v>2.2318437308031344E-3</c:v>
                </c:pt>
                <c:pt idx="10">
                  <c:v>3.4589035947611749E-3</c:v>
                </c:pt>
                <c:pt idx="11">
                  <c:v>3.9425180040747743E-3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946-48E8-ACB5-773FC86EB20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366348160"/>
        <c:axId val="366349696"/>
      </c:barChart>
      <c:catAx>
        <c:axId val="366348160"/>
        <c:scaling>
          <c:orientation val="minMax"/>
        </c:scaling>
        <c:delete val="1"/>
        <c:axPos val="b"/>
        <c:numFmt formatCode="General" sourceLinked="0"/>
        <c:majorTickMark val="out"/>
        <c:minorTickMark val="none"/>
        <c:tickLblPos val="nextTo"/>
        <c:crossAx val="366349696"/>
        <c:crosses val="autoZero"/>
        <c:auto val="1"/>
        <c:lblAlgn val="ctr"/>
        <c:lblOffset val="100"/>
        <c:noMultiLvlLbl val="0"/>
      </c:catAx>
      <c:valAx>
        <c:axId val="366349696"/>
        <c:scaling>
          <c:orientation val="minMax"/>
        </c:scaling>
        <c:delete val="0"/>
        <c:axPos val="l"/>
        <c:numFmt formatCode="0.0%" sourceLinked="0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  <a:prstDash val="solid"/>
          </a:ln>
        </c:spPr>
        <c:txPr>
          <a:bodyPr rot="0" vert="horz"/>
          <a:lstStyle/>
          <a:p>
            <a:pPr>
              <a:defRPr b="1"/>
            </a:pPr>
            <a:endParaRPr lang="es-CR"/>
          </a:p>
        </c:txPr>
        <c:crossAx val="366348160"/>
        <c:crosses val="autoZero"/>
        <c:crossBetween val="between"/>
      </c:valAx>
      <c:dTable>
        <c:showHorzBorder val="1"/>
        <c:showVertBorder val="1"/>
        <c:showOutline val="1"/>
        <c:showKeys val="1"/>
        <c:spPr>
          <a:ln w="3175">
            <a:solidFill>
              <a:sysClr val="windowText" lastClr="000000">
                <a:alpha val="45490"/>
              </a:sysClr>
            </a:solidFill>
            <a:prstDash val="solid"/>
          </a:ln>
        </c:spPr>
        <c:txPr>
          <a:bodyPr/>
          <a:lstStyle/>
          <a:p>
            <a:pPr rtl="0">
              <a:defRPr b="1"/>
            </a:pPr>
            <a:endParaRPr lang="es-CR"/>
          </a:p>
        </c:txPr>
      </c:dTable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3175">
      <a:noFill/>
      <a:prstDash val="solid"/>
    </a:ln>
  </c:spPr>
  <c:txPr>
    <a:bodyPr/>
    <a:lstStyle/>
    <a:p>
      <a:pPr>
        <a:defRPr sz="825" b="0" i="0" u="none" strike="noStrike" baseline="0">
          <a:solidFill>
            <a:sysClr val="windowText" lastClr="000000"/>
          </a:solidFill>
          <a:latin typeface="Arial"/>
          <a:ea typeface="Arial"/>
          <a:cs typeface="Arial"/>
        </a:defRPr>
      </a:pPr>
      <a:endParaRPr lang="es-CR"/>
    </a:p>
  </c:txPr>
  <c:printSettings>
    <c:headerFooter alignWithMargins="0"/>
    <c:pageMargins b="1" l="0.75000000000001465" r="0.75000000000001465" t="1" header="0" footer="0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15"/>
      <c:rotY val="19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tx>
            <c:strRef>
              <c:f>'PUBLIC DEBT USD'!$A$8</c:f>
              <c:strCache>
                <c:ptCount val="1"/>
                <c:pt idx="0">
                  <c:v>CURRENCY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chemeClr val="accent1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BEA5-4D5A-B3BF-9BFE5091E07E}"/>
              </c:ext>
            </c:extLst>
          </c:dPt>
          <c:dPt>
            <c:idx val="1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BEA5-4D5A-B3BF-9BFE5091E07E}"/>
              </c:ext>
            </c:extLst>
          </c:dPt>
          <c:dPt>
            <c:idx val="2"/>
            <c:bubble3D val="0"/>
            <c:spPr>
              <a:solidFill>
                <a:srgbClr val="CC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BEA5-4D5A-B3BF-9BFE5091E07E}"/>
              </c:ext>
            </c:extLst>
          </c:dPt>
          <c:dLbls>
            <c:dLbl>
              <c:idx val="0"/>
              <c:layout>
                <c:manualLayout>
                  <c:x val="8.7972036670771608E-2"/>
                  <c:y val="-0.159201885478600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EA5-4D5A-B3BF-9BFE5091E07E}"/>
                </c:ext>
              </c:extLst>
            </c:dLbl>
            <c:dLbl>
              <c:idx val="2"/>
              <c:layout>
                <c:manualLayout>
                  <c:x val="-0.23671256732718837"/>
                  <c:y val="-3.69387755102040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EA5-4D5A-B3BF-9BFE5091E07E}"/>
                </c:ext>
              </c:extLst>
            </c:dLbl>
            <c:numFmt formatCode="0.0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>
                    <a:latin typeface="+mn-lt"/>
                  </a:defRPr>
                </a:pPr>
                <a:endParaRPr lang="es-CR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('PUBLIC DEBT COLONES'!$A$9,'PUBLIC DEBT COLONES'!$A$11,'PUBLIC DEBT COLONES'!$A$13)</c:f>
              <c:strCache>
                <c:ptCount val="3"/>
                <c:pt idx="0">
                  <c:v>   Debt ¢</c:v>
                </c:pt>
                <c:pt idx="1">
                  <c:v>   Debt US $</c:v>
                </c:pt>
                <c:pt idx="2">
                  <c:v>  Debt in other currency</c:v>
                </c:pt>
              </c:strCache>
            </c:strRef>
          </c:cat>
          <c:val>
            <c:numRef>
              <c:f>('PUBLIC DEBT COLONES'!$DD$9,'PUBLIC DEBT COLONES'!$DD$11,'PUBLIC DEBT COLONES'!$DD$13)</c:f>
              <c:numCache>
                <c:formatCode>_(* #\ ##0.00_);_(* \(#\ ##0.00\);_(* "-"??_);_(@_)</c:formatCode>
                <c:ptCount val="3"/>
                <c:pt idx="0">
                  <c:v>19456400.03219448</c:v>
                </c:pt>
                <c:pt idx="1">
                  <c:v>8317745.600709999</c:v>
                </c:pt>
                <c:pt idx="2">
                  <c:v>1913671.3466152102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BEA5-4D5A-B3BF-9BFE5091E07E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1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R"/>
    </a:p>
  </c:txPr>
  <c:printSettings>
    <c:headerFooter alignWithMargins="0"/>
    <c:pageMargins b="1" l="0.75000000000001465" r="0.75000000000001465" t="1" header="0" footer="0"/>
    <c:pageSetup paperSize="9" orientation="landscape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tx>
            <c:strRef>
              <c:f>'PUBLIC DEBT COLONES'!$A$16</c:f>
              <c:strCache>
                <c:ptCount val="1"/>
                <c:pt idx="0">
                  <c:v>INTEREST RATE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8"/>
          <c:dPt>
            <c:idx val="0"/>
            <c:bubble3D val="0"/>
            <c:spPr>
              <a:solidFill>
                <a:srgbClr val="CCEC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2827-4745-9AAD-25B51DD2ED69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2827-4745-9AAD-25B51DD2ED69}"/>
              </c:ext>
            </c:extLst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2827-4745-9AAD-25B51DD2ED69}"/>
              </c:ext>
            </c:extLst>
          </c:dPt>
          <c:dLbls>
            <c:dLbl>
              <c:idx val="0"/>
              <c:layout>
                <c:manualLayout>
                  <c:x val="7.0380978848232204E-2"/>
                  <c:y val="5.444630302041252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827-4745-9AAD-25B51DD2ED6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>
                    <a:latin typeface="+mn-lt"/>
                  </a:defRPr>
                </a:pPr>
                <a:endParaRPr lang="es-CR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>
                  <a:solidFill>
                    <a:srgbClr val="00007A"/>
                  </a:solidFill>
                </a:ln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('PUBLIC DEBT COLONES'!$A$17,'PUBLIC DEBT COLONES'!$A$19,'PUBLIC DEBT COLONES'!$A$21)</c:f>
              <c:strCache>
                <c:ptCount val="3"/>
                <c:pt idx="0">
                  <c:v>   Floating Debt</c:v>
                </c:pt>
                <c:pt idx="1">
                  <c:v>   Fixed debt</c:v>
                </c:pt>
                <c:pt idx="2">
                  <c:v>   Indexed debt</c:v>
                </c:pt>
              </c:strCache>
            </c:strRef>
          </c:cat>
          <c:val>
            <c:numRef>
              <c:f>('PUBLIC DEBT COLONES'!$DB$17,'PUBLIC DEBT COLONES'!$DB$19,'PUBLIC DEBT COLONES'!$DB$21)</c:f>
              <c:numCache>
                <c:formatCode>_(* #\ ##0.00_);_(* \(#\ ##0.00\);_(* "-"??_);_(@_)</c:formatCode>
                <c:ptCount val="3"/>
                <c:pt idx="0">
                  <c:v>6111020.1715493072</c:v>
                </c:pt>
                <c:pt idx="1">
                  <c:v>20750281.129833352</c:v>
                </c:pt>
                <c:pt idx="2">
                  <c:v>2701460.5375105068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2827-4745-9AAD-25B51DD2ED69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1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R"/>
    </a:p>
  </c:txPr>
  <c:printSettings>
    <c:headerFooter alignWithMargins="0"/>
    <c:pageMargins b="1" l="0.75000000000001465" r="0.75000000000001465" t="1" header="0" footer="0"/>
    <c:pageSetup orientation="landscape" horizontalDpi="300" verticalDpi="300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15"/>
      <c:rotY val="2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tx>
            <c:strRef>
              <c:f>'PUBLIC DEBT USD'!$A$25</c:f>
              <c:strCache>
                <c:ptCount val="1"/>
                <c:pt idx="0">
                  <c:v>MATURITY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45"/>
          <c:dPt>
            <c:idx val="0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BFC3-4773-94D5-3EB15E90B14A}"/>
              </c:ext>
            </c:extLst>
          </c:dPt>
          <c:dPt>
            <c:idx val="1"/>
            <c:bubble3D val="0"/>
            <c:spPr>
              <a:solidFill>
                <a:srgbClr val="CC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BFC3-4773-94D5-3EB15E90B14A}"/>
              </c:ext>
            </c:extLst>
          </c:dPt>
          <c:dPt>
            <c:idx val="2"/>
            <c:bubble3D val="0"/>
            <c:spPr>
              <a:solidFill>
                <a:schemeClr val="accent1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BFC3-4773-94D5-3EB15E90B14A}"/>
              </c:ext>
            </c:extLst>
          </c:dPt>
          <c:dLbls>
            <c:dLbl>
              <c:idx val="0"/>
              <c:layout>
                <c:manualLayout>
                  <c:x val="2.9836963810180663E-2"/>
                  <c:y val="-7.737694326670704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FC3-4773-94D5-3EB15E90B14A}"/>
                </c:ext>
              </c:extLst>
            </c:dLbl>
            <c:dLbl>
              <c:idx val="2"/>
              <c:layout>
                <c:manualLayout>
                  <c:x val="7.3268450932684512E-2"/>
                  <c:y val="-0.174463422841375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FC3-4773-94D5-3EB15E90B14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>
                    <a:latin typeface="+mn-lt"/>
                  </a:defRPr>
                </a:pPr>
                <a:endParaRPr lang="es-CR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('PUBLIC DEBT COLONES'!$A$26,'PUBLIC DEBT COLONES'!$A$28,'PUBLIC DEBT COLONES'!$A$30)</c:f>
              <c:strCache>
                <c:ptCount val="3"/>
                <c:pt idx="0">
                  <c:v>   Debt &lt; 1 year</c:v>
                </c:pt>
                <c:pt idx="1">
                  <c:v>   Debt &gt; 1 and &lt; 5 years</c:v>
                </c:pt>
                <c:pt idx="2">
                  <c:v>   Debt &gt; 5 year</c:v>
                </c:pt>
              </c:strCache>
            </c:strRef>
          </c:cat>
          <c:val>
            <c:numRef>
              <c:f>('PUBLIC DEBT COLONES'!$DD$26,'PUBLIC DEBT COLONES'!$DD$28,'PUBLIC DEBT COLONES'!$DD$30)</c:f>
              <c:numCache>
                <c:formatCode>_(* #\ ##0.00_);_(* \(#\ ##0.00\);_(* "-"??_);_(@_)</c:formatCode>
                <c:ptCount val="3"/>
                <c:pt idx="0">
                  <c:v>2377059.2616473683</c:v>
                </c:pt>
                <c:pt idx="1">
                  <c:v>9388736.9061051458</c:v>
                </c:pt>
                <c:pt idx="2">
                  <c:v>17922020.81176718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BFC3-4773-94D5-3EB15E90B14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1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R"/>
    </a:p>
  </c:txPr>
  <c:printSettings>
    <c:headerFooter alignWithMargins="0"/>
    <c:pageMargins b="1" l="0.75000000000001465" r="0.75000000000001465" t="1" header="0" footer="0"/>
    <c:pageSetup orientation="landscape" horizontalDpi="300" verticalDpi="300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tx>
            <c:v>POR TIPO</c:v>
          </c:tx>
          <c:spPr>
            <a:solidFill>
              <a:srgbClr val="FF00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chemeClr val="accent1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EA25-465D-95DC-94EBD91E0A92}"/>
              </c:ext>
            </c:extLst>
          </c:dPt>
          <c:dPt>
            <c:idx val="1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EA25-465D-95DC-94EBD91E0A92}"/>
              </c:ext>
            </c:extLst>
          </c:dPt>
          <c:dLbls>
            <c:dLbl>
              <c:idx val="0"/>
              <c:layout>
                <c:manualLayout>
                  <c:x val="7.8092654686106822E-2"/>
                  <c:y val="3.484585152244570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A25-465D-95DC-94EBD91E0A92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fld id="{2C4FA7D5-9833-48B0-A86A-0F55647C1444}" type="CATEGORYNAME">
                      <a:rPr lang="en-US"/>
                      <a:pPr/>
                      <a:t>[NOMBRE DE CATEGORÍA]</a:t>
                    </a:fld>
                    <a:r>
                      <a:rPr lang="en-US" baseline="0"/>
                      <a:t>
25%</a:t>
                    </a:r>
                  </a:p>
                  <a:p>
                    <a:endParaRPr lang="en-US" baseline="0"/>
                  </a:p>
                  <a:p>
                    <a:endParaRPr lang="es-CR"/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EA25-465D-95DC-94EBD91E0A9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anchorCtr="0"/>
              <a:lstStyle/>
              <a:p>
                <a:pPr algn="ctr">
                  <a:defRPr lang="es-CR" sz="1000" b="0" i="0" u="none" strike="noStrike" kern="1200" baseline="0">
                    <a:solidFill>
                      <a:srgbClr val="000000"/>
                    </a:solidFill>
                    <a:latin typeface="+mn-lt"/>
                    <a:ea typeface="Arial"/>
                    <a:cs typeface="Arial"/>
                  </a:defRPr>
                </a:pPr>
                <a:endParaRPr lang="es-CR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('PUBLIC DEBT COLONES'!$A$52,'PUBLIC DEBT COLONES'!$A$58)</c:f>
              <c:strCache>
                <c:ptCount val="2"/>
                <c:pt idx="0">
                  <c:v>Domestic Debt</c:v>
                </c:pt>
                <c:pt idx="1">
                  <c:v>External Debt</c:v>
                </c:pt>
              </c:strCache>
            </c:strRef>
          </c:cat>
          <c:val>
            <c:numRef>
              <c:f>('PUBLIC DEBT COLONES'!$DD$52,'PUBLIC DEBT COLONES'!$DD$58)</c:f>
              <c:numCache>
                <c:formatCode>_(* #\ ##0.00_);_(* \(#\ ##0.00\);_(* "-"??_);_(@_)</c:formatCode>
                <c:ptCount val="2"/>
                <c:pt idx="0">
                  <c:v>22147200.93676848</c:v>
                </c:pt>
                <c:pt idx="1">
                  <c:v>7540616.0427512098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A25-465D-95DC-94EBD91E0A9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1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R"/>
    </a:p>
  </c:txPr>
  <c:printSettings>
    <c:headerFooter alignWithMargins="0"/>
    <c:pageMargins b="1" l="0.75000000000001465" r="0.75000000000001465" t="1" header="0" footer="0"/>
    <c:pageSetup orientation="landscape" horizontalDpi="300" verticalDpi="300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mc:AlternateContent xmlns:mc="http://schemas.openxmlformats.org/markup-compatibility/2006">
    <mc:Choice xmlns:c14="http://schemas.microsoft.com/office/drawing/2007/8/2/chart" Requires="c14">
      <c14:style val="142"/>
    </mc:Choice>
    <mc:Fallback>
      <c:style val="4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750270000802229"/>
          <c:y val="6.1787725778642319E-2"/>
          <c:w val="0.84341997695008264"/>
          <c:h val="0.72003668098619988"/>
        </c:manualLayout>
      </c:layout>
      <c:lineChart>
        <c:grouping val="standard"/>
        <c:varyColors val="0"/>
        <c:ser>
          <c:idx val="0"/>
          <c:order val="0"/>
          <c:tx>
            <c:strRef>
              <c:f>'GRAPHICS PUBLIC DEBT'!$B$185</c:f>
              <c:strCache>
                <c:ptCount val="1"/>
                <c:pt idx="0">
                  <c:v>   %GDP</c:v>
                </c:pt>
              </c:strCache>
            </c:strRef>
          </c:tx>
          <c:spPr>
            <a:ln w="12700">
              <a:solidFill>
                <a:srgbClr val="00B0F0"/>
              </a:solidFill>
            </a:ln>
          </c:spPr>
          <c:marker>
            <c:symbol val="diamond"/>
            <c:size val="8"/>
            <c:spPr>
              <a:solidFill>
                <a:srgbClr val="00B0F0"/>
              </a:solidFill>
              <a:ln w="12700"/>
            </c:spPr>
          </c:marker>
          <c:cat>
            <c:numRef>
              <c:f>'GRAPHICS PUBLIC DEBT'!$C$184:$AC$184</c:f>
              <c:numCache>
                <c:formatCode>General</c:formatCode>
                <c:ptCount val="27"/>
                <c:pt idx="0">
                  <c:v>1998</c:v>
                </c:pt>
                <c:pt idx="1">
                  <c:v>1999</c:v>
                </c:pt>
                <c:pt idx="2">
                  <c:v>2000</c:v>
                </c:pt>
                <c:pt idx="3">
                  <c:v>2001</c:v>
                </c:pt>
                <c:pt idx="4">
                  <c:v>2002</c:v>
                </c:pt>
                <c:pt idx="5">
                  <c:v>2003</c:v>
                </c:pt>
                <c:pt idx="6">
                  <c:v>2004</c:v>
                </c:pt>
                <c:pt idx="7">
                  <c:v>2005</c:v>
                </c:pt>
                <c:pt idx="8">
                  <c:v>2006</c:v>
                </c:pt>
                <c:pt idx="9">
                  <c:v>2007</c:v>
                </c:pt>
                <c:pt idx="10">
                  <c:v>2008</c:v>
                </c:pt>
                <c:pt idx="11">
                  <c:v>2009</c:v>
                </c:pt>
                <c:pt idx="12">
                  <c:v>2010</c:v>
                </c:pt>
                <c:pt idx="13">
                  <c:v>2011</c:v>
                </c:pt>
                <c:pt idx="14">
                  <c:v>2012</c:v>
                </c:pt>
                <c:pt idx="15">
                  <c:v>2013</c:v>
                </c:pt>
                <c:pt idx="16">
                  <c:v>2014</c:v>
                </c:pt>
                <c:pt idx="17">
                  <c:v>2015</c:v>
                </c:pt>
                <c:pt idx="18">
                  <c:v>2016</c:v>
                </c:pt>
                <c:pt idx="19">
                  <c:v>2017</c:v>
                </c:pt>
                <c:pt idx="20">
                  <c:v>2018</c:v>
                </c:pt>
                <c:pt idx="21">
                  <c:v>2019</c:v>
                </c:pt>
                <c:pt idx="22">
                  <c:v>2020</c:v>
                </c:pt>
                <c:pt idx="23">
                  <c:v>2021</c:v>
                </c:pt>
                <c:pt idx="24">
                  <c:v>2022</c:v>
                </c:pt>
                <c:pt idx="25">
                  <c:v>2023</c:v>
                </c:pt>
                <c:pt idx="26">
                  <c:v>2024</c:v>
                </c:pt>
              </c:numCache>
            </c:numRef>
          </c:cat>
          <c:val>
            <c:numRef>
              <c:f>'GRAPHICS PUBLIC DEBT'!$C$185:$AC$185</c:f>
              <c:numCache>
                <c:formatCode>0.00%</c:formatCode>
                <c:ptCount val="27"/>
                <c:pt idx="0">
                  <c:v>3.2004121004156866E-2</c:v>
                </c:pt>
                <c:pt idx="1">
                  <c:v>3.6391427842005365E-2</c:v>
                </c:pt>
                <c:pt idx="2">
                  <c:v>3.81249643073324E-2</c:v>
                </c:pt>
                <c:pt idx="3">
                  <c:v>4.0865338503919581E-2</c:v>
                </c:pt>
                <c:pt idx="4">
                  <c:v>4.3681979802857429E-2</c:v>
                </c:pt>
                <c:pt idx="5">
                  <c:v>4.3362718350630179E-2</c:v>
                </c:pt>
                <c:pt idx="6">
                  <c:v>4.120132452352266E-2</c:v>
                </c:pt>
                <c:pt idx="7">
                  <c:v>4.1294305579947878E-2</c:v>
                </c:pt>
                <c:pt idx="8">
                  <c:v>3.7800063408307868E-2</c:v>
                </c:pt>
                <c:pt idx="9">
                  <c:v>3.0394081378454906E-2</c:v>
                </c:pt>
                <c:pt idx="10">
                  <c:v>2.1117255871403829E-2</c:v>
                </c:pt>
                <c:pt idx="11">
                  <c:v>2.0587138905648391E-2</c:v>
                </c:pt>
                <c:pt idx="12">
                  <c:v>2.0547383680933912E-2</c:v>
                </c:pt>
                <c:pt idx="13">
                  <c:v>2.1079644974624685E-2</c:v>
                </c:pt>
                <c:pt idx="14">
                  <c:v>2.0256166298744001E-2</c:v>
                </c:pt>
                <c:pt idx="15">
                  <c:v>2.546419703236347E-2</c:v>
                </c:pt>
                <c:pt idx="16">
                  <c:v>2.5675008205919499E-2</c:v>
                </c:pt>
                <c:pt idx="17">
                  <c:v>2.7391950358447072E-2</c:v>
                </c:pt>
                <c:pt idx="18">
                  <c:v>2.8262610661706277E-2</c:v>
                </c:pt>
                <c:pt idx="19">
                  <c:v>3.1288736586929732E-2</c:v>
                </c:pt>
                <c:pt idx="20">
                  <c:v>3.5418364096261493E-2</c:v>
                </c:pt>
                <c:pt idx="21">
                  <c:v>4.0397348986176654E-2</c:v>
                </c:pt>
                <c:pt idx="22">
                  <c:v>4.6477975215043384E-2</c:v>
                </c:pt>
                <c:pt idx="23">
                  <c:v>4.7698229811512664E-2</c:v>
                </c:pt>
                <c:pt idx="24">
                  <c:v>4.6197487528782041E-2</c:v>
                </c:pt>
                <c:pt idx="25">
                  <c:v>4.8239558415918204E-2</c:v>
                </c:pt>
                <c:pt idx="26">
                  <c:v>4.8342430036406127E-2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605-498A-A124-F0897ED8785C}"/>
            </c:ext>
          </c:extLst>
        </c:ser>
        <c:ser>
          <c:idx val="1"/>
          <c:order val="1"/>
          <c:tx>
            <c:strRef>
              <c:f>'GRAPHICS PUBLIC DEBT'!$B$186</c:f>
              <c:strCache>
                <c:ptCount val="1"/>
                <c:pt idx="0">
                  <c:v>   %Current Revenues</c:v>
                </c:pt>
              </c:strCache>
            </c:strRef>
          </c:tx>
          <c:spPr>
            <a:ln w="12700">
              <a:solidFill>
                <a:srgbClr val="FF0000"/>
              </a:solidFill>
            </a:ln>
          </c:spPr>
          <c:marker>
            <c:symbol val="square"/>
            <c:size val="5"/>
            <c:spPr>
              <a:solidFill>
                <a:srgbClr val="FF0000"/>
              </a:solidFill>
              <a:ln w="12700"/>
            </c:spPr>
          </c:marker>
          <c:cat>
            <c:numRef>
              <c:f>'GRAPHICS PUBLIC DEBT'!$C$184:$AC$184</c:f>
              <c:numCache>
                <c:formatCode>General</c:formatCode>
                <c:ptCount val="27"/>
                <c:pt idx="0">
                  <c:v>1998</c:v>
                </c:pt>
                <c:pt idx="1">
                  <c:v>1999</c:v>
                </c:pt>
                <c:pt idx="2">
                  <c:v>2000</c:v>
                </c:pt>
                <c:pt idx="3">
                  <c:v>2001</c:v>
                </c:pt>
                <c:pt idx="4">
                  <c:v>2002</c:v>
                </c:pt>
                <c:pt idx="5">
                  <c:v>2003</c:v>
                </c:pt>
                <c:pt idx="6">
                  <c:v>2004</c:v>
                </c:pt>
                <c:pt idx="7">
                  <c:v>2005</c:v>
                </c:pt>
                <c:pt idx="8">
                  <c:v>2006</c:v>
                </c:pt>
                <c:pt idx="9">
                  <c:v>2007</c:v>
                </c:pt>
                <c:pt idx="10">
                  <c:v>2008</c:v>
                </c:pt>
                <c:pt idx="11">
                  <c:v>2009</c:v>
                </c:pt>
                <c:pt idx="12">
                  <c:v>2010</c:v>
                </c:pt>
                <c:pt idx="13">
                  <c:v>2011</c:v>
                </c:pt>
                <c:pt idx="14">
                  <c:v>2012</c:v>
                </c:pt>
                <c:pt idx="15">
                  <c:v>2013</c:v>
                </c:pt>
                <c:pt idx="16">
                  <c:v>2014</c:v>
                </c:pt>
                <c:pt idx="17">
                  <c:v>2015</c:v>
                </c:pt>
                <c:pt idx="18">
                  <c:v>2016</c:v>
                </c:pt>
                <c:pt idx="19">
                  <c:v>2017</c:v>
                </c:pt>
                <c:pt idx="20">
                  <c:v>2018</c:v>
                </c:pt>
                <c:pt idx="21">
                  <c:v>2019</c:v>
                </c:pt>
                <c:pt idx="22">
                  <c:v>2020</c:v>
                </c:pt>
                <c:pt idx="23">
                  <c:v>2021</c:v>
                </c:pt>
                <c:pt idx="24">
                  <c:v>2022</c:v>
                </c:pt>
                <c:pt idx="25">
                  <c:v>2023</c:v>
                </c:pt>
                <c:pt idx="26">
                  <c:v>2024</c:v>
                </c:pt>
              </c:numCache>
            </c:numRef>
          </c:cat>
          <c:val>
            <c:numRef>
              <c:f>'GRAPHICS PUBLIC DEBT'!$C$186:$AC$186</c:f>
              <c:numCache>
                <c:formatCode>0.00%</c:formatCode>
                <c:ptCount val="27"/>
                <c:pt idx="0">
                  <c:v>0.26103361441524786</c:v>
                </c:pt>
                <c:pt idx="1">
                  <c:v>0.29999192597323077</c:v>
                </c:pt>
                <c:pt idx="2">
                  <c:v>0.29319421365864323</c:v>
                </c:pt>
                <c:pt idx="3">
                  <c:v>0.30373043171128977</c:v>
                </c:pt>
                <c:pt idx="4">
                  <c:v>0.33182049583140399</c:v>
                </c:pt>
                <c:pt idx="5">
                  <c:v>0.32120260413605195</c:v>
                </c:pt>
                <c:pt idx="6">
                  <c:v>0.30967041354266189</c:v>
                </c:pt>
                <c:pt idx="7">
                  <c:v>0.30509012312924028</c:v>
                </c:pt>
                <c:pt idx="8">
                  <c:v>0.27301601980633738</c:v>
                </c:pt>
                <c:pt idx="9">
                  <c:v>0.20443344724138421</c:v>
                </c:pt>
                <c:pt idx="10">
                  <c:v>0.13664744047412949</c:v>
                </c:pt>
                <c:pt idx="11">
                  <c:v>0.1528981977050283</c:v>
                </c:pt>
                <c:pt idx="12">
                  <c:v>0.14687118167546959</c:v>
                </c:pt>
                <c:pt idx="13">
                  <c:v>0.1491478488425067</c:v>
                </c:pt>
                <c:pt idx="14">
                  <c:v>0.14475896887354675</c:v>
                </c:pt>
                <c:pt idx="15">
                  <c:v>0.17902367911028574</c:v>
                </c:pt>
                <c:pt idx="16">
                  <c:v>0.1834775691308092</c:v>
                </c:pt>
                <c:pt idx="17">
                  <c:v>0.1909714074996344</c:v>
                </c:pt>
                <c:pt idx="18">
                  <c:v>0.19235820998646913</c:v>
                </c:pt>
                <c:pt idx="19">
                  <c:v>0.21584579451984579</c:v>
                </c:pt>
                <c:pt idx="20">
                  <c:v>0.24946985834687621</c:v>
                </c:pt>
                <c:pt idx="21">
                  <c:v>0.28868393446341079</c:v>
                </c:pt>
                <c:pt idx="22">
                  <c:v>0.35812843824255597</c:v>
                </c:pt>
                <c:pt idx="23">
                  <c:v>0.30119017917294388</c:v>
                </c:pt>
                <c:pt idx="24">
                  <c:v>0.3140340273941547</c:v>
                </c:pt>
                <c:pt idx="25">
                  <c:v>0.31639808083661014</c:v>
                </c:pt>
                <c:pt idx="26">
                  <c:v>0.32075604164727706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605-498A-A124-F0897ED8785C}"/>
            </c:ext>
          </c:extLst>
        </c:ser>
        <c:ser>
          <c:idx val="2"/>
          <c:order val="2"/>
          <c:tx>
            <c:strRef>
              <c:f>'GRAPHICS PUBLIC DEBT'!$B$187</c:f>
              <c:strCache>
                <c:ptCount val="1"/>
                <c:pt idx="0">
                  <c:v>   %Total Expenditures</c:v>
                </c:pt>
              </c:strCache>
            </c:strRef>
          </c:tx>
          <c:spPr>
            <a:ln w="12700">
              <a:solidFill>
                <a:srgbClr val="92D050"/>
              </a:solidFill>
            </a:ln>
          </c:spPr>
          <c:marker>
            <c:spPr>
              <a:solidFill>
                <a:schemeClr val="accent3"/>
              </a:solidFill>
              <a:ln w="12700"/>
            </c:spPr>
          </c:marker>
          <c:cat>
            <c:numRef>
              <c:f>'GRAPHICS PUBLIC DEBT'!$C$184:$AC$184</c:f>
              <c:numCache>
                <c:formatCode>General</c:formatCode>
                <c:ptCount val="27"/>
                <c:pt idx="0">
                  <c:v>1998</c:v>
                </c:pt>
                <c:pt idx="1">
                  <c:v>1999</c:v>
                </c:pt>
                <c:pt idx="2">
                  <c:v>2000</c:v>
                </c:pt>
                <c:pt idx="3">
                  <c:v>2001</c:v>
                </c:pt>
                <c:pt idx="4">
                  <c:v>2002</c:v>
                </c:pt>
                <c:pt idx="5">
                  <c:v>2003</c:v>
                </c:pt>
                <c:pt idx="6">
                  <c:v>2004</c:v>
                </c:pt>
                <c:pt idx="7">
                  <c:v>2005</c:v>
                </c:pt>
                <c:pt idx="8">
                  <c:v>2006</c:v>
                </c:pt>
                <c:pt idx="9">
                  <c:v>2007</c:v>
                </c:pt>
                <c:pt idx="10">
                  <c:v>2008</c:v>
                </c:pt>
                <c:pt idx="11">
                  <c:v>2009</c:v>
                </c:pt>
                <c:pt idx="12">
                  <c:v>2010</c:v>
                </c:pt>
                <c:pt idx="13">
                  <c:v>2011</c:v>
                </c:pt>
                <c:pt idx="14">
                  <c:v>2012</c:v>
                </c:pt>
                <c:pt idx="15">
                  <c:v>2013</c:v>
                </c:pt>
                <c:pt idx="16">
                  <c:v>2014</c:v>
                </c:pt>
                <c:pt idx="17">
                  <c:v>2015</c:v>
                </c:pt>
                <c:pt idx="18">
                  <c:v>2016</c:v>
                </c:pt>
                <c:pt idx="19">
                  <c:v>2017</c:v>
                </c:pt>
                <c:pt idx="20">
                  <c:v>2018</c:v>
                </c:pt>
                <c:pt idx="21">
                  <c:v>2019</c:v>
                </c:pt>
                <c:pt idx="22">
                  <c:v>2020</c:v>
                </c:pt>
                <c:pt idx="23">
                  <c:v>2021</c:v>
                </c:pt>
                <c:pt idx="24">
                  <c:v>2022</c:v>
                </c:pt>
                <c:pt idx="25">
                  <c:v>2023</c:v>
                </c:pt>
                <c:pt idx="26">
                  <c:v>2024</c:v>
                </c:pt>
              </c:numCache>
            </c:numRef>
          </c:cat>
          <c:val>
            <c:numRef>
              <c:f>'GRAPHICS PUBLIC DEBT'!$C$187:$AC$187</c:f>
              <c:numCache>
                <c:formatCode>0.00%</c:formatCode>
                <c:ptCount val="27"/>
                <c:pt idx="0">
                  <c:v>0.21730848794586913</c:v>
                </c:pt>
                <c:pt idx="1">
                  <c:v>0.25405263753071317</c:v>
                </c:pt>
                <c:pt idx="2">
                  <c:v>0.23760194807496116</c:v>
                </c:pt>
                <c:pt idx="3">
                  <c:v>0.25208849049106652</c:v>
                </c:pt>
                <c:pt idx="4">
                  <c:v>0.25394052494389974</c:v>
                </c:pt>
                <c:pt idx="5">
                  <c:v>0.26054739941323457</c:v>
                </c:pt>
                <c:pt idx="6">
                  <c:v>0.26106927198091384</c:v>
                </c:pt>
                <c:pt idx="7">
                  <c:v>0.27313013729857849</c:v>
                </c:pt>
                <c:pt idx="8">
                  <c:v>0.2602939766745645</c:v>
                </c:pt>
                <c:pt idx="9">
                  <c:v>0.21344810815507687</c:v>
                </c:pt>
                <c:pt idx="10">
                  <c:v>0.13826466784522573</c:v>
                </c:pt>
                <c:pt idx="11">
                  <c:v>0.12284414617751484</c:v>
                </c:pt>
                <c:pt idx="12">
                  <c:v>0.10811044862496903</c:v>
                </c:pt>
                <c:pt idx="13">
                  <c:v>0.11641727454813505</c:v>
                </c:pt>
                <c:pt idx="14">
                  <c:v>0.11072762737976037</c:v>
                </c:pt>
                <c:pt idx="15">
                  <c:v>0.12993125519333804</c:v>
                </c:pt>
                <c:pt idx="16">
                  <c:v>0.12731475547399546</c:v>
                </c:pt>
                <c:pt idx="17">
                  <c:v>0.12945733370904614</c:v>
                </c:pt>
                <c:pt idx="18">
                  <c:v>0.14149098025992915</c:v>
                </c:pt>
                <c:pt idx="19">
                  <c:v>0.15111789453076874</c:v>
                </c:pt>
                <c:pt idx="20">
                  <c:v>0.17564991601634075</c:v>
                </c:pt>
                <c:pt idx="21">
                  <c:v>0.19253448607091478</c:v>
                </c:pt>
                <c:pt idx="22">
                  <c:v>0.218856354165892</c:v>
                </c:pt>
                <c:pt idx="23">
                  <c:v>0.2283644742387046</c:v>
                </c:pt>
                <c:pt idx="24">
                  <c:v>0.2765320930433941</c:v>
                </c:pt>
                <c:pt idx="25">
                  <c:v>0.26050345752960102</c:v>
                </c:pt>
                <c:pt idx="26">
                  <c:v>0.2563086999655248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6605-498A-A124-F0897ED8785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69731072"/>
        <c:axId val="369745920"/>
      </c:lineChart>
      <c:catAx>
        <c:axId val="369731072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lang="es-ES">
                    <a:solidFill>
                      <a:sysClr val="windowText" lastClr="000000"/>
                    </a:solidFill>
                  </a:defRPr>
                </a:pPr>
                <a:r>
                  <a:rPr lang="es-ES">
                    <a:solidFill>
                      <a:sysClr val="windowText" lastClr="000000"/>
                    </a:solidFill>
                  </a:rPr>
                  <a:t>PERIOD</a:t>
                </a:r>
              </a:p>
            </c:rich>
          </c:tx>
          <c:layout>
            <c:manualLayout>
              <c:xMode val="edge"/>
              <c:yMode val="edge"/>
              <c:x val="0.44342050847388226"/>
              <c:y val="0.87103378744323634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spPr>
          <a:noFill/>
        </c:spPr>
        <c:txPr>
          <a:bodyPr rot="-5400000" vert="horz"/>
          <a:lstStyle/>
          <a:p>
            <a:pPr>
              <a:defRPr lang="es-ES" sz="900">
                <a:solidFill>
                  <a:sysClr val="windowText" lastClr="000000"/>
                </a:solidFill>
              </a:defRPr>
            </a:pPr>
            <a:endParaRPr lang="es-CR"/>
          </a:p>
        </c:txPr>
        <c:crossAx val="36974592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369745920"/>
        <c:scaling>
          <c:orientation val="minMax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lang="es-ES">
                    <a:solidFill>
                      <a:sysClr val="windowText" lastClr="000000"/>
                    </a:solidFill>
                  </a:defRPr>
                </a:pPr>
                <a:r>
                  <a:rPr lang="es-ES">
                    <a:solidFill>
                      <a:sysClr val="windowText" lastClr="000000"/>
                    </a:solidFill>
                  </a:rPr>
                  <a:t>PERCENT</a:t>
                </a:r>
              </a:p>
            </c:rich>
          </c:tx>
          <c:layout>
            <c:manualLayout>
              <c:xMode val="edge"/>
              <c:yMode val="edge"/>
              <c:x val="1.0729462249356116E-2"/>
              <c:y val="0.41216181310669503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txPr>
          <a:bodyPr rot="0" vert="horz"/>
          <a:lstStyle/>
          <a:p>
            <a:pPr>
              <a:defRPr lang="es-ES">
                <a:solidFill>
                  <a:sysClr val="windowText" lastClr="000000"/>
                </a:solidFill>
              </a:defRPr>
            </a:pPr>
            <a:endParaRPr lang="es-CR"/>
          </a:p>
        </c:txPr>
        <c:crossAx val="3697310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070559042834154"/>
          <c:y val="0.93500912385951762"/>
          <c:w val="0.78768181278432237"/>
          <c:h val="5.518076907053282E-2"/>
        </c:manualLayout>
      </c:layout>
      <c:overlay val="0"/>
      <c:txPr>
        <a:bodyPr/>
        <a:lstStyle/>
        <a:p>
          <a:pPr>
            <a:defRPr lang="es-ES" sz="900">
              <a:solidFill>
                <a:sysClr val="windowText" lastClr="000000"/>
              </a:solidFill>
            </a:defRPr>
          </a:pPr>
          <a:endParaRPr lang="es-CR"/>
        </a:p>
      </c:txPr>
    </c:legend>
    <c:plotVisOnly val="1"/>
    <c:dispBlanksAs val="gap"/>
    <c:showDLblsOverMax val="0"/>
  </c:chart>
  <c:spPr>
    <a:noFill/>
  </c:spPr>
  <c:printSettings>
    <c:headerFooter alignWithMargins="0"/>
    <c:pageMargins b="1" l="0.75000000000001465" r="0.75000000000001465" t="1" header="0" footer="0"/>
    <c:pageSetup paperSize="9" orientation="landscape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'GRAPHICS PUBLIC DEBT'!$B$194</c:f>
              <c:strCache>
                <c:ptCount val="1"/>
                <c:pt idx="0">
                  <c:v>PUBLIC DEBT</c:v>
                </c:pt>
              </c:strCache>
            </c:strRef>
          </c:tx>
          <c:spPr>
            <a:ln w="12700">
              <a:solidFill>
                <a:srgbClr val="FF000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  <a:scene3d>
                <a:camera prst="orthographicFront"/>
                <a:lightRig rig="threePt" dir="t"/>
              </a:scene3d>
              <a:sp3d>
                <a:bevelT/>
              </a:sp3d>
            </c:spPr>
          </c:marker>
          <c:cat>
            <c:numRef>
              <c:f>'GRAPHICS PUBLIC DEBT'!$C$193:$AC$193</c:f>
              <c:numCache>
                <c:formatCode>General</c:formatCode>
                <c:ptCount val="27"/>
                <c:pt idx="0">
                  <c:v>1998</c:v>
                </c:pt>
                <c:pt idx="1">
                  <c:v>1999</c:v>
                </c:pt>
                <c:pt idx="2">
                  <c:v>2000</c:v>
                </c:pt>
                <c:pt idx="3">
                  <c:v>2001</c:v>
                </c:pt>
                <c:pt idx="4">
                  <c:v>2002</c:v>
                </c:pt>
                <c:pt idx="5">
                  <c:v>2003</c:v>
                </c:pt>
                <c:pt idx="6">
                  <c:v>2004</c:v>
                </c:pt>
                <c:pt idx="7">
                  <c:v>2005</c:v>
                </c:pt>
                <c:pt idx="8">
                  <c:v>2006</c:v>
                </c:pt>
                <c:pt idx="9">
                  <c:v>2007</c:v>
                </c:pt>
                <c:pt idx="10">
                  <c:v>2008</c:v>
                </c:pt>
                <c:pt idx="11">
                  <c:v>2009</c:v>
                </c:pt>
                <c:pt idx="12">
                  <c:v>2010</c:v>
                </c:pt>
                <c:pt idx="13">
                  <c:v>2011</c:v>
                </c:pt>
                <c:pt idx="14">
                  <c:v>2012</c:v>
                </c:pt>
                <c:pt idx="15">
                  <c:v>2013</c:v>
                </c:pt>
                <c:pt idx="16">
                  <c:v>2014</c:v>
                </c:pt>
                <c:pt idx="17">
                  <c:v>2015</c:v>
                </c:pt>
                <c:pt idx="18">
                  <c:v>2016</c:v>
                </c:pt>
                <c:pt idx="19">
                  <c:v>2017</c:v>
                </c:pt>
                <c:pt idx="20">
                  <c:v>2018</c:v>
                </c:pt>
                <c:pt idx="21">
                  <c:v>2019</c:v>
                </c:pt>
                <c:pt idx="22">
                  <c:v>2020</c:v>
                </c:pt>
                <c:pt idx="23">
                  <c:v>2021</c:v>
                </c:pt>
                <c:pt idx="24">
                  <c:v>2022</c:v>
                </c:pt>
                <c:pt idx="25">
                  <c:v>2023</c:v>
                </c:pt>
                <c:pt idx="26">
                  <c:v>2024</c:v>
                </c:pt>
              </c:numCache>
            </c:numRef>
          </c:cat>
          <c:val>
            <c:numRef>
              <c:f>'GRAPHICS PUBLIC DEBT'!$C$194:$AC$194</c:f>
              <c:numCache>
                <c:formatCode>0.00%</c:formatCode>
                <c:ptCount val="27"/>
                <c:pt idx="0">
                  <c:v>0.39509367698940512</c:v>
                </c:pt>
                <c:pt idx="1">
                  <c:v>0.35185452957393093</c:v>
                </c:pt>
                <c:pt idx="2">
                  <c:v>0.39026294420085617</c:v>
                </c:pt>
                <c:pt idx="3">
                  <c:v>0.39809178125940697</c:v>
                </c:pt>
                <c:pt idx="4">
                  <c:v>0.41634518072513244</c:v>
                </c:pt>
                <c:pt idx="5">
                  <c:v>0.40760148969692417</c:v>
                </c:pt>
                <c:pt idx="6">
                  <c:v>0.41213096042152642</c:v>
                </c:pt>
                <c:pt idx="7">
                  <c:v>0.37519223888691128</c:v>
                </c:pt>
                <c:pt idx="8">
                  <c:v>0.33208594402619462</c:v>
                </c:pt>
                <c:pt idx="9">
                  <c:v>0.27101849007343759</c:v>
                </c:pt>
                <c:pt idx="10">
                  <c:v>0.24116100074484942</c:v>
                </c:pt>
                <c:pt idx="11">
                  <c:v>0.26150811631953597</c:v>
                </c:pt>
                <c:pt idx="12">
                  <c:v>0.28378379326893644</c:v>
                </c:pt>
                <c:pt idx="13">
                  <c:v>0.29852630275373754</c:v>
                </c:pt>
                <c:pt idx="14">
                  <c:v>0.34303977316171441</c:v>
                </c:pt>
                <c:pt idx="15">
                  <c:v>0.35940659729986518</c:v>
                </c:pt>
                <c:pt idx="16">
                  <c:v>0.38546392563244714</c:v>
                </c:pt>
                <c:pt idx="17">
                  <c:v>0.40984552272126656</c:v>
                </c:pt>
                <c:pt idx="18">
                  <c:v>0.45208774762192727</c:v>
                </c:pt>
                <c:pt idx="19">
                  <c:v>0.49180191610994989</c:v>
                </c:pt>
                <c:pt idx="20">
                  <c:v>0.53552536147973584</c:v>
                </c:pt>
                <c:pt idx="21">
                  <c:v>0.56082080815332092</c:v>
                </c:pt>
                <c:pt idx="22">
                  <c:v>0.66911521517675643</c:v>
                </c:pt>
                <c:pt idx="23">
                  <c:v>0.67988032640330975</c:v>
                </c:pt>
                <c:pt idx="24">
                  <c:v>0.63779537619884386</c:v>
                </c:pt>
                <c:pt idx="25">
                  <c:v>0.61119265517910004</c:v>
                </c:pt>
                <c:pt idx="26">
                  <c:v>0.59753393164452795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14B-486B-9B93-CC50CF710381}"/>
            </c:ext>
          </c:extLst>
        </c:ser>
        <c:ser>
          <c:idx val="1"/>
          <c:order val="1"/>
          <c:tx>
            <c:strRef>
              <c:f>'GRAPHICS PUBLIC DEBT'!$B$195</c:f>
              <c:strCache>
                <c:ptCount val="1"/>
                <c:pt idx="0">
                  <c:v>Domestic Debt</c:v>
                </c:pt>
              </c:strCache>
            </c:strRef>
          </c:tx>
          <c:spPr>
            <a:ln w="12700">
              <a:solidFill>
                <a:srgbClr val="FFC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FF9900"/>
              </a:solidFill>
              <a:ln>
                <a:solidFill>
                  <a:srgbClr val="FFC000"/>
                </a:solidFill>
                <a:prstDash val="solid"/>
              </a:ln>
              <a:scene3d>
                <a:camera prst="orthographicFront"/>
                <a:lightRig rig="threePt" dir="t"/>
              </a:scene3d>
              <a:sp3d>
                <a:bevelT/>
              </a:sp3d>
            </c:spPr>
          </c:marker>
          <c:cat>
            <c:numRef>
              <c:f>'GRAPHICS PUBLIC DEBT'!$C$193:$AC$193</c:f>
              <c:numCache>
                <c:formatCode>General</c:formatCode>
                <c:ptCount val="27"/>
                <c:pt idx="0">
                  <c:v>1998</c:v>
                </c:pt>
                <c:pt idx="1">
                  <c:v>1999</c:v>
                </c:pt>
                <c:pt idx="2">
                  <c:v>2000</c:v>
                </c:pt>
                <c:pt idx="3">
                  <c:v>2001</c:v>
                </c:pt>
                <c:pt idx="4">
                  <c:v>2002</c:v>
                </c:pt>
                <c:pt idx="5">
                  <c:v>2003</c:v>
                </c:pt>
                <c:pt idx="6">
                  <c:v>2004</c:v>
                </c:pt>
                <c:pt idx="7">
                  <c:v>2005</c:v>
                </c:pt>
                <c:pt idx="8">
                  <c:v>2006</c:v>
                </c:pt>
                <c:pt idx="9">
                  <c:v>2007</c:v>
                </c:pt>
                <c:pt idx="10">
                  <c:v>2008</c:v>
                </c:pt>
                <c:pt idx="11">
                  <c:v>2009</c:v>
                </c:pt>
                <c:pt idx="12">
                  <c:v>2010</c:v>
                </c:pt>
                <c:pt idx="13">
                  <c:v>2011</c:v>
                </c:pt>
                <c:pt idx="14">
                  <c:v>2012</c:v>
                </c:pt>
                <c:pt idx="15">
                  <c:v>2013</c:v>
                </c:pt>
                <c:pt idx="16">
                  <c:v>2014</c:v>
                </c:pt>
                <c:pt idx="17">
                  <c:v>2015</c:v>
                </c:pt>
                <c:pt idx="18">
                  <c:v>2016</c:v>
                </c:pt>
                <c:pt idx="19">
                  <c:v>2017</c:v>
                </c:pt>
                <c:pt idx="20">
                  <c:v>2018</c:v>
                </c:pt>
                <c:pt idx="21">
                  <c:v>2019</c:v>
                </c:pt>
                <c:pt idx="22">
                  <c:v>2020</c:v>
                </c:pt>
                <c:pt idx="23">
                  <c:v>2021</c:v>
                </c:pt>
                <c:pt idx="24">
                  <c:v>2022</c:v>
                </c:pt>
                <c:pt idx="25">
                  <c:v>2023</c:v>
                </c:pt>
                <c:pt idx="26">
                  <c:v>2024</c:v>
                </c:pt>
              </c:numCache>
            </c:numRef>
          </c:cat>
          <c:val>
            <c:numRef>
              <c:f>'GRAPHICS PUBLIC DEBT'!$C$195:$AC$195</c:f>
              <c:numCache>
                <c:formatCode>0.00%</c:formatCode>
                <c:ptCount val="27"/>
                <c:pt idx="0">
                  <c:v>0.31398824382883767</c:v>
                </c:pt>
                <c:pt idx="1">
                  <c:v>0.26597036454360462</c:v>
                </c:pt>
                <c:pt idx="2">
                  <c:v>0.28209475513202414</c:v>
                </c:pt>
                <c:pt idx="3">
                  <c:v>0.28561166929545079</c:v>
                </c:pt>
                <c:pt idx="4">
                  <c:v>0.2918070992041259</c:v>
                </c:pt>
                <c:pt idx="5">
                  <c:v>0.27425514653269445</c:v>
                </c:pt>
                <c:pt idx="6">
                  <c:v>0.27611140017606672</c:v>
                </c:pt>
                <c:pt idx="7">
                  <c:v>0.25159115568414459</c:v>
                </c:pt>
                <c:pt idx="8">
                  <c:v>0.22801000441389196</c:v>
                </c:pt>
                <c:pt idx="9">
                  <c:v>0.18903790050773786</c:v>
                </c:pt>
                <c:pt idx="10">
                  <c:v>0.17088111201236955</c:v>
                </c:pt>
                <c:pt idx="11">
                  <c:v>0.20610537014586677</c:v>
                </c:pt>
                <c:pt idx="12">
                  <c:v>0.22554808504619792</c:v>
                </c:pt>
                <c:pt idx="13">
                  <c:v>0.25056239573867395</c:v>
                </c:pt>
                <c:pt idx="14">
                  <c:v>0.28376407146003363</c:v>
                </c:pt>
                <c:pt idx="15">
                  <c:v>0.28834990326012072</c:v>
                </c:pt>
                <c:pt idx="16">
                  <c:v>0.29815112355995782</c:v>
                </c:pt>
                <c:pt idx="17">
                  <c:v>0.30871855883214022</c:v>
                </c:pt>
                <c:pt idx="18">
                  <c:v>0.34820432491839287</c:v>
                </c:pt>
                <c:pt idx="19">
                  <c:v>0.38852520315939981</c:v>
                </c:pt>
                <c:pt idx="20">
                  <c:v>0.42753995841551506</c:v>
                </c:pt>
                <c:pt idx="21">
                  <c:v>0.43828167449623368</c:v>
                </c:pt>
                <c:pt idx="22">
                  <c:v>0.50751033102592491</c:v>
                </c:pt>
                <c:pt idx="23">
                  <c:v>0.51088593942165295</c:v>
                </c:pt>
                <c:pt idx="24">
                  <c:v>0.47486947446317901</c:v>
                </c:pt>
                <c:pt idx="25">
                  <c:v>0.45099932656988362</c:v>
                </c:pt>
                <c:pt idx="26">
                  <c:v>0.43836428927169124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14B-486B-9B93-CC50CF710381}"/>
            </c:ext>
          </c:extLst>
        </c:ser>
        <c:ser>
          <c:idx val="2"/>
          <c:order val="2"/>
          <c:tx>
            <c:strRef>
              <c:f>'GRAPHICS PUBLIC DEBT'!$B$196</c:f>
              <c:strCache>
                <c:ptCount val="1"/>
                <c:pt idx="0">
                  <c:v>External Debt</c:v>
                </c:pt>
              </c:strCache>
            </c:strRef>
          </c:tx>
          <c:spPr>
            <a:ln w="12700">
              <a:solidFill>
                <a:srgbClr val="008000"/>
              </a:solidFill>
              <a:prstDash val="solid"/>
            </a:ln>
          </c:spPr>
          <c:marker>
            <c:symbol val="triangle"/>
            <c:size val="5"/>
            <c:spPr>
              <a:solidFill>
                <a:srgbClr val="008000"/>
              </a:solidFill>
              <a:ln>
                <a:solidFill>
                  <a:srgbClr val="008000"/>
                </a:solidFill>
                <a:prstDash val="solid"/>
              </a:ln>
              <a:scene3d>
                <a:camera prst="orthographicFront"/>
                <a:lightRig rig="threePt" dir="t"/>
              </a:scene3d>
              <a:sp3d>
                <a:bevelT/>
              </a:sp3d>
            </c:spPr>
          </c:marker>
          <c:cat>
            <c:numRef>
              <c:f>'GRAPHICS PUBLIC DEBT'!$C$193:$AC$193</c:f>
              <c:numCache>
                <c:formatCode>General</c:formatCode>
                <c:ptCount val="27"/>
                <c:pt idx="0">
                  <c:v>1998</c:v>
                </c:pt>
                <c:pt idx="1">
                  <c:v>1999</c:v>
                </c:pt>
                <c:pt idx="2">
                  <c:v>2000</c:v>
                </c:pt>
                <c:pt idx="3">
                  <c:v>2001</c:v>
                </c:pt>
                <c:pt idx="4">
                  <c:v>2002</c:v>
                </c:pt>
                <c:pt idx="5">
                  <c:v>2003</c:v>
                </c:pt>
                <c:pt idx="6">
                  <c:v>2004</c:v>
                </c:pt>
                <c:pt idx="7">
                  <c:v>2005</c:v>
                </c:pt>
                <c:pt idx="8">
                  <c:v>2006</c:v>
                </c:pt>
                <c:pt idx="9">
                  <c:v>2007</c:v>
                </c:pt>
                <c:pt idx="10">
                  <c:v>2008</c:v>
                </c:pt>
                <c:pt idx="11">
                  <c:v>2009</c:v>
                </c:pt>
                <c:pt idx="12">
                  <c:v>2010</c:v>
                </c:pt>
                <c:pt idx="13">
                  <c:v>2011</c:v>
                </c:pt>
                <c:pt idx="14">
                  <c:v>2012</c:v>
                </c:pt>
                <c:pt idx="15">
                  <c:v>2013</c:v>
                </c:pt>
                <c:pt idx="16">
                  <c:v>2014</c:v>
                </c:pt>
                <c:pt idx="17">
                  <c:v>2015</c:v>
                </c:pt>
                <c:pt idx="18">
                  <c:v>2016</c:v>
                </c:pt>
                <c:pt idx="19">
                  <c:v>2017</c:v>
                </c:pt>
                <c:pt idx="20">
                  <c:v>2018</c:v>
                </c:pt>
                <c:pt idx="21">
                  <c:v>2019</c:v>
                </c:pt>
                <c:pt idx="22">
                  <c:v>2020</c:v>
                </c:pt>
                <c:pt idx="23">
                  <c:v>2021</c:v>
                </c:pt>
                <c:pt idx="24">
                  <c:v>2022</c:v>
                </c:pt>
                <c:pt idx="25">
                  <c:v>2023</c:v>
                </c:pt>
                <c:pt idx="26">
                  <c:v>2024</c:v>
                </c:pt>
              </c:numCache>
            </c:numRef>
          </c:cat>
          <c:val>
            <c:numRef>
              <c:f>'GRAPHICS PUBLIC DEBT'!$C$196:$AC$196</c:f>
              <c:numCache>
                <c:formatCode>0.00%</c:formatCode>
                <c:ptCount val="27"/>
                <c:pt idx="0">
                  <c:v>8.1105433160567453E-2</c:v>
                </c:pt>
                <c:pt idx="1">
                  <c:v>8.5884165030326323E-2</c:v>
                </c:pt>
                <c:pt idx="2">
                  <c:v>0.10816818906883198</c:v>
                </c:pt>
                <c:pt idx="3">
                  <c:v>0.11248011196395617</c:v>
                </c:pt>
                <c:pt idx="4">
                  <c:v>0.12453808152100659</c:v>
                </c:pt>
                <c:pt idx="5">
                  <c:v>0.13334634316422969</c:v>
                </c:pt>
                <c:pt idx="6">
                  <c:v>0.13601956024545966</c:v>
                </c:pt>
                <c:pt idx="7">
                  <c:v>0.12360108320276669</c:v>
                </c:pt>
                <c:pt idx="8">
                  <c:v>0.10407593961230265</c:v>
                </c:pt>
                <c:pt idx="9">
                  <c:v>8.1980589565699716E-2</c:v>
                </c:pt>
                <c:pt idx="10">
                  <c:v>7.0279888732479839E-2</c:v>
                </c:pt>
                <c:pt idx="11">
                  <c:v>5.54027461736692E-2</c:v>
                </c:pt>
                <c:pt idx="12">
                  <c:v>5.8235708222738498E-2</c:v>
                </c:pt>
                <c:pt idx="13">
                  <c:v>4.7963907015063603E-2</c:v>
                </c:pt>
                <c:pt idx="14">
                  <c:v>5.9275701701680776E-2</c:v>
                </c:pt>
                <c:pt idx="15">
                  <c:v>7.1056694039744461E-2</c:v>
                </c:pt>
                <c:pt idx="16">
                  <c:v>8.7312802072489315E-2</c:v>
                </c:pt>
                <c:pt idx="17">
                  <c:v>0.10112696388912633</c:v>
                </c:pt>
                <c:pt idx="18">
                  <c:v>0.10388342270353441</c:v>
                </c:pt>
                <c:pt idx="19">
                  <c:v>0.1032767129505501</c:v>
                </c:pt>
                <c:pt idx="20">
                  <c:v>0.10798540306422089</c:v>
                </c:pt>
                <c:pt idx="21">
                  <c:v>0.12253913365708721</c:v>
                </c:pt>
                <c:pt idx="22">
                  <c:v>0.16160488415083149</c:v>
                </c:pt>
                <c:pt idx="23">
                  <c:v>0.16899438698165678</c:v>
                </c:pt>
                <c:pt idx="24">
                  <c:v>0.16292590173566476</c:v>
                </c:pt>
                <c:pt idx="25">
                  <c:v>0.16019332860921642</c:v>
                </c:pt>
                <c:pt idx="26">
                  <c:v>0.15916964237283668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14B-486B-9B93-CC50CF7103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69375488"/>
        <c:axId val="369382144"/>
      </c:lineChart>
      <c:catAx>
        <c:axId val="36937548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900" b="1"/>
                </a:pPr>
                <a:r>
                  <a:rPr lang="es-CR" sz="900" b="1"/>
                  <a:t>Years</a:t>
                </a:r>
              </a:p>
            </c:rich>
          </c:tx>
          <c:layout>
            <c:manualLayout>
              <c:xMode val="edge"/>
              <c:yMode val="edge"/>
              <c:x val="0.50184741400078614"/>
              <c:y val="0.83245461181257674"/>
            </c:manualLayout>
          </c:layout>
          <c:overlay val="0"/>
        </c:title>
        <c:numFmt formatCode="General" sourceLinked="1"/>
        <c:majorTickMark val="none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sz="1000" b="1">
                <a:latin typeface="+mn-lt"/>
              </a:defRPr>
            </a:pPr>
            <a:endParaRPr lang="es-CR"/>
          </a:p>
        </c:txPr>
        <c:crossAx val="36938214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369382144"/>
        <c:scaling>
          <c:orientation val="minMax"/>
        </c:scaling>
        <c:delete val="0"/>
        <c:axPos val="l"/>
        <c:majorGridlines>
          <c:spPr>
            <a:ln w="3175">
              <a:solidFill>
                <a:schemeClr val="bg1">
                  <a:lumMod val="85000"/>
                </a:schemeClr>
              </a:solidFill>
              <a:prstDash val="solid"/>
            </a:ln>
          </c:spPr>
        </c:majorGridlines>
        <c:title>
          <c:tx>
            <c:rich>
              <a:bodyPr rot="0" vert="wordArtVert"/>
              <a:lstStyle/>
              <a:p>
                <a:pPr>
                  <a:defRPr sz="1000" b="1"/>
                </a:pPr>
                <a:r>
                  <a:rPr lang="es-CR" sz="1000" b="1"/>
                  <a:t>Percent</a:t>
                </a:r>
              </a:p>
            </c:rich>
          </c:tx>
          <c:layout>
            <c:manualLayout>
              <c:xMode val="edge"/>
              <c:yMode val="edge"/>
              <c:x val="1.0735373054213635E-2"/>
              <c:y val="0.14752084983459907"/>
            </c:manualLayout>
          </c:layout>
          <c:overlay val="0"/>
        </c:title>
        <c:numFmt formatCode="0%" sourceLinked="0"/>
        <c:majorTickMark val="none"/>
        <c:minorTickMark val="none"/>
        <c:tickLblPos val="nextTo"/>
        <c:txPr>
          <a:bodyPr rot="0" vert="horz"/>
          <a:lstStyle/>
          <a:p>
            <a:pPr>
              <a:defRPr sz="1000" b="1">
                <a:latin typeface="+mn-lt"/>
              </a:defRPr>
            </a:pPr>
            <a:endParaRPr lang="es-CR"/>
          </a:p>
        </c:txPr>
        <c:crossAx val="36937548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overlay val="0"/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825" b="0" i="0" u="none" strike="noStrike" baseline="0">
          <a:solidFill>
            <a:sysClr val="windowText" lastClr="000000"/>
          </a:solidFill>
          <a:latin typeface="Arial"/>
          <a:ea typeface="Arial"/>
          <a:cs typeface="Arial"/>
        </a:defRPr>
      </a:pPr>
      <a:endParaRPr lang="es-CR"/>
    </a:p>
  </c:txPr>
  <c:printSettings>
    <c:headerFooter alignWithMargins="0"/>
    <c:pageMargins b="1" l="0.75000000000001465" r="0.75000000000001465" t="1" header="0" footer="0"/>
    <c:pageSetup paperSize="9" orientation="landscape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mc:AlternateContent xmlns:mc="http://schemas.openxmlformats.org/markup-compatibility/2006">
    <mc:Choice xmlns:c14="http://schemas.microsoft.com/office/drawing/2007/8/2/chart" Requires="c14">
      <c14:style val="127"/>
    </mc:Choice>
    <mc:Fallback>
      <c:style val="27"/>
    </mc:Fallback>
  </mc:AlternateContent>
  <c:chart>
    <c:autoTitleDeleted val="0"/>
    <c:view3D>
      <c:rotX val="15"/>
      <c:hPercent val="56"/>
      <c:rotY val="20"/>
      <c:depthPercent val="100"/>
      <c:rAngAx val="1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7.0412113870381585E-2"/>
          <c:y val="3.8884604941623685E-2"/>
          <c:w val="0.92175667272360184"/>
          <c:h val="0.72606796518856198"/>
        </c:manualLayout>
      </c:layout>
      <c:bar3DChart>
        <c:barDir val="col"/>
        <c:grouping val="stacked"/>
        <c:varyColors val="0"/>
        <c:ser>
          <c:idx val="1"/>
          <c:order val="0"/>
          <c:tx>
            <c:strRef>
              <c:f>'GRAPHICS PUBLIC DEBT'!$L$246</c:f>
              <c:strCache>
                <c:ptCount val="1"/>
                <c:pt idx="0">
                  <c:v>Domestic Debt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strRef>
              <c:f>'GRAPHICS PUBLIC DEBT'!$K$247:$K$260</c:f>
              <c:strCache>
                <c:ptCount val="13"/>
                <c:pt idx="0">
                  <c:v>2025</c:v>
                </c:pt>
                <c:pt idx="1">
                  <c:v>2026</c:v>
                </c:pt>
                <c:pt idx="2">
                  <c:v>2027</c:v>
                </c:pt>
                <c:pt idx="3">
                  <c:v>2028</c:v>
                </c:pt>
                <c:pt idx="4">
                  <c:v>2029</c:v>
                </c:pt>
                <c:pt idx="5">
                  <c:v>2030</c:v>
                </c:pt>
                <c:pt idx="6">
                  <c:v>2031</c:v>
                </c:pt>
                <c:pt idx="7">
                  <c:v>2032</c:v>
                </c:pt>
                <c:pt idx="8">
                  <c:v>2033</c:v>
                </c:pt>
                <c:pt idx="9">
                  <c:v>2034</c:v>
                </c:pt>
                <c:pt idx="10">
                  <c:v>2035</c:v>
                </c:pt>
                <c:pt idx="11">
                  <c:v>2036-2040</c:v>
                </c:pt>
                <c:pt idx="12">
                  <c:v>2041-2054</c:v>
                </c:pt>
              </c:strCache>
            </c:strRef>
          </c:cat>
          <c:val>
            <c:numRef>
              <c:f>'GRAPHICS PUBLIC DEBT'!$L$247:$L$259</c:f>
              <c:numCache>
                <c:formatCode>#\ ##0.00;[Red]#\ ##0.00</c:formatCode>
                <c:ptCount val="13"/>
                <c:pt idx="0">
                  <c:v>1961.2564874154466</c:v>
                </c:pt>
                <c:pt idx="1">
                  <c:v>3852.0850691744404</c:v>
                </c:pt>
                <c:pt idx="2">
                  <c:v>3174.2797344682003</c:v>
                </c:pt>
                <c:pt idx="3">
                  <c:v>4929.6048826604192</c:v>
                </c:pt>
                <c:pt idx="4">
                  <c:v>4775.0313355084409</c:v>
                </c:pt>
                <c:pt idx="5">
                  <c:v>3260.3169682656917</c:v>
                </c:pt>
                <c:pt idx="6">
                  <c:v>3787.4673147767994</c:v>
                </c:pt>
                <c:pt idx="7">
                  <c:v>2266.0944720482817</c:v>
                </c:pt>
                <c:pt idx="8">
                  <c:v>2267.2801069721004</c:v>
                </c:pt>
                <c:pt idx="9">
                  <c:v>2099.0426550824409</c:v>
                </c:pt>
                <c:pt idx="10">
                  <c:v>2338.0266268111359</c:v>
                </c:pt>
                <c:pt idx="11">
                  <c:v>4616.7755226983154</c:v>
                </c:pt>
                <c:pt idx="12">
                  <c:v>4341.7997452644331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584-4BE7-B945-AC5142A52566}"/>
            </c:ext>
          </c:extLst>
        </c:ser>
        <c:ser>
          <c:idx val="2"/>
          <c:order val="1"/>
          <c:tx>
            <c:strRef>
              <c:f>'GRAPHICS PUBLIC DEBT'!$M$246</c:f>
              <c:strCache>
                <c:ptCount val="1"/>
                <c:pt idx="0">
                  <c:v>External Debt</c:v>
                </c:pt>
              </c:strCache>
            </c:strRef>
          </c:tx>
          <c:invertIfNegative val="0"/>
          <c:cat>
            <c:strRef>
              <c:f>'GRAPHICS PUBLIC DEBT'!$K$247:$K$260</c:f>
              <c:strCache>
                <c:ptCount val="13"/>
                <c:pt idx="0">
                  <c:v>2025</c:v>
                </c:pt>
                <c:pt idx="1">
                  <c:v>2026</c:v>
                </c:pt>
                <c:pt idx="2">
                  <c:v>2027</c:v>
                </c:pt>
                <c:pt idx="3">
                  <c:v>2028</c:v>
                </c:pt>
                <c:pt idx="4">
                  <c:v>2029</c:v>
                </c:pt>
                <c:pt idx="5">
                  <c:v>2030</c:v>
                </c:pt>
                <c:pt idx="6">
                  <c:v>2031</c:v>
                </c:pt>
                <c:pt idx="7">
                  <c:v>2032</c:v>
                </c:pt>
                <c:pt idx="8">
                  <c:v>2033</c:v>
                </c:pt>
                <c:pt idx="9">
                  <c:v>2034</c:v>
                </c:pt>
                <c:pt idx="10">
                  <c:v>2035</c:v>
                </c:pt>
                <c:pt idx="11">
                  <c:v>2036-2040</c:v>
                </c:pt>
                <c:pt idx="12">
                  <c:v>2041-2054</c:v>
                </c:pt>
              </c:strCache>
            </c:strRef>
          </c:cat>
          <c:val>
            <c:numRef>
              <c:f>'GRAPHICS PUBLIC DEBT'!$M$247:$M$259</c:f>
              <c:numCache>
                <c:formatCode>#\ ##0.00;[Red]#\ ##0.00</c:formatCode>
                <c:ptCount val="13"/>
                <c:pt idx="0">
                  <c:v>346.35825283774784</c:v>
                </c:pt>
                <c:pt idx="1">
                  <c:v>443.94197246262053</c:v>
                </c:pt>
                <c:pt idx="2">
                  <c:v>573.61303739432219</c:v>
                </c:pt>
                <c:pt idx="3">
                  <c:v>618.79583751684982</c:v>
                </c:pt>
                <c:pt idx="4">
                  <c:v>1008.5055876060411</c:v>
                </c:pt>
                <c:pt idx="5">
                  <c:v>1007.6380121160414</c:v>
                </c:pt>
                <c:pt idx="6">
                  <c:v>1005.0130997802296</c:v>
                </c:pt>
                <c:pt idx="7">
                  <c:v>1032.2254829084434</c:v>
                </c:pt>
                <c:pt idx="8">
                  <c:v>961.66270590397323</c:v>
                </c:pt>
                <c:pt idx="9">
                  <c:v>905.98559436940434</c:v>
                </c:pt>
                <c:pt idx="10">
                  <c:v>381.32339962765747</c:v>
                </c:pt>
                <c:pt idx="11">
                  <c:v>1567.0103430073782</c:v>
                </c:pt>
                <c:pt idx="12">
                  <c:v>5016.2444494342126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584-4BE7-B945-AC5142A525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369410432"/>
        <c:axId val="369412352"/>
        <c:axId val="0"/>
      </c:bar3DChart>
      <c:catAx>
        <c:axId val="369410432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s-ES"/>
                  <a:t>Years</a:t>
                </a:r>
              </a:p>
            </c:rich>
          </c:tx>
          <c:layout>
            <c:manualLayout>
              <c:xMode val="edge"/>
              <c:yMode val="edge"/>
              <c:x val="0.47013915995543293"/>
              <c:y val="0.86065072574589596"/>
            </c:manualLayout>
          </c:layout>
          <c:overlay val="0"/>
        </c:title>
        <c:numFmt formatCode="General" sourceLinked="1"/>
        <c:majorTickMark val="out"/>
        <c:minorTickMark val="none"/>
        <c:tickLblPos val="low"/>
        <c:txPr>
          <a:bodyPr rot="-5400000" vert="horz"/>
          <a:lstStyle/>
          <a:p>
            <a:pPr>
              <a:defRPr b="1"/>
            </a:pPr>
            <a:endParaRPr lang="es-CR"/>
          </a:p>
        </c:txPr>
        <c:crossAx val="36941235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369412352"/>
        <c:scaling>
          <c:orientation val="minMax"/>
        </c:scaling>
        <c:delete val="0"/>
        <c:axPos val="l"/>
        <c:majorGridlines/>
        <c:title>
          <c:tx>
            <c:rich>
              <a:bodyPr rot="0" vert="wordArtVert"/>
              <a:lstStyle/>
              <a:p>
                <a:pPr>
                  <a:defRPr/>
                </a:pPr>
                <a:endParaRPr lang="en-US"/>
              </a:p>
              <a:p>
                <a:pPr>
                  <a:defRPr/>
                </a:pPr>
                <a:r>
                  <a:rPr lang="en-US"/>
                  <a:t>Amount</a:t>
                </a:r>
              </a:p>
            </c:rich>
          </c:tx>
          <c:layout>
            <c:manualLayout>
              <c:xMode val="edge"/>
              <c:yMode val="edge"/>
              <c:x val="6.3243974845024711E-2"/>
              <c:y val="0.29607511659467761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b="1"/>
            </a:pPr>
            <a:endParaRPr lang="es-CR"/>
          </a:p>
        </c:txPr>
        <c:crossAx val="36941043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4300962379702538"/>
          <c:y val="0.92748300163266995"/>
          <c:w val="0.30997809034554435"/>
          <c:h val="5.4973167724113203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 alignWithMargins="0"/>
    <c:pageMargins b="1" l="0.75000000000001465" r="0.75000000000001465" t="1" header="0" footer="0"/>
    <c:pageSetup paperSize="9" orientation="landscape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mc:AlternateContent xmlns:mc="http://schemas.openxmlformats.org/markup-compatibility/2006">
    <mc:Choice xmlns:c14="http://schemas.microsoft.com/office/drawing/2007/8/2/chart" Requires="c14">
      <c14:style val="127"/>
    </mc:Choice>
    <mc:Fallback>
      <c:style val="27"/>
    </mc:Fallback>
  </mc:AlternateContent>
  <c:chart>
    <c:autoTitleDeleted val="0"/>
    <c:view3D>
      <c:rotX val="15"/>
      <c:hPercent val="56"/>
      <c:rotY val="20"/>
      <c:depthPercent val="100"/>
      <c:rAngAx val="1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7.0412113870381585E-2"/>
          <c:y val="3.8884604941623685E-2"/>
          <c:w val="0.92175667272360184"/>
          <c:h val="0.72606796518856198"/>
        </c:manualLayout>
      </c:layout>
      <c:bar3DChart>
        <c:barDir val="col"/>
        <c:grouping val="stacked"/>
        <c:varyColors val="0"/>
        <c:ser>
          <c:idx val="1"/>
          <c:order val="0"/>
          <c:tx>
            <c:strRef>
              <c:f>'GRAPHICS PUBLIC DEBT'!$L$207</c:f>
              <c:strCache>
                <c:ptCount val="1"/>
                <c:pt idx="0">
                  <c:v>Domestic Debt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strRef>
              <c:f>'GRAPHICS PUBLIC DEBT'!$K$208:$K$220</c:f>
              <c:strCache>
                <c:ptCount val="13"/>
                <c:pt idx="0">
                  <c:v>2025</c:v>
                </c:pt>
                <c:pt idx="1">
                  <c:v>2026</c:v>
                </c:pt>
                <c:pt idx="2">
                  <c:v>2027</c:v>
                </c:pt>
                <c:pt idx="3">
                  <c:v>2028</c:v>
                </c:pt>
                <c:pt idx="4">
                  <c:v>2029</c:v>
                </c:pt>
                <c:pt idx="5">
                  <c:v>2030</c:v>
                </c:pt>
                <c:pt idx="6">
                  <c:v>2031</c:v>
                </c:pt>
                <c:pt idx="7">
                  <c:v>2032</c:v>
                </c:pt>
                <c:pt idx="8">
                  <c:v>2033</c:v>
                </c:pt>
                <c:pt idx="9">
                  <c:v>2034</c:v>
                </c:pt>
                <c:pt idx="10">
                  <c:v>2035</c:v>
                </c:pt>
                <c:pt idx="11">
                  <c:v>2036-2040</c:v>
                </c:pt>
                <c:pt idx="12">
                  <c:v>2041-2054</c:v>
                </c:pt>
              </c:strCache>
            </c:strRef>
          </c:cat>
          <c:val>
            <c:numRef>
              <c:f>'GRAPHICS PUBLIC DEBT'!$L$208:$L$220</c:f>
              <c:numCache>
                <c:formatCode>#\ ##0.00;[Red]#\ ##0.00</c:formatCode>
                <c:ptCount val="13"/>
                <c:pt idx="0">
                  <c:v>994670.84015761793</c:v>
                </c:pt>
                <c:pt idx="1">
                  <c:v>1953623.4636825093</c:v>
                </c:pt>
                <c:pt idx="2">
                  <c:v>1609867.7101328925</c:v>
                </c:pt>
                <c:pt idx="3">
                  <c:v>2500098.4122900581</c:v>
                </c:pt>
                <c:pt idx="4">
                  <c:v>2421704.8921164609</c:v>
                </c:pt>
                <c:pt idx="5">
                  <c:v>1653502.3536256282</c:v>
                </c:pt>
                <c:pt idx="6">
                  <c:v>1920851.9233622018</c:v>
                </c:pt>
                <c:pt idx="7">
                  <c:v>1149272.4724440065</c:v>
                </c:pt>
                <c:pt idx="8">
                  <c:v>1149873.7790519705</c:v>
                </c:pt>
                <c:pt idx="9">
                  <c:v>1064550.4729516108</c:v>
                </c:pt>
                <c:pt idx="10">
                  <c:v>1185753.5840535357</c:v>
                </c:pt>
                <c:pt idx="11">
                  <c:v>2341443.8740916778</c:v>
                </c:pt>
                <c:pt idx="12">
                  <c:v>2201987.1588083101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3D3-4286-B001-B4EF3013354C}"/>
            </c:ext>
          </c:extLst>
        </c:ser>
        <c:ser>
          <c:idx val="2"/>
          <c:order val="1"/>
          <c:tx>
            <c:strRef>
              <c:f>'GRAPHICS PUBLIC DEBT'!$M$207</c:f>
              <c:strCache>
                <c:ptCount val="1"/>
                <c:pt idx="0">
                  <c:v>External Debt</c:v>
                </c:pt>
              </c:strCache>
            </c:strRef>
          </c:tx>
          <c:invertIfNegative val="0"/>
          <c:cat>
            <c:strRef>
              <c:f>'GRAPHICS PUBLIC DEBT'!$K$208:$K$220</c:f>
              <c:strCache>
                <c:ptCount val="13"/>
                <c:pt idx="0">
                  <c:v>2025</c:v>
                </c:pt>
                <c:pt idx="1">
                  <c:v>2026</c:v>
                </c:pt>
                <c:pt idx="2">
                  <c:v>2027</c:v>
                </c:pt>
                <c:pt idx="3">
                  <c:v>2028</c:v>
                </c:pt>
                <c:pt idx="4">
                  <c:v>2029</c:v>
                </c:pt>
                <c:pt idx="5">
                  <c:v>2030</c:v>
                </c:pt>
                <c:pt idx="6">
                  <c:v>2031</c:v>
                </c:pt>
                <c:pt idx="7">
                  <c:v>2032</c:v>
                </c:pt>
                <c:pt idx="8">
                  <c:v>2033</c:v>
                </c:pt>
                <c:pt idx="9">
                  <c:v>2034</c:v>
                </c:pt>
                <c:pt idx="10">
                  <c:v>2035</c:v>
                </c:pt>
                <c:pt idx="11">
                  <c:v>2036-2040</c:v>
                </c:pt>
                <c:pt idx="12">
                  <c:v>2041-2054</c:v>
                </c:pt>
              </c:strCache>
            </c:strRef>
          </c:cat>
          <c:val>
            <c:numRef>
              <c:f>'GRAPHICS PUBLIC DEBT'!$M$208:$M$220</c:f>
              <c:numCache>
                <c:formatCode>#\ ##0.00;[Red]#\ ##0.00</c:formatCode>
                <c:ptCount val="13"/>
                <c:pt idx="0">
                  <c:v>175659.05150919221</c:v>
                </c:pt>
                <c:pt idx="1">
                  <c:v>225149.61075414263</c:v>
                </c:pt>
                <c:pt idx="2">
                  <c:v>290913.58804490446</c:v>
                </c:pt>
                <c:pt idx="3">
                  <c:v>313828.49695504556</c:v>
                </c:pt>
                <c:pt idx="4">
                  <c:v>511473.69381027983</c:v>
                </c:pt>
                <c:pt idx="5">
                  <c:v>511033.69422477158</c:v>
                </c:pt>
                <c:pt idx="6">
                  <c:v>509702.44368454127</c:v>
                </c:pt>
                <c:pt idx="7">
                  <c:v>523503.47591184615</c:v>
                </c:pt>
                <c:pt idx="8">
                  <c:v>487716.85792625911</c:v>
                </c:pt>
                <c:pt idx="9">
                  <c:v>459479.65404038713</c:v>
                </c:pt>
                <c:pt idx="10">
                  <c:v>193391.97535516278</c:v>
                </c:pt>
                <c:pt idx="11">
                  <c:v>794724.96555962204</c:v>
                </c:pt>
                <c:pt idx="12">
                  <c:v>2544038.5349750556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3D3-4286-B001-B4EF3013354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371687808"/>
        <c:axId val="371689728"/>
        <c:axId val="0"/>
      </c:bar3DChart>
      <c:catAx>
        <c:axId val="37168780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s-ES"/>
                  <a:t>Years</a:t>
                </a:r>
              </a:p>
            </c:rich>
          </c:tx>
          <c:layout>
            <c:manualLayout>
              <c:xMode val="edge"/>
              <c:yMode val="edge"/>
              <c:x val="0.50048530258504009"/>
              <c:y val="0.86065068062965677"/>
            </c:manualLayout>
          </c:layout>
          <c:overlay val="0"/>
        </c:title>
        <c:numFmt formatCode="General" sourceLinked="1"/>
        <c:majorTickMark val="out"/>
        <c:minorTickMark val="none"/>
        <c:tickLblPos val="low"/>
        <c:txPr>
          <a:bodyPr rot="-5400000" vert="horz"/>
          <a:lstStyle/>
          <a:p>
            <a:pPr>
              <a:defRPr b="1"/>
            </a:pPr>
            <a:endParaRPr lang="es-CR"/>
          </a:p>
        </c:txPr>
        <c:crossAx val="37168972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371689728"/>
        <c:scaling>
          <c:orientation val="minMax"/>
        </c:scaling>
        <c:delete val="0"/>
        <c:axPos val="l"/>
        <c:majorGridlines/>
        <c:title>
          <c:tx>
            <c:rich>
              <a:bodyPr rot="0" vert="wordArtVert"/>
              <a:lstStyle/>
              <a:p>
                <a:pPr>
                  <a:defRPr/>
                </a:pPr>
                <a:r>
                  <a:rPr lang="en-US"/>
                  <a:t>Amount</a:t>
                </a:r>
              </a:p>
            </c:rich>
          </c:tx>
          <c:layout>
            <c:manualLayout>
              <c:xMode val="edge"/>
              <c:yMode val="edge"/>
              <c:x val="3.6691118738362831E-2"/>
              <c:y val="0.29607515685224484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b="1"/>
            </a:pPr>
            <a:endParaRPr lang="es-CR"/>
          </a:p>
        </c:txPr>
        <c:crossAx val="37168780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4300962379702538"/>
          <c:y val="0.92748315780426693"/>
          <c:w val="0.30997809034554435"/>
          <c:h val="5.4973191323376747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 alignWithMargins="0"/>
    <c:pageMargins b="1" l="0.75000000000001465" r="0.75000000000001465" t="1" header="0" footer="0"/>
    <c:pageSetup paperSize="9" orientation="landscape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mc:AlternateContent xmlns:mc="http://schemas.openxmlformats.org/markup-compatibility/2006">
    <mc:Choice xmlns:c14="http://schemas.microsoft.com/office/drawing/2007/8/2/chart" Requires="c14">
      <c14:style val="131"/>
    </mc:Choice>
    <mc:Fallback>
      <c:style val="31"/>
    </mc:Fallback>
  </mc:AlternateContent>
  <c:chart>
    <c:autoTitleDeleted val="1"/>
    <c:view3D>
      <c:rotX val="15"/>
      <c:hPercent val="55"/>
      <c:rotY val="20"/>
      <c:depthPercent val="100"/>
      <c:rAngAx val="1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5.1964840697441873E-2"/>
          <c:y val="3.534039726515667E-2"/>
          <c:w val="0.94379956778906915"/>
          <c:h val="0.84694327249208468"/>
        </c:manualLayout>
      </c:layout>
      <c:bar3DChart>
        <c:barDir val="col"/>
        <c:grouping val="stacked"/>
        <c:varyColors val="0"/>
        <c:ser>
          <c:idx val="1"/>
          <c:order val="0"/>
          <c:tx>
            <c:strRef>
              <c:f>'GRAPHICS PUBLIC DEBT'!$N$207</c:f>
              <c:strCache>
                <c:ptCount val="1"/>
                <c:pt idx="0">
                  <c:v>Total</c:v>
                </c:pt>
              </c:strCache>
            </c:strRef>
          </c:tx>
          <c:spPr>
            <a:scene3d>
              <a:camera prst="orthographicFront"/>
              <a:lightRig rig="threePt" dir="t">
                <a:rot lat="0" lon="0" rev="1200000"/>
              </a:lightRig>
            </a:scene3d>
            <a:sp3d>
              <a:bevelT w="63500" h="25400"/>
            </a:sp3d>
          </c:spPr>
          <c:invertIfNegative val="0"/>
          <c:cat>
            <c:strRef>
              <c:f>'GRAPHICS PUBLIC DEBT'!$P$208:$P$221</c:f>
              <c:strCache>
                <c:ptCount val="13"/>
                <c:pt idx="0">
                  <c:v>2025</c:v>
                </c:pt>
                <c:pt idx="1">
                  <c:v>2026</c:v>
                </c:pt>
                <c:pt idx="2">
                  <c:v>2027</c:v>
                </c:pt>
                <c:pt idx="3">
                  <c:v>2028</c:v>
                </c:pt>
                <c:pt idx="4">
                  <c:v>2029</c:v>
                </c:pt>
                <c:pt idx="5">
                  <c:v>2030</c:v>
                </c:pt>
                <c:pt idx="6">
                  <c:v>2031</c:v>
                </c:pt>
                <c:pt idx="7">
                  <c:v>2032</c:v>
                </c:pt>
                <c:pt idx="8">
                  <c:v>2033</c:v>
                </c:pt>
                <c:pt idx="9">
                  <c:v>2034</c:v>
                </c:pt>
                <c:pt idx="10">
                  <c:v>2035</c:v>
                </c:pt>
                <c:pt idx="11">
                  <c:v>2036-2040</c:v>
                </c:pt>
                <c:pt idx="12">
                  <c:v>2041-2054</c:v>
                </c:pt>
              </c:strCache>
            </c:strRef>
          </c:cat>
          <c:val>
            <c:numRef>
              <c:f>'GRAPHICS PUBLIC DEBT'!$Q$208:$Q$220</c:f>
              <c:numCache>
                <c:formatCode>0.00%</c:formatCode>
                <c:ptCount val="13"/>
                <c:pt idx="0">
                  <c:v>3.942121754772903E-2</c:v>
                </c:pt>
                <c:pt idx="1">
                  <c:v>7.338946733401415E-2</c:v>
                </c:pt>
                <c:pt idx="2">
                  <c:v>6.4025633797495471E-2</c:v>
                </c:pt>
                <c:pt idx="3">
                  <c:v>9.4783894389617984E-2</c:v>
                </c:pt>
                <c:pt idx="4">
                  <c:v>9.8800750083787206E-2</c:v>
                </c:pt>
                <c:pt idx="5">
                  <c:v>7.2909909453551802E-2</c:v>
                </c:pt>
                <c:pt idx="6">
                  <c:v>8.1870430847895401E-2</c:v>
                </c:pt>
                <c:pt idx="7">
                  <c:v>5.6345535594948787E-2</c:v>
                </c:pt>
                <c:pt idx="8">
                  <c:v>5.5160358813446268E-2</c:v>
                </c:pt>
                <c:pt idx="9">
                  <c:v>5.1335203529560898E-2</c:v>
                </c:pt>
                <c:pt idx="10">
                  <c:v>4.6454933360715246E-2</c:v>
                </c:pt>
                <c:pt idx="11">
                  <c:v>0.10563824351971726</c:v>
                </c:pt>
                <c:pt idx="12">
                  <c:v>0.15986442172751991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1B0-4F3C-82F6-45197587FB0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372845568"/>
        <c:axId val="372847744"/>
        <c:axId val="0"/>
      </c:bar3DChart>
      <c:catAx>
        <c:axId val="37284556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100"/>
                </a:pPr>
                <a:r>
                  <a:rPr lang="es-ES" sz="1100"/>
                  <a:t>Years</a:t>
                </a:r>
              </a:p>
            </c:rich>
          </c:tx>
          <c:layout>
            <c:manualLayout>
              <c:xMode val="edge"/>
              <c:yMode val="edge"/>
              <c:x val="0.47656572340222181"/>
              <c:y val="0.94416460905349797"/>
            </c:manualLayout>
          </c:layout>
          <c:overlay val="0"/>
        </c:title>
        <c:numFmt formatCode="General" sourceLinked="1"/>
        <c:majorTickMark val="out"/>
        <c:minorTickMark val="none"/>
        <c:tickLblPos val="low"/>
        <c:txPr>
          <a:bodyPr rot="-5400000" vert="horz"/>
          <a:lstStyle/>
          <a:p>
            <a:pPr>
              <a:defRPr/>
            </a:pPr>
            <a:endParaRPr lang="es-CR"/>
          </a:p>
        </c:txPr>
        <c:crossAx val="37284774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372847744"/>
        <c:scaling>
          <c:orientation val="minMax"/>
        </c:scaling>
        <c:delete val="0"/>
        <c:axPos val="l"/>
        <c:majorGridlines/>
        <c:title>
          <c:tx>
            <c:rich>
              <a:bodyPr rot="0" vert="wordArtVert"/>
              <a:lstStyle/>
              <a:p>
                <a:pPr>
                  <a:defRPr sz="1050"/>
                </a:pPr>
                <a:r>
                  <a:rPr lang="es-ES" sz="1050"/>
                  <a:t>Percent</a:t>
                </a:r>
              </a:p>
            </c:rich>
          </c:tx>
          <c:layout>
            <c:manualLayout>
              <c:xMode val="edge"/>
              <c:yMode val="edge"/>
              <c:x val="1.2569899350816441E-2"/>
              <c:y val="0.22628871391076116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es-CR"/>
          </a:p>
        </c:txPr>
        <c:crossAx val="372845568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b="1"/>
      </a:pPr>
      <a:endParaRPr lang="es-CR"/>
    </a:p>
  </c:txPr>
  <c:printSettings>
    <c:headerFooter alignWithMargins="0"/>
    <c:pageMargins b="1" l="0.75000000000001465" r="0.75000000000001465" t="1" header="0" footer="0"/>
    <c:pageSetup paperSize="9" orientation="landscape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1735907819111"/>
          <c:y val="6.4820136056504912E-2"/>
          <c:w val="0.81733458890157817"/>
          <c:h val="0.69849064878097589"/>
        </c:manualLayout>
      </c:layout>
      <c:barChart>
        <c:barDir val="col"/>
        <c:grouping val="clustered"/>
        <c:varyColors val="0"/>
        <c:ser>
          <c:idx val="2"/>
          <c:order val="0"/>
          <c:spPr>
            <a:solidFill>
              <a:schemeClr val="tx2"/>
            </a:solidFill>
            <a:ln w="12700">
              <a:noFill/>
              <a:prstDash val="solid"/>
            </a:ln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cat>
            <c:strRef>
              <c:f>'Maturity Profile Public Debt'!$B$108:$B$119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'Maturity Profile Public Debt'!#REF!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'Maturity Profile Public Debt'!#REF!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6="http://schemas.microsoft.com/office/drawing/2014/chart" uri="{C3380CC4-5D6E-409C-BE32-E72D297353CC}">
              <c16:uniqueId val="{00000000-0F36-41B3-9C3E-77AE2970E3A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373499776"/>
        <c:axId val="373501312"/>
      </c:barChart>
      <c:catAx>
        <c:axId val="373499776"/>
        <c:scaling>
          <c:orientation val="minMax"/>
        </c:scaling>
        <c:delete val="1"/>
        <c:axPos val="b"/>
        <c:numFmt formatCode="General" sourceLinked="0"/>
        <c:majorTickMark val="out"/>
        <c:minorTickMark val="none"/>
        <c:tickLblPos val="nextTo"/>
        <c:crossAx val="373501312"/>
        <c:crosses val="autoZero"/>
        <c:auto val="1"/>
        <c:lblAlgn val="ctr"/>
        <c:lblOffset val="100"/>
        <c:noMultiLvlLbl val="0"/>
      </c:catAx>
      <c:valAx>
        <c:axId val="37350131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s-CR"/>
          </a:p>
        </c:txPr>
        <c:crossAx val="373499776"/>
        <c:crosses val="autoZero"/>
        <c:crossBetween val="between"/>
      </c:valAx>
      <c:dTable>
        <c:showHorzBorder val="1"/>
        <c:showVertBorder val="1"/>
        <c:showOutline val="1"/>
        <c:showKeys val="1"/>
        <c:spPr>
          <a:ln w="3175">
            <a:solidFill>
              <a:sysClr val="windowText" lastClr="000000">
                <a:alpha val="45490"/>
              </a:sysClr>
            </a:solidFill>
            <a:prstDash val="solid"/>
          </a:ln>
        </c:spPr>
      </c:dTable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800" b="1" i="0" u="none" strike="noStrike" baseline="0">
          <a:solidFill>
            <a:sysClr val="windowText" lastClr="000000"/>
          </a:solidFill>
          <a:latin typeface="Arial"/>
          <a:ea typeface="Arial"/>
          <a:cs typeface="Arial"/>
        </a:defRPr>
      </a:pPr>
      <a:endParaRPr lang="es-CR"/>
    </a:p>
  </c:txPr>
  <c:printSettings>
    <c:headerFooter alignWithMargins="0"/>
    <c:pageMargins b="1" l="0.75000000000001465" r="0.75000000000001465" t="1" header="0" footer="0"/>
    <c:pageSetup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251073716665991"/>
          <c:y val="6.8561796267794489E-2"/>
          <c:w val="0.82018834297947563"/>
          <c:h val="0.7101486657599777"/>
        </c:manualLayout>
      </c:layout>
      <c:barChart>
        <c:barDir val="col"/>
        <c:grouping val="clustered"/>
        <c:varyColors val="0"/>
        <c:ser>
          <c:idx val="2"/>
          <c:order val="0"/>
          <c:spPr>
            <a:solidFill>
              <a:schemeClr val="tx2"/>
            </a:solidFill>
            <a:ln w="12700">
              <a:noFill/>
              <a:prstDash val="solid"/>
            </a:ln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cat>
            <c:strRef>
              <c:f>'Maturity Profile Public Debt'!$B$156:$B$167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'Maturity Profile Public Debt'!#REF!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'Maturity Profile Public Debt'!#REF!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6="http://schemas.microsoft.com/office/drawing/2014/chart" uri="{C3380CC4-5D6E-409C-BE32-E72D297353CC}">
              <c16:uniqueId val="{00000000-51D8-458D-B6F5-C7DBE2AB1CA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373531392"/>
        <c:axId val="373532928"/>
      </c:barChart>
      <c:catAx>
        <c:axId val="373531392"/>
        <c:scaling>
          <c:orientation val="minMax"/>
        </c:scaling>
        <c:delete val="1"/>
        <c:axPos val="b"/>
        <c:numFmt formatCode="General" sourceLinked="0"/>
        <c:majorTickMark val="out"/>
        <c:minorTickMark val="none"/>
        <c:tickLblPos val="nextTo"/>
        <c:crossAx val="373532928"/>
        <c:crosses val="autoZero"/>
        <c:auto val="1"/>
        <c:lblAlgn val="ctr"/>
        <c:lblOffset val="100"/>
        <c:noMultiLvlLbl val="0"/>
      </c:catAx>
      <c:valAx>
        <c:axId val="373532928"/>
        <c:scaling>
          <c:orientation val="minMax"/>
        </c:scaling>
        <c:delete val="0"/>
        <c:axPos val="l"/>
        <c:numFmt formatCode="0.0%" sourceLinked="0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  <a:prstDash val="solid"/>
          </a:ln>
        </c:spPr>
        <c:txPr>
          <a:bodyPr rot="0" vert="horz"/>
          <a:lstStyle/>
          <a:p>
            <a:pPr>
              <a:defRPr b="1"/>
            </a:pPr>
            <a:endParaRPr lang="es-CR"/>
          </a:p>
        </c:txPr>
        <c:crossAx val="373531392"/>
        <c:crosses val="autoZero"/>
        <c:crossBetween val="between"/>
      </c:valAx>
      <c:dTable>
        <c:showHorzBorder val="1"/>
        <c:showVertBorder val="1"/>
        <c:showOutline val="1"/>
        <c:showKeys val="1"/>
        <c:spPr>
          <a:ln w="3175">
            <a:solidFill>
              <a:sysClr val="windowText" lastClr="000000"/>
            </a:solidFill>
            <a:prstDash val="solid"/>
          </a:ln>
        </c:spPr>
        <c:txPr>
          <a:bodyPr/>
          <a:lstStyle/>
          <a:p>
            <a:pPr rtl="0">
              <a:defRPr sz="800" b="1"/>
            </a:pPr>
            <a:endParaRPr lang="es-CR"/>
          </a:p>
        </c:txPr>
      </c:dTable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825" b="0" i="0" u="none" strike="noStrike" baseline="0">
          <a:solidFill>
            <a:sysClr val="windowText" lastClr="000000"/>
          </a:solidFill>
          <a:latin typeface="Arial"/>
          <a:ea typeface="Arial"/>
          <a:cs typeface="Arial"/>
        </a:defRPr>
      </a:pPr>
      <a:endParaRPr lang="es-CR"/>
    </a:p>
  </c:txPr>
  <c:printSettings>
    <c:headerFooter alignWithMargins="0"/>
    <c:pageMargins b="1" l="0.75000000000001465" r="0.75000000000001465" t="1" header="0" footer="0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78117321995467"/>
          <c:y val="7.2676735080246122E-2"/>
          <c:w val="0.81596747668956426"/>
          <c:h val="0.71724050887081769"/>
        </c:manualLayout>
      </c:layout>
      <c:barChart>
        <c:barDir val="col"/>
        <c:grouping val="clustered"/>
        <c:varyColors val="0"/>
        <c:ser>
          <c:idx val="2"/>
          <c:order val="0"/>
          <c:spPr>
            <a:solidFill>
              <a:schemeClr val="tx2"/>
            </a:solidFill>
            <a:ln w="12700">
              <a:noFill/>
              <a:prstDash val="solid"/>
            </a:ln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cat>
            <c:strRef>
              <c:f>'Maturity Profile Public Debt'!$B$132:$B$143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'Maturity Profile Public Debt'!#REF!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'Maturity Profile Public Debt'!#REF!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6="http://schemas.microsoft.com/office/drawing/2014/chart" uri="{C3380CC4-5D6E-409C-BE32-E72D297353CC}">
              <c16:uniqueId val="{00000000-56BF-4DEE-BA99-F8013A379E5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373554560"/>
        <c:axId val="372384896"/>
      </c:barChart>
      <c:catAx>
        <c:axId val="373554560"/>
        <c:scaling>
          <c:orientation val="minMax"/>
        </c:scaling>
        <c:delete val="1"/>
        <c:axPos val="b"/>
        <c:numFmt formatCode="General" sourceLinked="0"/>
        <c:majorTickMark val="out"/>
        <c:minorTickMark val="none"/>
        <c:tickLblPos val="nextTo"/>
        <c:crossAx val="372384896"/>
        <c:crosses val="autoZero"/>
        <c:auto val="1"/>
        <c:lblAlgn val="ctr"/>
        <c:lblOffset val="100"/>
        <c:noMultiLvlLbl val="0"/>
      </c:catAx>
      <c:valAx>
        <c:axId val="372384896"/>
        <c:scaling>
          <c:orientation val="minMax"/>
        </c:scaling>
        <c:delete val="0"/>
        <c:axPos val="l"/>
        <c:numFmt formatCode="#,##0.00" sourceLinked="0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s-CR"/>
          </a:p>
        </c:txPr>
        <c:crossAx val="373554560"/>
        <c:crosses val="autoZero"/>
        <c:crossBetween val="between"/>
      </c:valAx>
      <c:dTable>
        <c:showHorzBorder val="1"/>
        <c:showVertBorder val="1"/>
        <c:showOutline val="1"/>
        <c:showKeys val="1"/>
        <c:spPr>
          <a:ln w="3175">
            <a:solidFill>
              <a:sysClr val="windowText" lastClr="000000">
                <a:alpha val="45490"/>
              </a:sysClr>
            </a:solidFill>
            <a:prstDash val="solid"/>
          </a:ln>
        </c:spPr>
      </c:dTable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800" b="1" i="0" u="none" strike="noStrike" baseline="0">
          <a:solidFill>
            <a:sysClr val="windowText" lastClr="000000"/>
          </a:solidFill>
          <a:latin typeface="Arial"/>
          <a:ea typeface="Arial"/>
          <a:cs typeface="Arial"/>
        </a:defRPr>
      </a:pPr>
      <a:endParaRPr lang="es-CR"/>
    </a:p>
  </c:txPr>
  <c:printSettings>
    <c:headerFooter alignWithMargins="0"/>
    <c:pageMargins b="1" l="0.75000000000001465" r="0.75000000000001465" t="1" header="0" footer="0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ES" sz="1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Estructura de Vencimientos Anuales (Amortización) de la Deuda Pública del Gobierno Central
Datos al 30 de Septiembre del 2007
- En millones de colones-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/>
      <c:barChart>
        <c:barDir val="col"/>
        <c:grouping val="stacked"/>
        <c:varyColors val="0"/>
        <c:ser>
          <c:idx val="0"/>
          <c:order val="0"/>
          <c:tx>
            <c:v>Deuda Interna</c:v>
          </c:tx>
          <c:spPr>
            <a:gradFill rotWithShape="0">
              <a:gsLst>
                <a:gs pos="0">
                  <a:srgbClr val="FFFF99"/>
                </a:gs>
                <a:gs pos="100000">
                  <a:srgbClr val="FFFFCC"/>
                </a:gs>
              </a:gsLst>
              <a:path path="rect">
                <a:fillToRect r="100000" b="100000"/>
              </a:path>
            </a:gra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Lit>
              <c:formatCode>General</c:formatCode>
              <c:ptCount val="15"/>
              <c:pt idx="0">
                <c:v>2007</c:v>
              </c:pt>
              <c:pt idx="1">
                <c:v>2008</c:v>
              </c:pt>
              <c:pt idx="2">
                <c:v>2009</c:v>
              </c:pt>
              <c:pt idx="3">
                <c:v>2010</c:v>
              </c:pt>
              <c:pt idx="4">
                <c:v>2011</c:v>
              </c:pt>
              <c:pt idx="5">
                <c:v>2012</c:v>
              </c:pt>
              <c:pt idx="6">
                <c:v>2013</c:v>
              </c:pt>
              <c:pt idx="7">
                <c:v>2014</c:v>
              </c:pt>
              <c:pt idx="8">
                <c:v>2015</c:v>
              </c:pt>
              <c:pt idx="9">
                <c:v>2016</c:v>
              </c:pt>
              <c:pt idx="10">
                <c:v>2017</c:v>
              </c:pt>
              <c:pt idx="11">
                <c:v>2018</c:v>
              </c:pt>
              <c:pt idx="12">
                <c:v>2019</c:v>
              </c:pt>
              <c:pt idx="13">
                <c:v>2020</c:v>
              </c:pt>
              <c:pt idx="14">
                <c:v>2021</c:v>
              </c:pt>
            </c:numLit>
          </c:cat>
          <c:val>
            <c:numLit>
              <c:formatCode>General</c:formatCode>
              <c:ptCount val="15"/>
              <c:pt idx="0">
                <c:v>276610.44230673701</c:v>
              </c:pt>
              <c:pt idx="1">
                <c:v>607819.60380162497</c:v>
              </c:pt>
              <c:pt idx="2">
                <c:v>365834.87417318602</c:v>
              </c:pt>
              <c:pt idx="3">
                <c:v>315140.907745854</c:v>
              </c:pt>
              <c:pt idx="4">
                <c:v>356519.31541266799</c:v>
              </c:pt>
              <c:pt idx="5">
                <c:v>177623.85006423501</c:v>
              </c:pt>
              <c:pt idx="6">
                <c:v>53407.972886433097</c:v>
              </c:pt>
              <c:pt idx="7">
                <c:v>91045.6901739319</c:v>
              </c:pt>
              <c:pt idx="8">
                <c:v>273607.66697982303</c:v>
              </c:pt>
              <c:pt idx="9">
                <c:v>162471.330901785</c:v>
              </c:pt>
              <c:pt idx="10">
                <c:v>4805.8409894705401</c:v>
              </c:pt>
              <c:pt idx="11">
                <c:v>2360.4345289922499</c:v>
              </c:pt>
              <c:pt idx="12">
                <c:v>2267.14291498475</c:v>
              </c:pt>
              <c:pt idx="13">
                <c:v>1865.6589907709899</c:v>
              </c:pt>
              <c:pt idx="14">
                <c:v>216.51707237775</c:v>
              </c:pt>
            </c:numLit>
          </c:val>
          <c:extLst>
            <c:ext xmlns:c16="http://schemas.microsoft.com/office/drawing/2014/chart" uri="{C3380CC4-5D6E-409C-BE32-E72D297353CC}">
              <c16:uniqueId val="{00000000-D549-4F6C-9D2F-9477951984BD}"/>
            </c:ext>
          </c:extLst>
        </c:ser>
        <c:ser>
          <c:idx val="1"/>
          <c:order val="1"/>
          <c:tx>
            <c:v>Deuda Externa</c:v>
          </c:tx>
          <c:spPr>
            <a:blipFill dpi="0" rotWithShape="0">
              <a:blip xmlns:r="http://schemas.openxmlformats.org/officeDocument/2006/relationships" r:embed="rId1"/>
              <a:srcRect/>
              <a:tile tx="0" ty="0" sx="100000" sy="100000" flip="none" algn="tl"/>
            </a:blip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Lit>
              <c:formatCode>General</c:formatCode>
              <c:ptCount val="15"/>
              <c:pt idx="0">
                <c:v>2007</c:v>
              </c:pt>
              <c:pt idx="1">
                <c:v>2008</c:v>
              </c:pt>
              <c:pt idx="2">
                <c:v>2009</c:v>
              </c:pt>
              <c:pt idx="3">
                <c:v>2010</c:v>
              </c:pt>
              <c:pt idx="4">
                <c:v>2011</c:v>
              </c:pt>
              <c:pt idx="5">
                <c:v>2012</c:v>
              </c:pt>
              <c:pt idx="6">
                <c:v>2013</c:v>
              </c:pt>
              <c:pt idx="7">
                <c:v>2014</c:v>
              </c:pt>
              <c:pt idx="8">
                <c:v>2015</c:v>
              </c:pt>
              <c:pt idx="9">
                <c:v>2016</c:v>
              </c:pt>
              <c:pt idx="10">
                <c:v>2017</c:v>
              </c:pt>
              <c:pt idx="11">
                <c:v>2018</c:v>
              </c:pt>
              <c:pt idx="12">
                <c:v>2019</c:v>
              </c:pt>
              <c:pt idx="13">
                <c:v>2020</c:v>
              </c:pt>
              <c:pt idx="14">
                <c:v>2021</c:v>
              </c:pt>
            </c:numLit>
          </c:cat>
          <c:val>
            <c:numLit>
              <c:formatCode>General</c:formatCode>
              <c:ptCount val="15"/>
              <c:pt idx="0">
                <c:v>7373.1362790622597</c:v>
              </c:pt>
              <c:pt idx="1">
                <c:v>139418.000560566</c:v>
              </c:pt>
              <c:pt idx="2">
                <c:v>190322.087044824</c:v>
              </c:pt>
              <c:pt idx="3">
                <c:v>33030.115724032403</c:v>
              </c:pt>
              <c:pt idx="4">
                <c:v>160103.114179008</c:v>
              </c:pt>
              <c:pt idx="5">
                <c:v>157294.28352282499</c:v>
              </c:pt>
              <c:pt idx="6">
                <c:v>152304.83877143901</c:v>
              </c:pt>
              <c:pt idx="7">
                <c:v>146520.05012365201</c:v>
              </c:pt>
              <c:pt idx="8">
                <c:v>13604.537319320099</c:v>
              </c:pt>
              <c:pt idx="9">
                <c:v>13060.7668595346</c:v>
              </c:pt>
              <c:pt idx="10">
                <c:v>10232.738798939299</c:v>
              </c:pt>
              <c:pt idx="11">
                <c:v>5881.6793350992502</c:v>
              </c:pt>
              <c:pt idx="12">
                <c:v>4091.5481086497398</c:v>
              </c:pt>
              <c:pt idx="13">
                <c:v>133533.047156043</c:v>
              </c:pt>
              <c:pt idx="14">
                <c:v>3031.0572263198701</c:v>
              </c:pt>
            </c:numLit>
          </c:val>
          <c:extLst>
            <c:ext xmlns:c16="http://schemas.microsoft.com/office/drawing/2014/chart" uri="{C3380CC4-5D6E-409C-BE32-E72D297353CC}">
              <c16:uniqueId val="{00000001-D549-4F6C-9D2F-9477951984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"/>
        <c:overlap val="100"/>
        <c:axId val="372424064"/>
        <c:axId val="372438144"/>
      </c:barChart>
      <c:catAx>
        <c:axId val="3724240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endParaRPr lang="es-CR"/>
          </a:p>
        </c:txPr>
        <c:crossAx val="372438144"/>
        <c:crossesAt val="0"/>
        <c:auto val="1"/>
        <c:lblAlgn val="ctr"/>
        <c:lblOffset val="100"/>
        <c:tickLblSkip val="2"/>
        <c:tickMarkSkip val="1"/>
        <c:noMultiLvlLbl val="0"/>
      </c:catAx>
      <c:valAx>
        <c:axId val="372438144"/>
        <c:scaling>
          <c:orientation val="minMax"/>
          <c:max val="1000000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R"/>
          </a:p>
        </c:txPr>
        <c:crossAx val="372424064"/>
        <c:crosses val="autoZero"/>
        <c:crossBetween val="between"/>
        <c:minorUnit val="50000"/>
      </c:valAx>
      <c:spPr>
        <a:noFill/>
        <a:ln w="25400">
          <a:noFill/>
        </a:ln>
      </c:spPr>
    </c:plotArea>
    <c:legend>
      <c:legendPos val="r"/>
      <c:overlay val="0"/>
      <c:spPr>
        <a:noFill/>
        <a:ln w="25400">
          <a:noFill/>
        </a:ln>
      </c:spPr>
      <c:txPr>
        <a:bodyPr/>
        <a:lstStyle/>
        <a:p>
          <a:pPr>
            <a:defRPr lang="es-ES" sz="460" b="1" i="0" u="none" strike="noStrike" baseline="0">
              <a:solidFill>
                <a:srgbClr val="000000"/>
              </a:solidFill>
              <a:latin typeface="Times New Roman"/>
              <a:ea typeface="Times New Roman"/>
              <a:cs typeface="Times New Roman"/>
            </a:defRPr>
          </a:pPr>
          <a:endParaRPr lang="es-CR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" b="0" i="0" u="none" strike="noStrike" baseline="0">
          <a:solidFill>
            <a:srgbClr val="000000"/>
          </a:solidFill>
          <a:latin typeface="Times New Roman"/>
          <a:ea typeface="Times New Roman"/>
          <a:cs typeface="Times New Roman"/>
        </a:defRPr>
      </a:pPr>
      <a:endParaRPr lang="es-CR"/>
    </a:p>
  </c:txPr>
  <c:printSettings>
    <c:headerFooter alignWithMargins="0"/>
    <c:pageMargins b="1" l="0.75000000000001465" r="0.75000000000001465" t="1" header="0" footer="0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ES" sz="1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Estructura de Vencimientos Anuales (Amortización) de la Deuda Pública del Gobierno Central. 
Datos al 31 de Septiembre del 2007. Datos porcentuales.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/>
      <c:barChart>
        <c:barDir val="col"/>
        <c:grouping val="clustered"/>
        <c:varyColors val="0"/>
        <c:ser>
          <c:idx val="1"/>
          <c:order val="0"/>
          <c:tx>
            <c:v>379,8536612</c:v>
          </c:tx>
          <c:spPr>
            <a:gradFill rotWithShape="0">
              <a:gsLst>
                <a:gs pos="0">
                  <a:srgbClr val="FFFFCC"/>
                </a:gs>
                <a:gs pos="100000">
                  <a:srgbClr val="FFFF99"/>
                </a:gs>
              </a:gsLst>
              <a:lin ang="5400000" scaled="1"/>
            </a:gra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0"/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40C-472E-A18A-1A8086874AA2}"/>
                </c:ext>
              </c:extLst>
            </c:dLbl>
            <c:dLbl>
              <c:idx val="1"/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40C-472E-A18A-1A8086874AA2}"/>
                </c:ext>
              </c:extLst>
            </c:dLbl>
            <c:dLbl>
              <c:idx val="2"/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40C-472E-A18A-1A8086874AA2}"/>
                </c:ext>
              </c:extLst>
            </c:dLbl>
            <c:dLbl>
              <c:idx val="3"/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40C-472E-A18A-1A8086874AA2}"/>
                </c:ext>
              </c:extLst>
            </c:dLbl>
            <c:dLbl>
              <c:idx val="4"/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40C-472E-A18A-1A8086874AA2}"/>
                </c:ext>
              </c:extLst>
            </c:dLbl>
            <c:dLbl>
              <c:idx val="5"/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40C-472E-A18A-1A8086874AA2}"/>
                </c:ext>
              </c:extLst>
            </c:dLbl>
            <c:dLbl>
              <c:idx val="6"/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40C-472E-A18A-1A8086874AA2}"/>
                </c:ext>
              </c:extLst>
            </c:dLbl>
            <c:dLbl>
              <c:idx val="7"/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940C-472E-A18A-1A8086874AA2}"/>
                </c:ext>
              </c:extLst>
            </c:dLbl>
            <c:dLbl>
              <c:idx val="8"/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40C-472E-A18A-1A8086874AA2}"/>
                </c:ext>
              </c:extLst>
            </c:dLbl>
            <c:dLbl>
              <c:idx val="9"/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40C-472E-A18A-1A8086874AA2}"/>
                </c:ext>
              </c:extLst>
            </c:dLbl>
            <c:dLbl>
              <c:idx val="10"/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40C-472E-A18A-1A8086874AA2}"/>
                </c:ext>
              </c:extLst>
            </c:dLbl>
            <c:dLbl>
              <c:idx val="11"/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40C-472E-A18A-1A8086874AA2}"/>
                </c:ext>
              </c:extLst>
            </c:dLbl>
            <c:dLbl>
              <c:idx val="12"/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40C-472E-A18A-1A8086874AA2}"/>
                </c:ext>
              </c:extLst>
            </c:dLbl>
            <c:dLbl>
              <c:idx val="13"/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40C-472E-A18A-1A8086874AA2}"/>
                </c:ext>
              </c:extLst>
            </c:dLbl>
            <c:dLbl>
              <c:idx val="14"/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940C-472E-A18A-1A8086874AA2}"/>
                </c:ext>
              </c:extLst>
            </c:dLbl>
            <c:dLbl>
              <c:idx val="15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CR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940C-472E-A18A-1A8086874AA2}"/>
                </c:ext>
              </c:extLst>
            </c:dLbl>
            <c:dLbl>
              <c:idx val="16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75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es-CR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940C-472E-A18A-1A8086874AA2}"/>
                </c:ext>
              </c:extLst>
            </c:dLbl>
            <c:dLbl>
              <c:idx val="17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75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es-CR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940C-472E-A18A-1A8086874AA2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25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C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Lit>
              <c:formatCode>General</c:formatCode>
              <c:ptCount val="20"/>
              <c:pt idx="0">
                <c:v>2007</c:v>
              </c:pt>
              <c:pt idx="1">
                <c:v>2008</c:v>
              </c:pt>
              <c:pt idx="2">
                <c:v>2009</c:v>
              </c:pt>
              <c:pt idx="3">
                <c:v>2010</c:v>
              </c:pt>
              <c:pt idx="4">
                <c:v>2011</c:v>
              </c:pt>
              <c:pt idx="5">
                <c:v>2012</c:v>
              </c:pt>
              <c:pt idx="6">
                <c:v>2013</c:v>
              </c:pt>
              <c:pt idx="7">
                <c:v>2014</c:v>
              </c:pt>
              <c:pt idx="8">
                <c:v>2015</c:v>
              </c:pt>
              <c:pt idx="9">
                <c:v>2016</c:v>
              </c:pt>
              <c:pt idx="10">
                <c:v>2017</c:v>
              </c:pt>
              <c:pt idx="11">
                <c:v>2018</c:v>
              </c:pt>
              <c:pt idx="12">
                <c:v>2019</c:v>
              </c:pt>
              <c:pt idx="13">
                <c:v>2020</c:v>
              </c:pt>
              <c:pt idx="14">
                <c:v>2021</c:v>
              </c:pt>
              <c:pt idx="15">
                <c:v>2022</c:v>
              </c:pt>
              <c:pt idx="16">
                <c:v>2023</c:v>
              </c:pt>
              <c:pt idx="17">
                <c:v>2024</c:v>
              </c:pt>
              <c:pt idx="18">
                <c:v>2025</c:v>
              </c:pt>
              <c:pt idx="19">
                <c:v>2026</c:v>
              </c:pt>
            </c:numLit>
          </c:cat>
          <c:val>
            <c:numLit>
              <c:formatCode>General</c:formatCode>
              <c:ptCount val="27"/>
              <c:pt idx="0">
                <c:v>144.361318554446</c:v>
              </c:pt>
              <c:pt idx="1">
                <c:v>379.85366117943698</c:v>
              </c:pt>
              <c:pt idx="2">
                <c:v>282.71898613749403</c:v>
              </c:pt>
              <c:pt idx="3">
                <c:v>176.99060808711999</c:v>
              </c:pt>
              <c:pt idx="4">
                <c:v>262.62184903731202</c:v>
              </c:pt>
              <c:pt idx="5">
                <c:v>170.253582656639</c:v>
              </c:pt>
              <c:pt idx="6">
                <c:v>104.572848319717</c:v>
              </c:pt>
              <c:pt idx="7">
                <c:v>120.765089572631</c:v>
              </c:pt>
              <c:pt idx="8">
                <c:v>146.002565584964</c:v>
              </c:pt>
              <c:pt idx="9">
                <c:v>89.230667193275494</c:v>
              </c:pt>
              <c:pt idx="10">
                <c:v>7.6447699610117601</c:v>
              </c:pt>
              <c:pt idx="11">
                <c:v>4.1898281200732903</c:v>
              </c:pt>
              <c:pt idx="12">
                <c:v>3.2324016504736801</c:v>
              </c:pt>
              <c:pt idx="13">
                <c:v>68.829103284658103</c:v>
              </c:pt>
              <c:pt idx="14">
                <c:v>1.65088451131346</c:v>
              </c:pt>
              <c:pt idx="15">
                <c:v>5.4236824030592796</c:v>
              </c:pt>
              <c:pt idx="16">
                <c:v>1</c:v>
              </c:pt>
              <c:pt idx="17">
                <c:v>0.99174254215095603</c:v>
              </c:pt>
              <c:pt idx="18">
                <c:v>0.99174254215095603</c:v>
              </c:pt>
              <c:pt idx="19">
                <c:v>0.99174254215095603</c:v>
              </c:pt>
              <c:pt idx="20">
                <c:v>0.9234443752532</c:v>
              </c:pt>
              <c:pt idx="21">
                <c:v>0.84615951913208098</c:v>
              </c:pt>
              <c:pt idx="22">
                <c:v>0.459967195879255</c:v>
              </c:pt>
              <c:pt idx="23">
                <c:v>8.27615301645028E-2</c:v>
              </c:pt>
              <c:pt idx="24">
                <c:v>8.27615301645028E-2</c:v>
              </c:pt>
              <c:pt idx="25">
                <c:v>8.27615301645028E-2</c:v>
              </c:pt>
              <c:pt idx="26">
                <c:v>1</c:v>
              </c:pt>
            </c:numLit>
          </c:val>
          <c:extLst>
            <c:ext xmlns:c16="http://schemas.microsoft.com/office/drawing/2014/chart" uri="{C3380CC4-5D6E-409C-BE32-E72D297353CC}">
              <c16:uniqueId val="{00000012-940C-472E-A18A-1A8086874AA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374381184"/>
        <c:axId val="375128448"/>
      </c:barChart>
      <c:catAx>
        <c:axId val="3743811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50" b="1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endParaRPr lang="es-CR"/>
          </a:p>
        </c:txPr>
        <c:crossAx val="375128448"/>
        <c:crosses val="autoZero"/>
        <c:auto val="1"/>
        <c:lblAlgn val="ctr"/>
        <c:lblOffset val="100"/>
        <c:tickLblSkip val="2"/>
        <c:tickMarkSkip val="1"/>
        <c:noMultiLvlLbl val="0"/>
      </c:catAx>
      <c:valAx>
        <c:axId val="375128448"/>
        <c:scaling>
          <c:orientation val="minMax"/>
          <c:max val="0.30000000000000032"/>
          <c:min val="0"/>
        </c:scaling>
        <c:delete val="1"/>
        <c:axPos val="l"/>
        <c:numFmt formatCode="General" sourceLinked="1"/>
        <c:majorTickMark val="out"/>
        <c:minorTickMark val="none"/>
        <c:tickLblPos val="nextTo"/>
        <c:crossAx val="374381184"/>
        <c:crosses val="autoZero"/>
        <c:crossBetween val="between"/>
        <c:majorUnit val="0.05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75" b="0" i="0" u="none" strike="noStrike" baseline="0">
          <a:solidFill>
            <a:srgbClr val="000000"/>
          </a:solidFill>
          <a:latin typeface="Times New Roman"/>
          <a:ea typeface="Times New Roman"/>
          <a:cs typeface="Times New Roman"/>
        </a:defRPr>
      </a:pPr>
      <a:endParaRPr lang="es-CR"/>
    </a:p>
  </c:txPr>
  <c:printSettings>
    <c:headerFooter alignWithMargins="0"/>
    <c:pageMargins b="1" l="0.75000000000001465" r="0.75000000000001465" t="1" header="0" footer="0"/>
    <c:pageSetup paperSize="9" orientation="landscape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218968792583"/>
          <c:y val="4.6644705126144936E-2"/>
          <c:w val="0.8435762486210967"/>
          <c:h val="0.74499491135036688"/>
        </c:manualLayout>
      </c:layout>
      <c:barChart>
        <c:barDir val="col"/>
        <c:grouping val="clustered"/>
        <c:varyColors val="0"/>
        <c:ser>
          <c:idx val="2"/>
          <c:order val="0"/>
          <c:tx>
            <c:strRef>
              <c:f>'Maturity Profile Public Debt'!$C$107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chemeClr val="tx2"/>
            </a:solidFill>
            <a:ln w="12700">
              <a:noFill/>
              <a:prstDash val="solid"/>
            </a:ln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cat>
            <c:strRef>
              <c:f>'Maturity Profile Public Debt'!$B$108:$B$119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'Maturity Profile Public Debt'!$C$108:$C$119</c:f>
              <c:numCache>
                <c:formatCode>_(* #\ ##0.00_);_(* \(#\ ##0.00\);_(* "-"??_);_(@_)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224743.94280589613</c:v>
                </c:pt>
                <c:pt idx="6">
                  <c:v>268743.92335757532</c:v>
                </c:pt>
                <c:pt idx="7">
                  <c:v>123137.16046500088</c:v>
                </c:pt>
                <c:pt idx="8">
                  <c:v>281179.59779198916</c:v>
                </c:pt>
                <c:pt idx="9">
                  <c:v>30525.791663555436</c:v>
                </c:pt>
                <c:pt idx="10">
                  <c:v>200850.1599741363</c:v>
                </c:pt>
                <c:pt idx="11">
                  <c:v>41149.315608656878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0CA-4C45-83AB-7C979FE4C40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375165312"/>
        <c:axId val="375166848"/>
      </c:barChart>
      <c:catAx>
        <c:axId val="375165312"/>
        <c:scaling>
          <c:orientation val="minMax"/>
        </c:scaling>
        <c:delete val="1"/>
        <c:axPos val="b"/>
        <c:numFmt formatCode="General" sourceLinked="0"/>
        <c:majorTickMark val="out"/>
        <c:minorTickMark val="none"/>
        <c:tickLblPos val="nextTo"/>
        <c:crossAx val="375166848"/>
        <c:crossesAt val="0"/>
        <c:auto val="1"/>
        <c:lblAlgn val="ctr"/>
        <c:lblOffset val="100"/>
        <c:noMultiLvlLbl val="0"/>
      </c:catAx>
      <c:valAx>
        <c:axId val="37516684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s-CR"/>
          </a:p>
        </c:txPr>
        <c:crossAx val="375165312"/>
        <c:crosses val="autoZero"/>
        <c:crossBetween val="between"/>
      </c:valAx>
      <c:dTable>
        <c:showHorzBorder val="1"/>
        <c:showVertBorder val="1"/>
        <c:showOutline val="1"/>
        <c:showKeys val="1"/>
        <c:spPr>
          <a:ln w="3175">
            <a:solidFill>
              <a:sysClr val="windowText" lastClr="000000">
                <a:alpha val="45490"/>
              </a:sysClr>
            </a:solidFill>
            <a:prstDash val="solid"/>
          </a:ln>
        </c:spPr>
      </c:dTable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3175">
      <a:noFill/>
      <a:prstDash val="solid"/>
    </a:ln>
  </c:spPr>
  <c:txPr>
    <a:bodyPr/>
    <a:lstStyle/>
    <a:p>
      <a:pPr>
        <a:defRPr sz="800" b="1" i="0" u="none" strike="noStrike" baseline="0">
          <a:solidFill>
            <a:sysClr val="windowText" lastClr="000000"/>
          </a:solidFill>
          <a:latin typeface="Arial"/>
          <a:ea typeface="Arial"/>
          <a:cs typeface="Arial"/>
        </a:defRPr>
      </a:pPr>
      <a:endParaRPr lang="es-CR"/>
    </a:p>
  </c:txPr>
  <c:printSettings>
    <c:headerFooter alignWithMargins="0"/>
    <c:pageMargins b="1" l="0.75000000000001465" r="0.75000000000001465" t="1" header="0" footer="0"/>
    <c:pageSetup orientation="landscape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17458384944341"/>
          <c:y val="5.8644714865187311E-2"/>
          <c:w val="0.82496456692913389"/>
          <c:h val="0.74755766640281074"/>
        </c:manualLayout>
      </c:layout>
      <c:barChart>
        <c:barDir val="col"/>
        <c:grouping val="clustered"/>
        <c:varyColors val="0"/>
        <c:ser>
          <c:idx val="2"/>
          <c:order val="0"/>
          <c:tx>
            <c:strRef>
              <c:f>'Maturity Profile Public Debt'!$C$155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chemeClr val="tx2"/>
            </a:solidFill>
            <a:ln w="12700">
              <a:noFill/>
              <a:prstDash val="solid"/>
            </a:ln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cat>
            <c:strRef>
              <c:f>'Maturity Profile Public Debt'!$B$156:$B$167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'Maturity Profile Public Debt'!$C$156:$C$167</c:f>
              <c:numCache>
                <c:formatCode>0.0%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7.5702414549691215E-3</c:v>
                </c:pt>
                <c:pt idx="6">
                  <c:v>9.0523302384601014E-3</c:v>
                </c:pt>
                <c:pt idx="7">
                  <c:v>4.1477337505128027E-3</c:v>
                </c:pt>
                <c:pt idx="8">
                  <c:v>9.4712116416630597E-3</c:v>
                </c:pt>
                <c:pt idx="9">
                  <c:v>1.0282262142957102E-3</c:v>
                </c:pt>
                <c:pt idx="10">
                  <c:v>6.7654068371781574E-3</c:v>
                </c:pt>
                <c:pt idx="11">
                  <c:v>1.3860674106500983E-3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64A-4B75-90DC-73FB92A160A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375180288"/>
        <c:axId val="375190272"/>
      </c:barChart>
      <c:catAx>
        <c:axId val="375180288"/>
        <c:scaling>
          <c:orientation val="minMax"/>
        </c:scaling>
        <c:delete val="1"/>
        <c:axPos val="b"/>
        <c:numFmt formatCode="General" sourceLinked="0"/>
        <c:majorTickMark val="out"/>
        <c:minorTickMark val="none"/>
        <c:tickLblPos val="nextTo"/>
        <c:crossAx val="375190272"/>
        <c:crosses val="autoZero"/>
        <c:auto val="1"/>
        <c:lblAlgn val="ctr"/>
        <c:lblOffset val="100"/>
        <c:noMultiLvlLbl val="0"/>
      </c:catAx>
      <c:valAx>
        <c:axId val="375190272"/>
        <c:scaling>
          <c:orientation val="minMax"/>
        </c:scaling>
        <c:delete val="0"/>
        <c:axPos val="l"/>
        <c:numFmt formatCode="0.0%" sourceLinked="0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s-CR"/>
          </a:p>
        </c:txPr>
        <c:crossAx val="37518028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ln w="3175">
            <a:solidFill>
              <a:sysClr val="windowText" lastClr="000000">
                <a:alpha val="45490"/>
              </a:sysClr>
            </a:solidFill>
            <a:prstDash val="solid"/>
          </a:ln>
        </c:spPr>
      </c:dTable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3175">
      <a:noFill/>
      <a:prstDash val="solid"/>
    </a:ln>
  </c:spPr>
  <c:txPr>
    <a:bodyPr/>
    <a:lstStyle/>
    <a:p>
      <a:pPr>
        <a:defRPr sz="800" b="1" i="0" u="none" strike="noStrike" baseline="0">
          <a:solidFill>
            <a:sysClr val="windowText" lastClr="000000"/>
          </a:solidFill>
          <a:latin typeface="Arial"/>
          <a:ea typeface="Arial"/>
          <a:cs typeface="Arial"/>
        </a:defRPr>
      </a:pPr>
      <a:endParaRPr lang="es-CR"/>
    </a:p>
  </c:txPr>
  <c:printSettings>
    <c:headerFooter alignWithMargins="0"/>
    <c:pageMargins b="1" l="0.75000000000001465" r="0.75000000000001465" t="1" header="0" footer="0"/>
    <c:pageSetup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998586715122147"/>
          <c:y val="9.0930359593375698E-2"/>
          <c:w val="0.81052289375356235"/>
          <c:h val="0.70124610591900316"/>
        </c:manualLayout>
      </c:layout>
      <c:barChart>
        <c:barDir val="col"/>
        <c:grouping val="clustered"/>
        <c:varyColors val="0"/>
        <c:ser>
          <c:idx val="2"/>
          <c:order val="0"/>
          <c:tx>
            <c:strRef>
              <c:f>'Maturity Profile Public Debt'!$C$131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chemeClr val="tx2"/>
            </a:solidFill>
            <a:ln w="12700">
              <a:noFill/>
              <a:prstDash val="solid"/>
            </a:ln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cat>
            <c:strRef>
              <c:f>'Maturity Profile Public Debt'!$B$132:$B$143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'Maturity Profile Public Debt'!$C$132:$C$143</c:f>
              <c:numCache>
                <c:formatCode>_(* #\ ##0.00_);_(* \(#\ ##0.00\);_(* "-"??_);_(@_)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443.14209087052637</c:v>
                </c:pt>
                <c:pt idx="6">
                  <c:v>529.89968325099642</c:v>
                </c:pt>
                <c:pt idx="7">
                  <c:v>242.797461284409</c:v>
                </c:pt>
                <c:pt idx="8">
                  <c:v>554.41990257904627</c:v>
                </c:pt>
                <c:pt idx="9">
                  <c:v>60.189667291496633</c:v>
                </c:pt>
                <c:pt idx="10">
                  <c:v>396.02918206115686</c:v>
                </c:pt>
                <c:pt idx="11">
                  <c:v>81.136752915562894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3F7-4E9A-8278-3C7384476D8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375613312"/>
        <c:axId val="375614848"/>
      </c:barChart>
      <c:catAx>
        <c:axId val="375613312"/>
        <c:scaling>
          <c:orientation val="minMax"/>
        </c:scaling>
        <c:delete val="1"/>
        <c:axPos val="b"/>
        <c:numFmt formatCode="General" sourceLinked="0"/>
        <c:majorTickMark val="out"/>
        <c:minorTickMark val="none"/>
        <c:tickLblPos val="nextTo"/>
        <c:crossAx val="375614848"/>
        <c:crosses val="autoZero"/>
        <c:auto val="1"/>
        <c:lblAlgn val="ctr"/>
        <c:lblOffset val="100"/>
        <c:noMultiLvlLbl val="0"/>
      </c:catAx>
      <c:valAx>
        <c:axId val="375614848"/>
        <c:scaling>
          <c:orientation val="minMax"/>
        </c:scaling>
        <c:delete val="0"/>
        <c:axPos val="l"/>
        <c:numFmt formatCode="#,##0.00" sourceLinked="0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s-CR"/>
          </a:p>
        </c:txPr>
        <c:crossAx val="375613312"/>
        <c:crosses val="autoZero"/>
        <c:crossBetween val="between"/>
      </c:valAx>
      <c:dTable>
        <c:showHorzBorder val="1"/>
        <c:showVertBorder val="1"/>
        <c:showOutline val="1"/>
        <c:showKeys val="1"/>
        <c:spPr>
          <a:ln w="3175">
            <a:solidFill>
              <a:sysClr val="windowText" lastClr="000000">
                <a:alpha val="45490"/>
              </a:sysClr>
            </a:solidFill>
            <a:prstDash val="solid"/>
          </a:ln>
        </c:spPr>
      </c:dTable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3175">
      <a:noFill/>
      <a:prstDash val="solid"/>
    </a:ln>
  </c:spPr>
  <c:txPr>
    <a:bodyPr/>
    <a:lstStyle/>
    <a:p>
      <a:pPr>
        <a:defRPr sz="800" b="1" i="0" u="none" strike="noStrike" baseline="0">
          <a:solidFill>
            <a:sysClr val="windowText" lastClr="000000"/>
          </a:solidFill>
          <a:latin typeface="Arial"/>
          <a:ea typeface="Arial"/>
          <a:cs typeface="Arial"/>
        </a:defRPr>
      </a:pPr>
      <a:endParaRPr lang="es-CR"/>
    </a:p>
  </c:txPr>
  <c:printSettings>
    <c:headerFooter alignWithMargins="0"/>
    <c:pageMargins b="1" l="0.75000000000001465" r="0.75000000000001465" t="1" header="0" footer="0"/>
    <c:pageSetup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280074663691564"/>
          <c:y val="5.1967933356156577E-2"/>
          <c:w val="0.82860134308824474"/>
          <c:h val="0.72430674426566244"/>
        </c:manualLayout>
      </c:layout>
      <c:barChart>
        <c:barDir val="col"/>
        <c:grouping val="clustered"/>
        <c:varyColors val="0"/>
        <c:ser>
          <c:idx val="2"/>
          <c:order val="0"/>
          <c:tx>
            <c:strRef>
              <c:f>'Maturity Profile Public Debt'!$D$107</c:f>
              <c:strCache>
                <c:ptCount val="1"/>
                <c:pt idx="0">
                  <c:v>2026</c:v>
                </c:pt>
              </c:strCache>
            </c:strRef>
          </c:tx>
          <c:spPr>
            <a:solidFill>
              <a:schemeClr val="tx2"/>
            </a:solidFill>
            <a:ln w="12700">
              <a:noFill/>
              <a:prstDash val="solid"/>
            </a:ln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cat>
            <c:strRef>
              <c:f>'Maturity Profile Public Debt'!$B$108:$B$119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'Maturity Profile Public Debt'!$D$108:$D$119</c:f>
              <c:numCache>
                <c:formatCode>_(* #\ ##0.00_);_(* \(#\ ##0.00\);_(* "-"??_);_(@_)</c:formatCode>
                <c:ptCount val="12"/>
                <c:pt idx="0">
                  <c:v>380841.75142964191</c:v>
                </c:pt>
                <c:pt idx="1">
                  <c:v>384028.67653661739</c:v>
                </c:pt>
                <c:pt idx="2">
                  <c:v>129748.98502532113</c:v>
                </c:pt>
                <c:pt idx="3">
                  <c:v>63342.189706622637</c:v>
                </c:pt>
                <c:pt idx="4">
                  <c:v>248767.765542796</c:v>
                </c:pt>
                <c:pt idx="5">
                  <c:v>187483.20142727255</c:v>
                </c:pt>
                <c:pt idx="6">
                  <c:v>188615.84911186554</c:v>
                </c:pt>
                <c:pt idx="7">
                  <c:v>259523.54798085493</c:v>
                </c:pt>
                <c:pt idx="8">
                  <c:v>289319.87440212653</c:v>
                </c:pt>
                <c:pt idx="9">
                  <c:v>15373.537750570231</c:v>
                </c:pt>
                <c:pt idx="10">
                  <c:v>12330.53034758703</c:v>
                </c:pt>
                <c:pt idx="11">
                  <c:v>19397.165175376027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95C-4ED5-B0C4-32F673CA48C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376644352"/>
        <c:axId val="376645888"/>
      </c:barChart>
      <c:catAx>
        <c:axId val="376644352"/>
        <c:scaling>
          <c:orientation val="minMax"/>
        </c:scaling>
        <c:delete val="1"/>
        <c:axPos val="b"/>
        <c:numFmt formatCode="General" sourceLinked="0"/>
        <c:majorTickMark val="out"/>
        <c:minorTickMark val="none"/>
        <c:tickLblPos val="nextTo"/>
        <c:crossAx val="376645888"/>
        <c:crosses val="autoZero"/>
        <c:auto val="1"/>
        <c:lblAlgn val="ctr"/>
        <c:lblOffset val="100"/>
        <c:noMultiLvlLbl val="0"/>
      </c:catAx>
      <c:valAx>
        <c:axId val="37664588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  <a:prstDash val="solid"/>
          </a:ln>
        </c:spPr>
        <c:txPr>
          <a:bodyPr rot="0" vert="horz"/>
          <a:lstStyle/>
          <a:p>
            <a:pPr>
              <a:defRPr b="1"/>
            </a:pPr>
            <a:endParaRPr lang="es-CR"/>
          </a:p>
        </c:txPr>
        <c:crossAx val="376644352"/>
        <c:crosses val="autoZero"/>
        <c:crossBetween val="between"/>
      </c:valAx>
      <c:dTable>
        <c:showHorzBorder val="1"/>
        <c:showVertBorder val="1"/>
        <c:showOutline val="1"/>
        <c:showKeys val="1"/>
        <c:spPr>
          <a:ln w="3175">
            <a:solidFill>
              <a:sysClr val="windowText" lastClr="000000">
                <a:alpha val="45490"/>
              </a:sysClr>
            </a:solidFill>
            <a:prstDash val="solid"/>
          </a:ln>
        </c:spPr>
        <c:txPr>
          <a:bodyPr/>
          <a:lstStyle/>
          <a:p>
            <a:pPr rtl="0">
              <a:defRPr sz="800" b="1"/>
            </a:pPr>
            <a:endParaRPr lang="es-CR"/>
          </a:p>
        </c:txPr>
      </c:dTable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3175">
      <a:noFill/>
      <a:prstDash val="solid"/>
    </a:ln>
  </c:spPr>
  <c:txPr>
    <a:bodyPr/>
    <a:lstStyle/>
    <a:p>
      <a:pPr>
        <a:defRPr sz="800" b="0" i="0" u="none" strike="noStrike" baseline="0">
          <a:solidFill>
            <a:sysClr val="windowText" lastClr="000000"/>
          </a:solidFill>
          <a:latin typeface="+mn-lt"/>
          <a:ea typeface="Arial"/>
          <a:cs typeface="Arial"/>
        </a:defRPr>
      </a:pPr>
      <a:endParaRPr lang="es-CR"/>
    </a:p>
  </c:txPr>
  <c:printSettings>
    <c:headerFooter alignWithMargins="0"/>
    <c:pageMargins b="1" l="0.75000000000001465" r="0.75000000000001465" t="1" header="0" footer="0"/>
    <c:pageSetup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664280528728263"/>
          <c:y val="6.0730651911754266E-2"/>
          <c:w val="0.87523750461979855"/>
          <c:h val="0.72517766722127897"/>
        </c:manualLayout>
      </c:layout>
      <c:barChart>
        <c:barDir val="col"/>
        <c:grouping val="clustered"/>
        <c:varyColors val="0"/>
        <c:ser>
          <c:idx val="2"/>
          <c:order val="0"/>
          <c:tx>
            <c:strRef>
              <c:f>'Maturity Profile Public Debt'!$D$155</c:f>
              <c:strCache>
                <c:ptCount val="1"/>
                <c:pt idx="0">
                  <c:v>2026</c:v>
                </c:pt>
              </c:strCache>
            </c:strRef>
          </c:tx>
          <c:spPr>
            <a:solidFill>
              <a:schemeClr val="tx2"/>
            </a:solidFill>
            <a:ln w="12700">
              <a:noFill/>
              <a:prstDash val="solid"/>
            </a:ln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cat>
            <c:strRef>
              <c:f>'Maturity Profile Public Debt'!$B$156:$B$167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'Maturity Profile Public Debt'!$D$156:$D$167</c:f>
              <c:numCache>
                <c:formatCode>0.0%</c:formatCode>
                <c:ptCount val="12"/>
                <c:pt idx="0">
                  <c:v>1.2828216762868343E-2</c:v>
                </c:pt>
                <c:pt idx="1">
                  <c:v>1.2935564672927677E-2</c:v>
                </c:pt>
                <c:pt idx="2">
                  <c:v>4.3704454630271129E-3</c:v>
                </c:pt>
                <c:pt idx="3">
                  <c:v>2.1336088722966598E-3</c:v>
                </c:pt>
                <c:pt idx="4">
                  <c:v>8.3794563175328737E-3</c:v>
                </c:pt>
                <c:pt idx="5">
                  <c:v>6.3151561988073731E-3</c:v>
                </c:pt>
                <c:pt idx="6">
                  <c:v>6.3533081345113129E-3</c:v>
                </c:pt>
                <c:pt idx="7">
                  <c:v>8.7417524892412501E-3</c:v>
                </c:pt>
                <c:pt idx="8">
                  <c:v>9.7454075050959627E-3</c:v>
                </c:pt>
                <c:pt idx="9">
                  <c:v>5.1783995304120051E-4</c:v>
                </c:pt>
                <c:pt idx="10">
                  <c:v>4.1533974546169278E-4</c:v>
                </c:pt>
                <c:pt idx="11">
                  <c:v>6.5337121920272111E-4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D1B-42A3-BBF4-C72B31A9DCB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376655232"/>
        <c:axId val="376657024"/>
      </c:barChart>
      <c:catAx>
        <c:axId val="376655232"/>
        <c:scaling>
          <c:orientation val="minMax"/>
        </c:scaling>
        <c:delete val="1"/>
        <c:axPos val="b"/>
        <c:numFmt formatCode="General" sourceLinked="0"/>
        <c:majorTickMark val="out"/>
        <c:minorTickMark val="none"/>
        <c:tickLblPos val="nextTo"/>
        <c:crossAx val="376657024"/>
        <c:crosses val="autoZero"/>
        <c:auto val="1"/>
        <c:lblAlgn val="ctr"/>
        <c:lblOffset val="100"/>
        <c:noMultiLvlLbl val="0"/>
      </c:catAx>
      <c:valAx>
        <c:axId val="376657024"/>
        <c:scaling>
          <c:orientation val="minMax"/>
        </c:scaling>
        <c:delete val="0"/>
        <c:axPos val="l"/>
        <c:numFmt formatCode="0.0%" sourceLinked="0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  <a:prstDash val="solid"/>
          </a:ln>
        </c:spPr>
        <c:txPr>
          <a:bodyPr rot="0" vert="horz"/>
          <a:lstStyle/>
          <a:p>
            <a:pPr>
              <a:defRPr sz="800" b="1"/>
            </a:pPr>
            <a:endParaRPr lang="es-CR"/>
          </a:p>
        </c:txPr>
        <c:crossAx val="376655232"/>
        <c:crosses val="autoZero"/>
        <c:crossBetween val="between"/>
      </c:valAx>
      <c:dTable>
        <c:showHorzBorder val="1"/>
        <c:showVertBorder val="1"/>
        <c:showOutline val="1"/>
        <c:showKeys val="1"/>
        <c:spPr>
          <a:ln w="3175">
            <a:solidFill>
              <a:sysClr val="windowText" lastClr="000000">
                <a:alpha val="45490"/>
              </a:sysClr>
            </a:solidFill>
            <a:prstDash val="solid"/>
          </a:ln>
        </c:spPr>
        <c:txPr>
          <a:bodyPr/>
          <a:lstStyle/>
          <a:p>
            <a:pPr rtl="0">
              <a:defRPr sz="800" b="1"/>
            </a:pPr>
            <a:endParaRPr lang="es-CR"/>
          </a:p>
        </c:txPr>
      </c:dTable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3175">
      <a:noFill/>
      <a:prstDash val="solid"/>
    </a:ln>
  </c:spPr>
  <c:txPr>
    <a:bodyPr/>
    <a:lstStyle/>
    <a:p>
      <a:pPr>
        <a:defRPr sz="825" b="0" i="0" u="none" strike="noStrike" baseline="0">
          <a:solidFill>
            <a:sysClr val="windowText" lastClr="000000"/>
          </a:solidFill>
          <a:latin typeface="Arial"/>
          <a:ea typeface="Arial"/>
          <a:cs typeface="Arial"/>
        </a:defRPr>
      </a:pPr>
      <a:endParaRPr lang="es-CR"/>
    </a:p>
  </c:txPr>
  <c:printSettings>
    <c:headerFooter alignWithMargins="0"/>
    <c:pageMargins b="1" l="0.75000000000001465" r="0.75000000000001465" t="1" header="0" footer="0"/>
    <c:pageSetup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048250111242236"/>
          <c:y val="5.800920046284537E-2"/>
          <c:w val="0.82178026272514459"/>
          <c:h val="0.69995879547314654"/>
        </c:manualLayout>
      </c:layout>
      <c:barChart>
        <c:barDir val="col"/>
        <c:grouping val="clustered"/>
        <c:varyColors val="0"/>
        <c:ser>
          <c:idx val="2"/>
          <c:order val="0"/>
          <c:tx>
            <c:strRef>
              <c:f>'Maturity Profile Public Debt'!$D$131</c:f>
              <c:strCache>
                <c:ptCount val="1"/>
                <c:pt idx="0">
                  <c:v>2026</c:v>
                </c:pt>
              </c:strCache>
            </c:strRef>
          </c:tx>
          <c:spPr>
            <a:solidFill>
              <a:schemeClr val="tx2"/>
            </a:solidFill>
            <a:ln w="12700">
              <a:noFill/>
              <a:prstDash val="solid"/>
            </a:ln>
          </c:spPr>
          <c:invertIfNegative val="0"/>
          <c:dPt>
            <c:idx val="7"/>
            <c:invertIfNegative val="0"/>
            <c:bubble3D val="0"/>
            <c:spPr>
              <a:solidFill>
                <a:schemeClr val="tx2"/>
              </a:solidFill>
              <a:ln w="12700">
                <a:noFill/>
                <a:prstDash val="solid"/>
              </a:ln>
              <a:scene3d>
                <a:camera prst="orthographicFront"/>
                <a:lightRig rig="threePt" dir="t"/>
              </a:scene3d>
              <a:sp3d>
                <a:bevelT/>
              </a:sp3d>
            </c:spPr>
            <c:extLst>
              <c:ext xmlns:c16="http://schemas.microsoft.com/office/drawing/2014/chart" uri="{C3380CC4-5D6E-409C-BE32-E72D297353CC}">
                <c16:uniqueId val="{00000001-495D-4270-B654-057A112BCD9E}"/>
              </c:ext>
            </c:extLst>
          </c:dPt>
          <c:cat>
            <c:strRef>
              <c:f>'Maturity Profile Public Debt'!$B$132:$B$143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'Maturity Profile Public Debt'!$D$132:$D$143</c:f>
              <c:numCache>
                <c:formatCode>_(* #\ ##0.00_);_(* \(#\ ##0.00\);_(* "-"??_);_(@_)</c:formatCode>
                <c:ptCount val="12"/>
                <c:pt idx="0">
                  <c:v>750.93018264382397</c:v>
                </c:pt>
                <c:pt idx="1">
                  <c:v>757.21404790720328</c:v>
                </c:pt>
                <c:pt idx="2">
                  <c:v>255.8344211399185</c:v>
                </c:pt>
                <c:pt idx="3">
                  <c:v>124.89587054701207</c:v>
                </c:pt>
                <c:pt idx="4">
                  <c:v>490.51140772694214</c:v>
                </c:pt>
                <c:pt idx="5">
                  <c:v>369.67268993468042</c:v>
                </c:pt>
                <c:pt idx="6">
                  <c:v>371.90600424297168</c:v>
                </c:pt>
                <c:pt idx="7">
                  <c:v>511.71927593038674</c:v>
                </c:pt>
                <c:pt idx="8">
                  <c:v>570.47060967372533</c:v>
                </c:pt>
                <c:pt idx="9">
                  <c:v>30.312993435149124</c:v>
                </c:pt>
                <c:pt idx="10">
                  <c:v>24.312899967637488</c:v>
                </c:pt>
                <c:pt idx="11">
                  <c:v>38.246638487609481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95D-4270-B654-057A112BCD9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377101312"/>
        <c:axId val="377103104"/>
      </c:barChart>
      <c:catAx>
        <c:axId val="377101312"/>
        <c:scaling>
          <c:orientation val="minMax"/>
        </c:scaling>
        <c:delete val="1"/>
        <c:axPos val="b"/>
        <c:numFmt formatCode="General" sourceLinked="0"/>
        <c:majorTickMark val="out"/>
        <c:minorTickMark val="none"/>
        <c:tickLblPos val="nextTo"/>
        <c:crossAx val="377103104"/>
        <c:crosses val="autoZero"/>
        <c:auto val="1"/>
        <c:lblAlgn val="ctr"/>
        <c:lblOffset val="100"/>
        <c:noMultiLvlLbl val="0"/>
      </c:catAx>
      <c:valAx>
        <c:axId val="377103104"/>
        <c:scaling>
          <c:orientation val="minMax"/>
        </c:scaling>
        <c:delete val="0"/>
        <c:axPos val="l"/>
        <c:numFmt formatCode="#,##0.00" sourceLinked="0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  <a:prstDash val="solid"/>
          </a:ln>
        </c:spPr>
        <c:txPr>
          <a:bodyPr rot="0" vert="horz"/>
          <a:lstStyle/>
          <a:p>
            <a:pPr>
              <a:defRPr sz="800"/>
            </a:pPr>
            <a:endParaRPr lang="es-CR"/>
          </a:p>
        </c:txPr>
        <c:crossAx val="377101312"/>
        <c:crosses val="autoZero"/>
        <c:crossBetween val="between"/>
      </c:valAx>
      <c:dTable>
        <c:showHorzBorder val="1"/>
        <c:showVertBorder val="1"/>
        <c:showOutline val="1"/>
        <c:showKeys val="1"/>
        <c:spPr>
          <a:ln w="3175">
            <a:solidFill>
              <a:sysClr val="windowText" lastClr="000000">
                <a:alpha val="45490"/>
              </a:sysClr>
            </a:solidFill>
            <a:prstDash val="solid"/>
          </a:ln>
        </c:spPr>
        <c:txPr>
          <a:bodyPr/>
          <a:lstStyle/>
          <a:p>
            <a:pPr rtl="0">
              <a:defRPr sz="800"/>
            </a:pPr>
            <a:endParaRPr lang="es-CR"/>
          </a:p>
        </c:txPr>
      </c:dTable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3175">
      <a:noFill/>
      <a:prstDash val="solid"/>
    </a:ln>
  </c:spPr>
  <c:txPr>
    <a:bodyPr/>
    <a:lstStyle/>
    <a:p>
      <a:pPr>
        <a:defRPr sz="900" b="1" i="0" u="none" strike="noStrike" baseline="0">
          <a:solidFill>
            <a:sysClr val="windowText" lastClr="000000"/>
          </a:solidFill>
          <a:latin typeface="Arial"/>
          <a:ea typeface="Arial"/>
          <a:cs typeface="Arial"/>
        </a:defRPr>
      </a:pPr>
      <a:endParaRPr lang="es-CR"/>
    </a:p>
  </c:txPr>
  <c:printSettings>
    <c:headerFooter alignWithMargins="0"/>
    <c:pageMargins b="1" l="0.75000000000001465" r="0.75000000000001465" t="1" header="0" footer="0"/>
    <c:pageSetup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40460018833523"/>
          <c:y val="7.7527825970906183E-2"/>
          <c:w val="0.84381986602819681"/>
          <c:h val="0.68461977845990063"/>
        </c:manualLayout>
      </c:layout>
      <c:barChart>
        <c:barDir val="col"/>
        <c:grouping val="clustered"/>
        <c:varyColors val="0"/>
        <c:ser>
          <c:idx val="2"/>
          <c:order val="0"/>
          <c:tx>
            <c:strRef>
              <c:f>'Maturity Profile Public Debt'!$E$107</c:f>
              <c:strCache>
                <c:ptCount val="1"/>
                <c:pt idx="0">
                  <c:v>2027</c:v>
                </c:pt>
              </c:strCache>
            </c:strRef>
          </c:tx>
          <c:spPr>
            <a:solidFill>
              <a:schemeClr val="tx2"/>
            </a:solidFill>
            <a:ln w="12700">
              <a:noFill/>
              <a:prstDash val="solid"/>
            </a:ln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cat>
            <c:strRef>
              <c:f>'Maturity Profile Public Debt'!$B$108:$B$119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'Maturity Profile Public Debt'!$E$108:$E$119</c:f>
              <c:numCache>
                <c:formatCode>_(* #\ ##0.00_);_(* \(#\ ##0.00\);_(* "-"??_);_(@_)</c:formatCode>
                <c:ptCount val="12"/>
                <c:pt idx="0">
                  <c:v>14343.613466183522</c:v>
                </c:pt>
                <c:pt idx="1">
                  <c:v>452684.50013147923</c:v>
                </c:pt>
                <c:pt idx="2">
                  <c:v>399474.94838207558</c:v>
                </c:pt>
                <c:pt idx="3">
                  <c:v>58576.63578158919</c:v>
                </c:pt>
                <c:pt idx="4">
                  <c:v>182011.74270169585</c:v>
                </c:pt>
                <c:pt idx="5">
                  <c:v>70349.597450747329</c:v>
                </c:pt>
                <c:pt idx="6">
                  <c:v>134880.59555461176</c:v>
                </c:pt>
                <c:pt idx="7">
                  <c:v>282398.73277205607</c:v>
                </c:pt>
                <c:pt idx="8">
                  <c:v>51910.059183341378</c:v>
                </c:pt>
                <c:pt idx="9">
                  <c:v>17493.489185992828</c:v>
                </c:pt>
                <c:pt idx="10">
                  <c:v>206490.02502047681</c:v>
                </c:pt>
                <c:pt idx="11">
                  <c:v>30167.358547547374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052-4369-868F-455EA0C74CE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377124736"/>
        <c:axId val="377126272"/>
      </c:barChart>
      <c:catAx>
        <c:axId val="377124736"/>
        <c:scaling>
          <c:orientation val="minMax"/>
        </c:scaling>
        <c:delete val="1"/>
        <c:axPos val="b"/>
        <c:numFmt formatCode="General" sourceLinked="0"/>
        <c:majorTickMark val="out"/>
        <c:minorTickMark val="none"/>
        <c:tickLblPos val="nextTo"/>
        <c:crossAx val="377126272"/>
        <c:crosses val="autoZero"/>
        <c:auto val="1"/>
        <c:lblAlgn val="ctr"/>
        <c:lblOffset val="100"/>
        <c:noMultiLvlLbl val="0"/>
      </c:catAx>
      <c:valAx>
        <c:axId val="37712627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  <a:prstDash val="solid"/>
          </a:ln>
        </c:spPr>
        <c:txPr>
          <a:bodyPr rot="0" vert="horz"/>
          <a:lstStyle/>
          <a:p>
            <a:pPr>
              <a:defRPr b="1"/>
            </a:pPr>
            <a:endParaRPr lang="es-CR"/>
          </a:p>
        </c:txPr>
        <c:crossAx val="377124736"/>
        <c:crosses val="autoZero"/>
        <c:crossBetween val="between"/>
      </c:valAx>
      <c:dTable>
        <c:showHorzBorder val="1"/>
        <c:showVertBorder val="1"/>
        <c:showOutline val="1"/>
        <c:showKeys val="1"/>
        <c:spPr>
          <a:ln w="3175">
            <a:solidFill>
              <a:sysClr val="windowText" lastClr="000000">
                <a:alpha val="45490"/>
              </a:sysClr>
            </a:solidFill>
            <a:prstDash val="solid"/>
          </a:ln>
        </c:spPr>
        <c:txPr>
          <a:bodyPr/>
          <a:lstStyle/>
          <a:p>
            <a:pPr rtl="0">
              <a:defRPr sz="800" b="1"/>
            </a:pPr>
            <a:endParaRPr lang="es-CR"/>
          </a:p>
        </c:txPr>
      </c:dTable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3175">
      <a:noFill/>
      <a:prstDash val="solid"/>
    </a:ln>
  </c:spPr>
  <c:txPr>
    <a:bodyPr/>
    <a:lstStyle/>
    <a:p>
      <a:pPr>
        <a:defRPr sz="800" b="0" i="0" u="none" strike="noStrike" baseline="0">
          <a:solidFill>
            <a:sysClr val="windowText" lastClr="000000"/>
          </a:solidFill>
          <a:latin typeface="Arial"/>
          <a:ea typeface="Arial"/>
          <a:cs typeface="Arial"/>
        </a:defRPr>
      </a:pPr>
      <a:endParaRPr lang="es-CR"/>
    </a:p>
  </c:txPr>
  <c:printSettings>
    <c:headerFooter alignWithMargins="0"/>
    <c:pageMargins b="1" l="0.75000000000001465" r="0.75000000000001465" t="1" header="0" footer="0"/>
    <c:pageSetup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887522655656591"/>
          <c:y val="3.2728793516195093E-2"/>
          <c:w val="0.80324586933796549"/>
          <c:h val="0.76417650918635172"/>
        </c:manualLayout>
      </c:layout>
      <c:barChart>
        <c:barDir val="col"/>
        <c:grouping val="clustered"/>
        <c:varyColors val="0"/>
        <c:ser>
          <c:idx val="2"/>
          <c:order val="0"/>
          <c:tx>
            <c:strRef>
              <c:f>'Maturity Profile Public Debt'!$E$131</c:f>
              <c:strCache>
                <c:ptCount val="1"/>
                <c:pt idx="0">
                  <c:v>2027</c:v>
                </c:pt>
              </c:strCache>
            </c:strRef>
          </c:tx>
          <c:spPr>
            <a:solidFill>
              <a:schemeClr val="tx2"/>
            </a:solidFill>
            <a:ln w="12700">
              <a:noFill/>
              <a:prstDash val="solid"/>
            </a:ln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cat>
            <c:strRef>
              <c:f>'Maturity Profile Public Debt'!$B$132:$B$143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'Maturity Profile Public Debt'!$E$132:$E$143</c:f>
              <c:numCache>
                <c:formatCode>_(* #\ ##0.00_);_(* \(#\ ##0.00\);_(* "-"??_);_(@_)</c:formatCode>
                <c:ptCount val="12"/>
                <c:pt idx="0">
                  <c:v>28.28222546372648</c:v>
                </c:pt>
                <c:pt idx="1">
                  <c:v>892.5871522428406</c:v>
                </c:pt>
                <c:pt idx="2">
                  <c:v>787.67045583657136</c:v>
                </c:pt>
                <c:pt idx="3">
                  <c:v>115.4993212824142</c:v>
                </c:pt>
                <c:pt idx="4">
                  <c:v>358.88426276065928</c:v>
                </c:pt>
                <c:pt idx="5">
                  <c:v>138.71282721576489</c:v>
                </c:pt>
                <c:pt idx="6">
                  <c:v>265.9527477612819</c:v>
                </c:pt>
                <c:pt idx="7">
                  <c:v>556.82374945196</c:v>
                </c:pt>
                <c:pt idx="8">
                  <c:v>102.35440331126543</c:v>
                </c:pt>
                <c:pt idx="9">
                  <c:v>34.49303806686811</c:v>
                </c:pt>
                <c:pt idx="10">
                  <c:v>407.14966681220272</c:v>
                </c:pt>
                <c:pt idx="11">
                  <c:v>59.48292165696698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FFC-4A4E-A3BE-2B3E53331A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378409728"/>
        <c:axId val="378411264"/>
      </c:barChart>
      <c:catAx>
        <c:axId val="378409728"/>
        <c:scaling>
          <c:orientation val="minMax"/>
        </c:scaling>
        <c:delete val="1"/>
        <c:axPos val="b"/>
        <c:numFmt formatCode="General" sourceLinked="0"/>
        <c:majorTickMark val="out"/>
        <c:minorTickMark val="none"/>
        <c:tickLblPos val="nextTo"/>
        <c:crossAx val="378411264"/>
        <c:crosses val="autoZero"/>
        <c:auto val="1"/>
        <c:lblAlgn val="ctr"/>
        <c:lblOffset val="100"/>
        <c:noMultiLvlLbl val="0"/>
      </c:catAx>
      <c:valAx>
        <c:axId val="378411264"/>
        <c:scaling>
          <c:orientation val="minMax"/>
        </c:scaling>
        <c:delete val="0"/>
        <c:axPos val="l"/>
        <c:numFmt formatCode="#,##0.00" sourceLinked="0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s-CR"/>
          </a:p>
        </c:txPr>
        <c:crossAx val="37840972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ln w="3175">
            <a:solidFill>
              <a:sysClr val="windowText" lastClr="000000">
                <a:alpha val="45490"/>
              </a:sysClr>
            </a:solidFill>
            <a:prstDash val="solid"/>
          </a:ln>
        </c:spPr>
        <c:txPr>
          <a:bodyPr/>
          <a:lstStyle/>
          <a:p>
            <a:pPr rtl="0">
              <a:defRPr sz="800"/>
            </a:pPr>
            <a:endParaRPr lang="es-CR"/>
          </a:p>
        </c:txPr>
      </c:dTable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3175">
      <a:noFill/>
      <a:prstDash val="solid"/>
    </a:ln>
  </c:spPr>
  <c:txPr>
    <a:bodyPr/>
    <a:lstStyle/>
    <a:p>
      <a:pPr>
        <a:defRPr sz="800" b="1" i="0" u="none" strike="noStrike" baseline="0">
          <a:solidFill>
            <a:sysClr val="windowText" lastClr="000000"/>
          </a:solidFill>
          <a:latin typeface="Arial"/>
          <a:ea typeface="Arial"/>
          <a:cs typeface="Arial"/>
        </a:defRPr>
      </a:pPr>
      <a:endParaRPr lang="es-CR"/>
    </a:p>
  </c:txPr>
  <c:printSettings>
    <c:headerFooter alignWithMargins="0"/>
    <c:pageMargins b="1" l="0.75000000000001465" r="0.75000000000001465" t="1" header="0" footer="0"/>
    <c:pageSetup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25301590822274"/>
          <c:y val="6.8575423046993489E-2"/>
          <c:w val="0.83930082683326546"/>
          <c:h val="0.72368644371967594"/>
        </c:manualLayout>
      </c:layout>
      <c:barChart>
        <c:barDir val="col"/>
        <c:grouping val="clustered"/>
        <c:varyColors val="0"/>
        <c:ser>
          <c:idx val="2"/>
          <c:order val="0"/>
          <c:tx>
            <c:strRef>
              <c:f>'Maturity Profile Public Debt'!$E$155</c:f>
              <c:strCache>
                <c:ptCount val="1"/>
                <c:pt idx="0">
                  <c:v>2027</c:v>
                </c:pt>
              </c:strCache>
            </c:strRef>
          </c:tx>
          <c:spPr>
            <a:solidFill>
              <a:schemeClr val="tx2"/>
            </a:solidFill>
            <a:ln w="12700">
              <a:noFill/>
              <a:prstDash val="solid"/>
            </a:ln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cat>
            <c:strRef>
              <c:f>'Maturity Profile Public Debt'!$B$156:$B$167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'Maturity Profile Public Debt'!$E$156:$E$167</c:f>
              <c:numCache>
                <c:formatCode>0.0%</c:formatCode>
                <c:ptCount val="12"/>
                <c:pt idx="0">
                  <c:v>4.8314813703138041E-4</c:v>
                </c:pt>
                <c:pt idx="1">
                  <c:v>1.5248157196730436E-2</c:v>
                </c:pt>
                <c:pt idx="2">
                  <c:v>1.3455854590374754E-2</c:v>
                </c:pt>
                <c:pt idx="3">
                  <c:v>1.9730866645398218E-3</c:v>
                </c:pt>
                <c:pt idx="4">
                  <c:v>6.1308563990157203E-3</c:v>
                </c:pt>
                <c:pt idx="5">
                  <c:v>2.3696453497836635E-3</c:v>
                </c:pt>
                <c:pt idx="6">
                  <c:v>4.5432978668542689E-3</c:v>
                </c:pt>
                <c:pt idx="7">
                  <c:v>9.5122768025304935E-3</c:v>
                </c:pt>
                <c:pt idx="8">
                  <c:v>1.7485306925447508E-3</c:v>
                </c:pt>
                <c:pt idx="9">
                  <c:v>5.8924808105832813E-4</c:v>
                </c:pt>
                <c:pt idx="10">
                  <c:v>6.9553792103651518E-3</c:v>
                </c:pt>
                <c:pt idx="11">
                  <c:v>1.0161528066667379E-3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C56-4A8A-9FA2-D4D8056D568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378424704"/>
        <c:axId val="378430592"/>
      </c:barChart>
      <c:catAx>
        <c:axId val="378424704"/>
        <c:scaling>
          <c:orientation val="minMax"/>
        </c:scaling>
        <c:delete val="1"/>
        <c:axPos val="b"/>
        <c:numFmt formatCode="General" sourceLinked="0"/>
        <c:majorTickMark val="out"/>
        <c:minorTickMark val="none"/>
        <c:tickLblPos val="nextTo"/>
        <c:crossAx val="378430592"/>
        <c:crosses val="autoZero"/>
        <c:auto val="1"/>
        <c:lblAlgn val="ctr"/>
        <c:lblOffset val="100"/>
        <c:noMultiLvlLbl val="0"/>
      </c:catAx>
      <c:valAx>
        <c:axId val="378430592"/>
        <c:scaling>
          <c:orientation val="minMax"/>
        </c:scaling>
        <c:delete val="0"/>
        <c:axPos val="l"/>
        <c:numFmt formatCode="0.0%" sourceLinked="0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  <a:prstDash val="solid"/>
          </a:ln>
        </c:spPr>
        <c:txPr>
          <a:bodyPr rot="0" vert="horz"/>
          <a:lstStyle/>
          <a:p>
            <a:pPr>
              <a:defRPr b="1"/>
            </a:pPr>
            <a:endParaRPr lang="es-CR"/>
          </a:p>
        </c:txPr>
        <c:crossAx val="378424704"/>
        <c:crosses val="autoZero"/>
        <c:crossBetween val="between"/>
      </c:valAx>
      <c:dTable>
        <c:showHorzBorder val="1"/>
        <c:showVertBorder val="1"/>
        <c:showOutline val="1"/>
        <c:showKeys val="1"/>
        <c:spPr>
          <a:ln w="3175">
            <a:solidFill>
              <a:sysClr val="windowText" lastClr="000000">
                <a:alpha val="45490"/>
              </a:sysClr>
            </a:solidFill>
            <a:prstDash val="solid"/>
          </a:ln>
        </c:spPr>
        <c:txPr>
          <a:bodyPr/>
          <a:lstStyle/>
          <a:p>
            <a:pPr rtl="0">
              <a:defRPr b="1"/>
            </a:pPr>
            <a:endParaRPr lang="es-CR"/>
          </a:p>
        </c:txPr>
      </c:dTable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3175">
      <a:noFill/>
      <a:prstDash val="solid"/>
    </a:ln>
  </c:spPr>
  <c:txPr>
    <a:bodyPr/>
    <a:lstStyle/>
    <a:p>
      <a:pPr>
        <a:defRPr sz="825" b="0" i="0" u="none" strike="noStrike" baseline="0">
          <a:solidFill>
            <a:sysClr val="windowText" lastClr="000000"/>
          </a:solidFill>
          <a:latin typeface="Arial"/>
          <a:ea typeface="Arial"/>
          <a:cs typeface="Arial"/>
        </a:defRPr>
      </a:pPr>
      <a:endParaRPr lang="es-CR"/>
    </a:p>
  </c:txPr>
  <c:printSettings>
    <c:headerFooter alignWithMargins="0"/>
    <c:pageMargins b="1" l="0.75000000000001465" r="0.75000000000001465" t="1" header="0" footer="0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image" Target="../media/image4.png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13" Type="http://schemas.openxmlformats.org/officeDocument/2006/relationships/image" Target="../media/image6.png"/><Relationship Id="rId3" Type="http://schemas.openxmlformats.org/officeDocument/2006/relationships/chart" Target="../charts/chart8.xml"/><Relationship Id="rId7" Type="http://schemas.openxmlformats.org/officeDocument/2006/relationships/chart" Target="../charts/chart12.xml"/><Relationship Id="rId12" Type="http://schemas.openxmlformats.org/officeDocument/2006/relationships/chart" Target="../charts/chart17.xml"/><Relationship Id="rId2" Type="http://schemas.openxmlformats.org/officeDocument/2006/relationships/chart" Target="../charts/chart7.xml"/><Relationship Id="rId1" Type="http://schemas.openxmlformats.org/officeDocument/2006/relationships/chart" Target="../charts/chart6.xml"/><Relationship Id="rId6" Type="http://schemas.openxmlformats.org/officeDocument/2006/relationships/chart" Target="../charts/chart11.xml"/><Relationship Id="rId11" Type="http://schemas.openxmlformats.org/officeDocument/2006/relationships/chart" Target="../charts/chart16.xml"/><Relationship Id="rId5" Type="http://schemas.openxmlformats.org/officeDocument/2006/relationships/chart" Target="../charts/chart10.xml"/><Relationship Id="rId15" Type="http://schemas.openxmlformats.org/officeDocument/2006/relationships/chart" Target="../charts/chart19.xml"/><Relationship Id="rId10" Type="http://schemas.openxmlformats.org/officeDocument/2006/relationships/chart" Target="../charts/chart15.xml"/><Relationship Id="rId4" Type="http://schemas.openxmlformats.org/officeDocument/2006/relationships/chart" Target="../charts/chart9.xml"/><Relationship Id="rId9" Type="http://schemas.openxmlformats.org/officeDocument/2006/relationships/chart" Target="../charts/chart14.xml"/><Relationship Id="rId14" Type="http://schemas.openxmlformats.org/officeDocument/2006/relationships/chart" Target="../charts/chart18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chart" Target="../charts/chart22.xml"/><Relationship Id="rId2" Type="http://schemas.openxmlformats.org/officeDocument/2006/relationships/chart" Target="../charts/chart21.xml"/><Relationship Id="rId1" Type="http://schemas.openxmlformats.org/officeDocument/2006/relationships/chart" Target="../charts/chart20.xml"/><Relationship Id="rId6" Type="http://schemas.openxmlformats.org/officeDocument/2006/relationships/image" Target="../media/image8.png"/><Relationship Id="rId5" Type="http://schemas.openxmlformats.org/officeDocument/2006/relationships/chart" Target="../charts/chart24.xml"/><Relationship Id="rId4" Type="http://schemas.openxmlformats.org/officeDocument/2006/relationships/chart" Target="../charts/chart23.xml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1.xml"/><Relationship Id="rId13" Type="http://schemas.openxmlformats.org/officeDocument/2006/relationships/chart" Target="../charts/chart36.xml"/><Relationship Id="rId3" Type="http://schemas.openxmlformats.org/officeDocument/2006/relationships/image" Target="../media/image9.png"/><Relationship Id="rId7" Type="http://schemas.openxmlformats.org/officeDocument/2006/relationships/chart" Target="../charts/chart30.xml"/><Relationship Id="rId12" Type="http://schemas.openxmlformats.org/officeDocument/2006/relationships/chart" Target="../charts/chart35.xml"/><Relationship Id="rId2" Type="http://schemas.openxmlformats.org/officeDocument/2006/relationships/chart" Target="../charts/chart26.xml"/><Relationship Id="rId1" Type="http://schemas.openxmlformats.org/officeDocument/2006/relationships/chart" Target="../charts/chart25.xml"/><Relationship Id="rId6" Type="http://schemas.openxmlformats.org/officeDocument/2006/relationships/chart" Target="../charts/chart29.xml"/><Relationship Id="rId11" Type="http://schemas.openxmlformats.org/officeDocument/2006/relationships/chart" Target="../charts/chart34.xml"/><Relationship Id="rId5" Type="http://schemas.openxmlformats.org/officeDocument/2006/relationships/chart" Target="../charts/chart28.xml"/><Relationship Id="rId15" Type="http://schemas.openxmlformats.org/officeDocument/2006/relationships/chart" Target="../charts/chart38.xml"/><Relationship Id="rId10" Type="http://schemas.openxmlformats.org/officeDocument/2006/relationships/chart" Target="../charts/chart33.xml"/><Relationship Id="rId4" Type="http://schemas.openxmlformats.org/officeDocument/2006/relationships/chart" Target="../charts/chart27.xml"/><Relationship Id="rId9" Type="http://schemas.openxmlformats.org/officeDocument/2006/relationships/chart" Target="../charts/chart32.xml"/><Relationship Id="rId14" Type="http://schemas.openxmlformats.org/officeDocument/2006/relationships/chart" Target="../charts/chart37.xml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1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chart" Target="../charts/chart41.xml"/><Relationship Id="rId7" Type="http://schemas.openxmlformats.org/officeDocument/2006/relationships/chart" Target="../charts/chart45.xml"/><Relationship Id="rId2" Type="http://schemas.openxmlformats.org/officeDocument/2006/relationships/chart" Target="../charts/chart40.xml"/><Relationship Id="rId1" Type="http://schemas.openxmlformats.org/officeDocument/2006/relationships/chart" Target="../charts/chart39.xml"/><Relationship Id="rId6" Type="http://schemas.openxmlformats.org/officeDocument/2006/relationships/chart" Target="../charts/chart44.xml"/><Relationship Id="rId5" Type="http://schemas.openxmlformats.org/officeDocument/2006/relationships/chart" Target="../charts/chart43.xml"/><Relationship Id="rId10" Type="http://schemas.openxmlformats.org/officeDocument/2006/relationships/image" Target="../media/image11.png"/><Relationship Id="rId4" Type="http://schemas.openxmlformats.org/officeDocument/2006/relationships/chart" Target="../charts/chart42.xml"/><Relationship Id="rId9" Type="http://schemas.openxmlformats.org/officeDocument/2006/relationships/chart" Target="../charts/chart47.xml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5.xml"/><Relationship Id="rId13" Type="http://schemas.openxmlformats.org/officeDocument/2006/relationships/chart" Target="../charts/chart60.xml"/><Relationship Id="rId3" Type="http://schemas.openxmlformats.org/officeDocument/2006/relationships/chart" Target="../charts/chart50.xml"/><Relationship Id="rId7" Type="http://schemas.openxmlformats.org/officeDocument/2006/relationships/chart" Target="../charts/chart54.xml"/><Relationship Id="rId12" Type="http://schemas.openxmlformats.org/officeDocument/2006/relationships/chart" Target="../charts/chart59.xml"/><Relationship Id="rId2" Type="http://schemas.openxmlformats.org/officeDocument/2006/relationships/chart" Target="../charts/chart49.xml"/><Relationship Id="rId1" Type="http://schemas.openxmlformats.org/officeDocument/2006/relationships/chart" Target="../charts/chart48.xml"/><Relationship Id="rId6" Type="http://schemas.openxmlformats.org/officeDocument/2006/relationships/chart" Target="../charts/chart53.xml"/><Relationship Id="rId11" Type="http://schemas.openxmlformats.org/officeDocument/2006/relationships/chart" Target="../charts/chart58.xml"/><Relationship Id="rId5" Type="http://schemas.openxmlformats.org/officeDocument/2006/relationships/chart" Target="../charts/chart52.xml"/><Relationship Id="rId15" Type="http://schemas.openxmlformats.org/officeDocument/2006/relationships/image" Target="../media/image11.png"/><Relationship Id="rId10" Type="http://schemas.openxmlformats.org/officeDocument/2006/relationships/chart" Target="../charts/chart57.xml"/><Relationship Id="rId4" Type="http://schemas.openxmlformats.org/officeDocument/2006/relationships/chart" Target="../charts/chart51.xml"/><Relationship Id="rId9" Type="http://schemas.openxmlformats.org/officeDocument/2006/relationships/chart" Target="../charts/chart56.xml"/><Relationship Id="rId14" Type="http://schemas.openxmlformats.org/officeDocument/2006/relationships/chart" Target="../charts/chart6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91440</xdr:colOff>
      <xdr:row>1</xdr:row>
      <xdr:rowOff>60960</xdr:rowOff>
    </xdr:from>
    <xdr:to>
      <xdr:col>5</xdr:col>
      <xdr:colOff>568680</xdr:colOff>
      <xdr:row>4</xdr:row>
      <xdr:rowOff>117402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E715B020-CB22-C4C0-143B-D77AB16052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40080" y="236220"/>
          <a:ext cx="2633700" cy="62794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121920</xdr:colOff>
      <xdr:row>0</xdr:row>
      <xdr:rowOff>83820</xdr:rowOff>
    </xdr:from>
    <xdr:to>
      <xdr:col>49</xdr:col>
      <xdr:colOff>1542347</xdr:colOff>
      <xdr:row>2</xdr:row>
      <xdr:rowOff>140262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1DEC10C3-BB60-224B-0289-63FE1BF9CB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1920" y="83820"/>
          <a:ext cx="2633700" cy="62794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60960</xdr:rowOff>
    </xdr:from>
    <xdr:to>
      <xdr:col>49</xdr:col>
      <xdr:colOff>995400</xdr:colOff>
      <xdr:row>2</xdr:row>
      <xdr:rowOff>117402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6EF45228-A327-A06A-725C-26E574AC592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60960"/>
          <a:ext cx="2633700" cy="627942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447675</xdr:colOff>
      <xdr:row>9</xdr:row>
      <xdr:rowOff>76200</xdr:rowOff>
    </xdr:from>
    <xdr:to>
      <xdr:col>5</xdr:col>
      <xdr:colOff>323850</xdr:colOff>
      <xdr:row>21</xdr:row>
      <xdr:rowOff>133350</xdr:rowOff>
    </xdr:to>
    <xdr:graphicFrame macro="">
      <xdr:nvGraphicFramePr>
        <xdr:cNvPr id="4097" name="Chart 1">
          <a:extLst>
            <a:ext uri="{FF2B5EF4-FFF2-40B4-BE49-F238E27FC236}">
              <a16:creationId xmlns:a16="http://schemas.microsoft.com/office/drawing/2014/main" id="{00000000-0008-0000-0300-0000011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7</xdr:col>
      <xdr:colOff>495300</xdr:colOff>
      <xdr:row>9</xdr:row>
      <xdr:rowOff>38100</xdr:rowOff>
    </xdr:from>
    <xdr:to>
      <xdr:col>12</xdr:col>
      <xdr:colOff>411480</xdr:colOff>
      <xdr:row>22</xdr:row>
      <xdr:rowOff>53340</xdr:rowOff>
    </xdr:to>
    <xdr:graphicFrame macro="">
      <xdr:nvGraphicFramePr>
        <xdr:cNvPr id="4098" name="Chart 2">
          <a:extLst>
            <a:ext uri="{FF2B5EF4-FFF2-40B4-BE49-F238E27FC236}">
              <a16:creationId xmlns:a16="http://schemas.microsoft.com/office/drawing/2014/main" id="{00000000-0008-0000-0300-0000021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361950</xdr:colOff>
      <xdr:row>31</xdr:row>
      <xdr:rowOff>47625</xdr:rowOff>
    </xdr:from>
    <xdr:to>
      <xdr:col>5</xdr:col>
      <xdr:colOff>342900</xdr:colOff>
      <xdr:row>44</xdr:row>
      <xdr:rowOff>9525</xdr:rowOff>
    </xdr:to>
    <xdr:graphicFrame macro="">
      <xdr:nvGraphicFramePr>
        <xdr:cNvPr id="4099" name="Chart 3">
          <a:extLst>
            <a:ext uri="{FF2B5EF4-FFF2-40B4-BE49-F238E27FC236}">
              <a16:creationId xmlns:a16="http://schemas.microsoft.com/office/drawing/2014/main" id="{00000000-0008-0000-0300-0000031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7</xdr:col>
      <xdr:colOff>560070</xdr:colOff>
      <xdr:row>30</xdr:row>
      <xdr:rowOff>99060</xdr:rowOff>
    </xdr:from>
    <xdr:to>
      <xdr:col>12</xdr:col>
      <xdr:colOff>569595</xdr:colOff>
      <xdr:row>45</xdr:row>
      <xdr:rowOff>80010</xdr:rowOff>
    </xdr:to>
    <xdr:graphicFrame macro="">
      <xdr:nvGraphicFramePr>
        <xdr:cNvPr id="4100" name="Chart 9">
          <a:extLst>
            <a:ext uri="{FF2B5EF4-FFF2-40B4-BE49-F238E27FC236}">
              <a16:creationId xmlns:a16="http://schemas.microsoft.com/office/drawing/2014/main" id="{00000000-0008-0000-0300-0000041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2</xdr:col>
      <xdr:colOff>847725</xdr:colOff>
      <xdr:row>53</xdr:row>
      <xdr:rowOff>76200</xdr:rowOff>
    </xdr:from>
    <xdr:to>
      <xdr:col>9</xdr:col>
      <xdr:colOff>742950</xdr:colOff>
      <xdr:row>69</xdr:row>
      <xdr:rowOff>152400</xdr:rowOff>
    </xdr:to>
    <xdr:graphicFrame macro="">
      <xdr:nvGraphicFramePr>
        <xdr:cNvPr id="4101" name="Chart 15">
          <a:extLst>
            <a:ext uri="{FF2B5EF4-FFF2-40B4-BE49-F238E27FC236}">
              <a16:creationId xmlns:a16="http://schemas.microsoft.com/office/drawing/2014/main" id="{00000000-0008-0000-0300-0000051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91440</xdr:colOff>
      <xdr:row>0</xdr:row>
      <xdr:rowOff>0</xdr:rowOff>
    </xdr:from>
    <xdr:to>
      <xdr:col>2</xdr:col>
      <xdr:colOff>1109700</xdr:colOff>
      <xdr:row>3</xdr:row>
      <xdr:rowOff>71682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5748B0EB-1251-9461-C413-752BF0E146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91440" y="0"/>
          <a:ext cx="2633700" cy="62794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38878</xdr:colOff>
      <xdr:row>10</xdr:row>
      <xdr:rowOff>96999</xdr:rowOff>
    </xdr:from>
    <xdr:to>
      <xdr:col>5</xdr:col>
      <xdr:colOff>1306287</xdr:colOff>
      <xdr:row>22</xdr:row>
      <xdr:rowOff>68425</xdr:rowOff>
    </xdr:to>
    <xdr:graphicFrame macro="">
      <xdr:nvGraphicFramePr>
        <xdr:cNvPr id="5121" name="Chart 1">
          <a:extLst>
            <a:ext uri="{FF2B5EF4-FFF2-40B4-BE49-F238E27FC236}">
              <a16:creationId xmlns:a16="http://schemas.microsoft.com/office/drawing/2014/main" id="{00000000-0008-0000-0400-0000011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12</xdr:col>
      <xdr:colOff>635259</xdr:colOff>
      <xdr:row>10</xdr:row>
      <xdr:rowOff>3693</xdr:rowOff>
    </xdr:from>
    <xdr:to>
      <xdr:col>17</xdr:col>
      <xdr:colOff>676663</xdr:colOff>
      <xdr:row>23</xdr:row>
      <xdr:rowOff>85531</xdr:rowOff>
    </xdr:to>
    <xdr:graphicFrame macro="">
      <xdr:nvGraphicFramePr>
        <xdr:cNvPr id="5122" name="Chart 2">
          <a:extLst>
            <a:ext uri="{FF2B5EF4-FFF2-40B4-BE49-F238E27FC236}">
              <a16:creationId xmlns:a16="http://schemas.microsoft.com/office/drawing/2014/main" id="{00000000-0008-0000-0400-0000021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6</xdr:col>
      <xdr:colOff>1058635</xdr:colOff>
      <xdr:row>10</xdr:row>
      <xdr:rowOff>58900</xdr:rowOff>
    </xdr:from>
    <xdr:to>
      <xdr:col>11</xdr:col>
      <xdr:colOff>412102</xdr:colOff>
      <xdr:row>21</xdr:row>
      <xdr:rowOff>116050</xdr:rowOff>
    </xdr:to>
    <xdr:graphicFrame macro="">
      <xdr:nvGraphicFramePr>
        <xdr:cNvPr id="5123" name="Chart 3">
          <a:extLst>
            <a:ext uri="{FF2B5EF4-FFF2-40B4-BE49-F238E27FC236}">
              <a16:creationId xmlns:a16="http://schemas.microsoft.com/office/drawing/2014/main" id="{00000000-0008-0000-0400-0000031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6</xdr:col>
      <xdr:colOff>0</xdr:colOff>
      <xdr:row>117</xdr:row>
      <xdr:rowOff>57150</xdr:rowOff>
    </xdr:from>
    <xdr:to>
      <xdr:col>6</xdr:col>
      <xdr:colOff>0</xdr:colOff>
      <xdr:row>131</xdr:row>
      <xdr:rowOff>123825</xdr:rowOff>
    </xdr:to>
    <xdr:graphicFrame macro="">
      <xdr:nvGraphicFramePr>
        <xdr:cNvPr id="5124" name="Chart 4">
          <a:extLst>
            <a:ext uri="{FF2B5EF4-FFF2-40B4-BE49-F238E27FC236}">
              <a16:creationId xmlns:a16="http://schemas.microsoft.com/office/drawing/2014/main" id="{00000000-0008-0000-0400-0000041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6</xdr:col>
      <xdr:colOff>0</xdr:colOff>
      <xdr:row>117</xdr:row>
      <xdr:rowOff>95250</xdr:rowOff>
    </xdr:from>
    <xdr:to>
      <xdr:col>6</xdr:col>
      <xdr:colOff>0</xdr:colOff>
      <xdr:row>131</xdr:row>
      <xdr:rowOff>123825</xdr:rowOff>
    </xdr:to>
    <xdr:graphicFrame macro="">
      <xdr:nvGraphicFramePr>
        <xdr:cNvPr id="5125" name="Chart 5">
          <a:extLst>
            <a:ext uri="{FF2B5EF4-FFF2-40B4-BE49-F238E27FC236}">
              <a16:creationId xmlns:a16="http://schemas.microsoft.com/office/drawing/2014/main" id="{00000000-0008-0000-0400-0000051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93306</xdr:colOff>
      <xdr:row>29</xdr:row>
      <xdr:rowOff>182530</xdr:rowOff>
    </xdr:from>
    <xdr:to>
      <xdr:col>5</xdr:col>
      <xdr:colOff>1547326</xdr:colOff>
      <xdr:row>43</xdr:row>
      <xdr:rowOff>14967</xdr:rowOff>
    </xdr:to>
    <xdr:graphicFrame macro="">
      <xdr:nvGraphicFramePr>
        <xdr:cNvPr id="5126" name="Chart 6">
          <a:extLst>
            <a:ext uri="{FF2B5EF4-FFF2-40B4-BE49-F238E27FC236}">
              <a16:creationId xmlns:a16="http://schemas.microsoft.com/office/drawing/2014/main" id="{00000000-0008-0000-0400-0000061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12</xdr:col>
      <xdr:colOff>746449</xdr:colOff>
      <xdr:row>30</xdr:row>
      <xdr:rowOff>51125</xdr:rowOff>
    </xdr:from>
    <xdr:to>
      <xdr:col>17</xdr:col>
      <xdr:colOff>681718</xdr:colOff>
      <xdr:row>43</xdr:row>
      <xdr:rowOff>180586</xdr:rowOff>
    </xdr:to>
    <xdr:graphicFrame macro="">
      <xdr:nvGraphicFramePr>
        <xdr:cNvPr id="5127" name="Chart 7">
          <a:extLst>
            <a:ext uri="{FF2B5EF4-FFF2-40B4-BE49-F238E27FC236}">
              <a16:creationId xmlns:a16="http://schemas.microsoft.com/office/drawing/2014/main" id="{00000000-0008-0000-0400-0000071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590939</xdr:colOff>
      <xdr:row>30</xdr:row>
      <xdr:rowOff>159203</xdr:rowOff>
    </xdr:from>
    <xdr:to>
      <xdr:col>11</xdr:col>
      <xdr:colOff>622042</xdr:colOff>
      <xdr:row>43</xdr:row>
      <xdr:rowOff>168727</xdr:rowOff>
    </xdr:to>
    <xdr:graphicFrame macro="">
      <xdr:nvGraphicFramePr>
        <xdr:cNvPr id="5128" name="Chart 8">
          <a:extLst>
            <a:ext uri="{FF2B5EF4-FFF2-40B4-BE49-F238E27FC236}">
              <a16:creationId xmlns:a16="http://schemas.microsoft.com/office/drawing/2014/main" id="{00000000-0008-0000-0400-0000081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209939</xdr:colOff>
      <xdr:row>51</xdr:row>
      <xdr:rowOff>96222</xdr:rowOff>
    </xdr:from>
    <xdr:to>
      <xdr:col>5</xdr:col>
      <xdr:colOff>769776</xdr:colOff>
      <xdr:row>64</xdr:row>
      <xdr:rowOff>39072</xdr:rowOff>
    </xdr:to>
    <xdr:graphicFrame macro="">
      <xdr:nvGraphicFramePr>
        <xdr:cNvPr id="5129" name="Chart 9">
          <a:extLst>
            <a:ext uri="{FF2B5EF4-FFF2-40B4-BE49-F238E27FC236}">
              <a16:creationId xmlns:a16="http://schemas.microsoft.com/office/drawing/2014/main" id="{00000000-0008-0000-0400-0000091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12</xdr:col>
      <xdr:colOff>849864</xdr:colOff>
      <xdr:row>53</xdr:row>
      <xdr:rowOff>140154</xdr:rowOff>
    </xdr:from>
    <xdr:to>
      <xdr:col>18</xdr:col>
      <xdr:colOff>124604</xdr:colOff>
      <xdr:row>66</xdr:row>
      <xdr:rowOff>130628</xdr:rowOff>
    </xdr:to>
    <xdr:graphicFrame macro="">
      <xdr:nvGraphicFramePr>
        <xdr:cNvPr id="5130" name="Chart 10">
          <a:extLst>
            <a:ext uri="{FF2B5EF4-FFF2-40B4-BE49-F238E27FC236}">
              <a16:creationId xmlns:a16="http://schemas.microsoft.com/office/drawing/2014/main" id="{00000000-0008-0000-0400-00000A1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6</xdr:col>
      <xdr:colOff>964163</xdr:colOff>
      <xdr:row>53</xdr:row>
      <xdr:rowOff>105748</xdr:rowOff>
    </xdr:from>
    <xdr:to>
      <xdr:col>12</xdr:col>
      <xdr:colOff>62204</xdr:colOff>
      <xdr:row>66</xdr:row>
      <xdr:rowOff>39072</xdr:rowOff>
    </xdr:to>
    <xdr:graphicFrame macro="">
      <xdr:nvGraphicFramePr>
        <xdr:cNvPr id="5131" name="Chart 11">
          <a:extLst>
            <a:ext uri="{FF2B5EF4-FFF2-40B4-BE49-F238E27FC236}">
              <a16:creationId xmlns:a16="http://schemas.microsoft.com/office/drawing/2014/main" id="{00000000-0008-0000-0400-00000B1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7</xdr:col>
      <xdr:colOff>318795</xdr:colOff>
      <xdr:row>77</xdr:row>
      <xdr:rowOff>17494</xdr:rowOff>
    </xdr:from>
    <xdr:to>
      <xdr:col>12</xdr:col>
      <xdr:colOff>311020</xdr:colOff>
      <xdr:row>90</xdr:row>
      <xdr:rowOff>27018</xdr:rowOff>
    </xdr:to>
    <xdr:graphicFrame macro="">
      <xdr:nvGraphicFramePr>
        <xdr:cNvPr id="5133" name="Chart 22">
          <a:extLst>
            <a:ext uri="{FF2B5EF4-FFF2-40B4-BE49-F238E27FC236}">
              <a16:creationId xmlns:a16="http://schemas.microsoft.com/office/drawing/2014/main" id="{00000000-0008-0000-0400-00000D1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 editAs="oneCell">
    <xdr:from>
      <xdr:col>1</xdr:col>
      <xdr:colOff>62204</xdr:colOff>
      <xdr:row>1</xdr:row>
      <xdr:rowOff>15551</xdr:rowOff>
    </xdr:from>
    <xdr:to>
      <xdr:col>3</xdr:col>
      <xdr:colOff>534312</xdr:colOff>
      <xdr:row>3</xdr:row>
      <xdr:rowOff>169187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34DAF823-373E-49B3-9FEB-DC0FE8B454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287694" y="171061"/>
          <a:ext cx="2633700" cy="627942"/>
        </a:xfrm>
        <a:prstGeom prst="rect">
          <a:avLst/>
        </a:prstGeom>
      </xdr:spPr>
    </xdr:pic>
    <xdr:clientData/>
  </xdr:twoCellAnchor>
  <xdr:twoCellAnchor>
    <xdr:from>
      <xdr:col>13</xdr:col>
      <xdr:colOff>178838</xdr:colOff>
      <xdr:row>78</xdr:row>
      <xdr:rowOff>62203</xdr:rowOff>
    </xdr:from>
    <xdr:to>
      <xdr:col>17</xdr:col>
      <xdr:colOff>550313</xdr:colOff>
      <xdr:row>90</xdr:row>
      <xdr:rowOff>144040</xdr:rowOff>
    </xdr:to>
    <xdr:graphicFrame macro="">
      <xdr:nvGraphicFramePr>
        <xdr:cNvPr id="4" name="Chart 23">
          <a:extLst>
            <a:ext uri="{FF2B5EF4-FFF2-40B4-BE49-F238E27FC236}">
              <a16:creationId xmlns:a16="http://schemas.microsoft.com/office/drawing/2014/main" id="{22E64D84-BC9F-4F37-8DEF-500850005F6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  <xdr:twoCellAnchor>
    <xdr:from>
      <xdr:col>0</xdr:col>
      <xdr:colOff>0</xdr:colOff>
      <xdr:row>77</xdr:row>
      <xdr:rowOff>0</xdr:rowOff>
    </xdr:from>
    <xdr:to>
      <xdr:col>6</xdr:col>
      <xdr:colOff>314325</xdr:colOff>
      <xdr:row>89</xdr:row>
      <xdr:rowOff>119937</xdr:rowOff>
    </xdr:to>
    <xdr:graphicFrame macro="">
      <xdr:nvGraphicFramePr>
        <xdr:cNvPr id="6" name="Chart 21">
          <a:extLst>
            <a:ext uri="{FF2B5EF4-FFF2-40B4-BE49-F238E27FC236}">
              <a16:creationId xmlns:a16="http://schemas.microsoft.com/office/drawing/2014/main" id="{F794FF05-C1A6-4908-B0E3-35B1648319F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5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49</xdr:col>
      <xdr:colOff>995400</xdr:colOff>
      <xdr:row>2</xdr:row>
      <xdr:rowOff>56442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98D87BCD-DD2B-542A-B848-F6D3422912A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2633700" cy="627942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30480</xdr:colOff>
      <xdr:row>0</xdr:row>
      <xdr:rowOff>60960</xdr:rowOff>
    </xdr:from>
    <xdr:to>
      <xdr:col>49</xdr:col>
      <xdr:colOff>1025880</xdr:colOff>
      <xdr:row>2</xdr:row>
      <xdr:rowOff>117402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928A29-4738-6CB0-6521-75103341B34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0480" y="60960"/>
          <a:ext cx="2633700" cy="627942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209550</xdr:colOff>
      <xdr:row>8</xdr:row>
      <xdr:rowOff>95250</xdr:rowOff>
    </xdr:from>
    <xdr:to>
      <xdr:col>5</xdr:col>
      <xdr:colOff>510540</xdr:colOff>
      <xdr:row>21</xdr:row>
      <xdr:rowOff>160020</xdr:rowOff>
    </xdr:to>
    <xdr:graphicFrame macro="">
      <xdr:nvGraphicFramePr>
        <xdr:cNvPr id="8193" name="Chart 20">
          <a:extLst>
            <a:ext uri="{FF2B5EF4-FFF2-40B4-BE49-F238E27FC236}">
              <a16:creationId xmlns:a16="http://schemas.microsoft.com/office/drawing/2014/main" id="{00000000-0008-0000-0700-0000012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304800</xdr:colOff>
      <xdr:row>48</xdr:row>
      <xdr:rowOff>9525</xdr:rowOff>
    </xdr:from>
    <xdr:to>
      <xdr:col>10</xdr:col>
      <xdr:colOff>104775</xdr:colOff>
      <xdr:row>67</xdr:row>
      <xdr:rowOff>95250</xdr:rowOff>
    </xdr:to>
    <xdr:graphicFrame macro="">
      <xdr:nvGraphicFramePr>
        <xdr:cNvPr id="8194" name="Chart 15">
          <a:extLst>
            <a:ext uri="{FF2B5EF4-FFF2-40B4-BE49-F238E27FC236}">
              <a16:creationId xmlns:a16="http://schemas.microsoft.com/office/drawing/2014/main" id="{00000000-0008-0000-0700-0000022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7</xdr:col>
      <xdr:colOff>466725</xdr:colOff>
      <xdr:row>8</xdr:row>
      <xdr:rowOff>104775</xdr:rowOff>
    </xdr:from>
    <xdr:to>
      <xdr:col>11</xdr:col>
      <xdr:colOff>476250</xdr:colOff>
      <xdr:row>20</xdr:row>
      <xdr:rowOff>19050</xdr:rowOff>
    </xdr:to>
    <xdr:graphicFrame macro="">
      <xdr:nvGraphicFramePr>
        <xdr:cNvPr id="8196" name="Chart 2">
          <a:extLst>
            <a:ext uri="{FF2B5EF4-FFF2-40B4-BE49-F238E27FC236}">
              <a16:creationId xmlns:a16="http://schemas.microsoft.com/office/drawing/2014/main" id="{00000000-0008-0000-0700-0000042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342900</xdr:colOff>
      <xdr:row>28</xdr:row>
      <xdr:rowOff>114300</xdr:rowOff>
    </xdr:from>
    <xdr:to>
      <xdr:col>5</xdr:col>
      <xdr:colOff>428625</xdr:colOff>
      <xdr:row>39</xdr:row>
      <xdr:rowOff>114300</xdr:rowOff>
    </xdr:to>
    <xdr:graphicFrame macro="">
      <xdr:nvGraphicFramePr>
        <xdr:cNvPr id="3" name="Chart 3">
          <a:extLst>
            <a:ext uri="{FF2B5EF4-FFF2-40B4-BE49-F238E27FC236}">
              <a16:creationId xmlns:a16="http://schemas.microsoft.com/office/drawing/2014/main" id="{00000000-0008-0000-0700-0000052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7</xdr:col>
      <xdr:colOff>314325</xdr:colOff>
      <xdr:row>28</xdr:row>
      <xdr:rowOff>95250</xdr:rowOff>
    </xdr:from>
    <xdr:to>
      <xdr:col>11</xdr:col>
      <xdr:colOff>438150</xdr:colOff>
      <xdr:row>40</xdr:row>
      <xdr:rowOff>38100</xdr:rowOff>
    </xdr:to>
    <xdr:graphicFrame macro="">
      <xdr:nvGraphicFramePr>
        <xdr:cNvPr id="2" name="Chart 6">
          <a:extLst>
            <a:ext uri="{FF2B5EF4-FFF2-40B4-BE49-F238E27FC236}">
              <a16:creationId xmlns:a16="http://schemas.microsoft.com/office/drawing/2014/main" id="{00000000-0008-0000-0700-0000062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121920</xdr:colOff>
      <xdr:row>1</xdr:row>
      <xdr:rowOff>0</xdr:rowOff>
    </xdr:from>
    <xdr:to>
      <xdr:col>2</xdr:col>
      <xdr:colOff>652500</xdr:colOff>
      <xdr:row>3</xdr:row>
      <xdr:rowOff>64062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C8091A2E-8095-D07B-2CB5-31196F520F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121920" y="167640"/>
          <a:ext cx="2633700" cy="627942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106</xdr:row>
      <xdr:rowOff>57150</xdr:rowOff>
    </xdr:from>
    <xdr:to>
      <xdr:col>6</xdr:col>
      <xdr:colOff>0</xdr:colOff>
      <xdr:row>121</xdr:row>
      <xdr:rowOff>114300</xdr:rowOff>
    </xdr:to>
    <xdr:graphicFrame macro="">
      <xdr:nvGraphicFramePr>
        <xdr:cNvPr id="9220" name="Chart 4">
          <a:extLst>
            <a:ext uri="{FF2B5EF4-FFF2-40B4-BE49-F238E27FC236}">
              <a16:creationId xmlns:a16="http://schemas.microsoft.com/office/drawing/2014/main" id="{00000000-0008-0000-0800-0000042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6</xdr:col>
      <xdr:colOff>0</xdr:colOff>
      <xdr:row>106</xdr:row>
      <xdr:rowOff>95250</xdr:rowOff>
    </xdr:from>
    <xdr:to>
      <xdr:col>6</xdr:col>
      <xdr:colOff>0</xdr:colOff>
      <xdr:row>121</xdr:row>
      <xdr:rowOff>114300</xdr:rowOff>
    </xdr:to>
    <xdr:graphicFrame macro="">
      <xdr:nvGraphicFramePr>
        <xdr:cNvPr id="9221" name="Chart 5">
          <a:extLst>
            <a:ext uri="{FF2B5EF4-FFF2-40B4-BE49-F238E27FC236}">
              <a16:creationId xmlns:a16="http://schemas.microsoft.com/office/drawing/2014/main" id="{00000000-0008-0000-0800-0000052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0</xdr:col>
      <xdr:colOff>259080</xdr:colOff>
      <xdr:row>1</xdr:row>
      <xdr:rowOff>0</xdr:rowOff>
    </xdr:from>
    <xdr:to>
      <xdr:col>3</xdr:col>
      <xdr:colOff>484860</xdr:colOff>
      <xdr:row>22</xdr:row>
      <xdr:rowOff>48822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AB621401-2774-7192-6B0E-8C0540C78F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259080" y="152400"/>
          <a:ext cx="2633700" cy="627942"/>
        </a:xfrm>
        <a:prstGeom prst="rect">
          <a:avLst/>
        </a:prstGeom>
      </xdr:spPr>
    </xdr:pic>
    <xdr:clientData/>
  </xdr:twoCellAnchor>
  <xdr:twoCellAnchor>
    <xdr:from>
      <xdr:col>1</xdr:col>
      <xdr:colOff>99060</xdr:colOff>
      <xdr:row>9</xdr:row>
      <xdr:rowOff>160020</xdr:rowOff>
    </xdr:from>
    <xdr:to>
      <xdr:col>5</xdr:col>
      <xdr:colOff>765810</xdr:colOff>
      <xdr:row>21</xdr:row>
      <xdr:rowOff>81915</xdr:rowOff>
    </xdr:to>
    <xdr:graphicFrame macro="">
      <xdr:nvGraphicFramePr>
        <xdr:cNvPr id="4" name="Chart 1">
          <a:extLst>
            <a:ext uri="{FF2B5EF4-FFF2-40B4-BE49-F238E27FC236}">
              <a16:creationId xmlns:a16="http://schemas.microsoft.com/office/drawing/2014/main" id="{47C43E91-0545-4085-87D0-A33377A2A5C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7</xdr:col>
      <xdr:colOff>0</xdr:colOff>
      <xdr:row>10</xdr:row>
      <xdr:rowOff>0</xdr:rowOff>
    </xdr:from>
    <xdr:to>
      <xdr:col>11</xdr:col>
      <xdr:colOff>600075</xdr:colOff>
      <xdr:row>21</xdr:row>
      <xdr:rowOff>0</xdr:rowOff>
    </xdr:to>
    <xdr:graphicFrame macro="">
      <xdr:nvGraphicFramePr>
        <xdr:cNvPr id="6" name="Chart 3">
          <a:extLst>
            <a:ext uri="{FF2B5EF4-FFF2-40B4-BE49-F238E27FC236}">
              <a16:creationId xmlns:a16="http://schemas.microsoft.com/office/drawing/2014/main" id="{58E55EB6-44F7-4C17-BB2A-4214BF3AA76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13</xdr:col>
      <xdr:colOff>213360</xdr:colOff>
      <xdr:row>10</xdr:row>
      <xdr:rowOff>30480</xdr:rowOff>
    </xdr:from>
    <xdr:to>
      <xdr:col>17</xdr:col>
      <xdr:colOff>661035</xdr:colOff>
      <xdr:row>21</xdr:row>
      <xdr:rowOff>68580</xdr:rowOff>
    </xdr:to>
    <xdr:graphicFrame macro="">
      <xdr:nvGraphicFramePr>
        <xdr:cNvPr id="8" name="Chart 2">
          <a:extLst>
            <a:ext uri="{FF2B5EF4-FFF2-40B4-BE49-F238E27FC236}">
              <a16:creationId xmlns:a16="http://schemas.microsoft.com/office/drawing/2014/main" id="{3E23DE50-665B-4E48-A10F-EE2123B576C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</xdr:col>
      <xdr:colOff>129540</xdr:colOff>
      <xdr:row>27</xdr:row>
      <xdr:rowOff>68580</xdr:rowOff>
    </xdr:from>
    <xdr:to>
      <xdr:col>5</xdr:col>
      <xdr:colOff>777240</xdr:colOff>
      <xdr:row>38</xdr:row>
      <xdr:rowOff>154305</xdr:rowOff>
    </xdr:to>
    <xdr:graphicFrame macro="">
      <xdr:nvGraphicFramePr>
        <xdr:cNvPr id="10" name="Chart 6">
          <a:extLst>
            <a:ext uri="{FF2B5EF4-FFF2-40B4-BE49-F238E27FC236}">
              <a16:creationId xmlns:a16="http://schemas.microsoft.com/office/drawing/2014/main" id="{C6F8FA04-7CC7-462A-BD71-D335FC8BD96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7</xdr:col>
      <xdr:colOff>137160</xdr:colOff>
      <xdr:row>28</xdr:row>
      <xdr:rowOff>15240</xdr:rowOff>
    </xdr:from>
    <xdr:to>
      <xdr:col>11</xdr:col>
      <xdr:colOff>641985</xdr:colOff>
      <xdr:row>39</xdr:row>
      <xdr:rowOff>110490</xdr:rowOff>
    </xdr:to>
    <xdr:graphicFrame macro="">
      <xdr:nvGraphicFramePr>
        <xdr:cNvPr id="12" name="Chart 8">
          <a:extLst>
            <a:ext uri="{FF2B5EF4-FFF2-40B4-BE49-F238E27FC236}">
              <a16:creationId xmlns:a16="http://schemas.microsoft.com/office/drawing/2014/main" id="{7CA00E23-3269-4E66-AD7B-05D47A84A20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12</xdr:col>
      <xdr:colOff>1165860</xdr:colOff>
      <xdr:row>28</xdr:row>
      <xdr:rowOff>30480</xdr:rowOff>
    </xdr:from>
    <xdr:to>
      <xdr:col>17</xdr:col>
      <xdr:colOff>438150</xdr:colOff>
      <xdr:row>39</xdr:row>
      <xdr:rowOff>49530</xdr:rowOff>
    </xdr:to>
    <xdr:graphicFrame macro="">
      <xdr:nvGraphicFramePr>
        <xdr:cNvPr id="14" name="Chart 7">
          <a:extLst>
            <a:ext uri="{FF2B5EF4-FFF2-40B4-BE49-F238E27FC236}">
              <a16:creationId xmlns:a16="http://schemas.microsoft.com/office/drawing/2014/main" id="{5DBEF84E-16AB-4C44-A575-073C9ECF52C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91440</xdr:colOff>
      <xdr:row>46</xdr:row>
      <xdr:rowOff>53340</xdr:rowOff>
    </xdr:from>
    <xdr:to>
      <xdr:col>5</xdr:col>
      <xdr:colOff>510540</xdr:colOff>
      <xdr:row>57</xdr:row>
      <xdr:rowOff>24765</xdr:rowOff>
    </xdr:to>
    <xdr:graphicFrame macro="">
      <xdr:nvGraphicFramePr>
        <xdr:cNvPr id="3" name="Chart 9">
          <a:extLst>
            <a:ext uri="{FF2B5EF4-FFF2-40B4-BE49-F238E27FC236}">
              <a16:creationId xmlns:a16="http://schemas.microsoft.com/office/drawing/2014/main" id="{7C249DC3-33DE-4969-B437-427757A3A00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6</xdr:col>
      <xdr:colOff>1028700</xdr:colOff>
      <xdr:row>46</xdr:row>
      <xdr:rowOff>106680</xdr:rowOff>
    </xdr:from>
    <xdr:to>
      <xdr:col>11</xdr:col>
      <xdr:colOff>963930</xdr:colOff>
      <xdr:row>57</xdr:row>
      <xdr:rowOff>97155</xdr:rowOff>
    </xdr:to>
    <xdr:graphicFrame macro="">
      <xdr:nvGraphicFramePr>
        <xdr:cNvPr id="7" name="Chart 11">
          <a:extLst>
            <a:ext uri="{FF2B5EF4-FFF2-40B4-BE49-F238E27FC236}">
              <a16:creationId xmlns:a16="http://schemas.microsoft.com/office/drawing/2014/main" id="{1BB6DEC1-0E92-4F0F-AECF-ACF4C38C079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13</xdr:col>
      <xdr:colOff>0</xdr:colOff>
      <xdr:row>46</xdr:row>
      <xdr:rowOff>0</xdr:rowOff>
    </xdr:from>
    <xdr:to>
      <xdr:col>17</xdr:col>
      <xdr:colOff>1072515</xdr:colOff>
      <xdr:row>58</xdr:row>
      <xdr:rowOff>0</xdr:rowOff>
    </xdr:to>
    <xdr:graphicFrame macro="">
      <xdr:nvGraphicFramePr>
        <xdr:cNvPr id="11" name="Chart 10">
          <a:extLst>
            <a:ext uri="{FF2B5EF4-FFF2-40B4-BE49-F238E27FC236}">
              <a16:creationId xmlns:a16="http://schemas.microsoft.com/office/drawing/2014/main" id="{95257174-5F5E-4A44-889B-587043D4D0D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0</xdr:col>
      <xdr:colOff>182880</xdr:colOff>
      <xdr:row>67</xdr:row>
      <xdr:rowOff>114300</xdr:rowOff>
    </xdr:from>
    <xdr:to>
      <xdr:col>5</xdr:col>
      <xdr:colOff>1068705</xdr:colOff>
      <xdr:row>79</xdr:row>
      <xdr:rowOff>0</xdr:rowOff>
    </xdr:to>
    <xdr:graphicFrame macro="">
      <xdr:nvGraphicFramePr>
        <xdr:cNvPr id="15" name="Chart 21">
          <a:extLst>
            <a:ext uri="{FF2B5EF4-FFF2-40B4-BE49-F238E27FC236}">
              <a16:creationId xmlns:a16="http://schemas.microsoft.com/office/drawing/2014/main" id="{316ECCE4-2321-46D9-A941-297420DFCB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6</xdr:col>
      <xdr:colOff>1059180</xdr:colOff>
      <xdr:row>67</xdr:row>
      <xdr:rowOff>121920</xdr:rowOff>
    </xdr:from>
    <xdr:to>
      <xdr:col>11</xdr:col>
      <xdr:colOff>1003935</xdr:colOff>
      <xdr:row>78</xdr:row>
      <xdr:rowOff>169545</xdr:rowOff>
    </xdr:to>
    <xdr:graphicFrame macro="">
      <xdr:nvGraphicFramePr>
        <xdr:cNvPr id="17" name="Chart 22">
          <a:extLst>
            <a:ext uri="{FF2B5EF4-FFF2-40B4-BE49-F238E27FC236}">
              <a16:creationId xmlns:a16="http://schemas.microsoft.com/office/drawing/2014/main" id="{0E1C592E-008E-47B4-BACD-7A230BDE589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  <xdr:twoCellAnchor>
    <xdr:from>
      <xdr:col>13</xdr:col>
      <xdr:colOff>30480</xdr:colOff>
      <xdr:row>67</xdr:row>
      <xdr:rowOff>152400</xdr:rowOff>
    </xdr:from>
    <xdr:to>
      <xdr:col>17</xdr:col>
      <xdr:colOff>1017270</xdr:colOff>
      <xdr:row>79</xdr:row>
      <xdr:rowOff>0</xdr:rowOff>
    </xdr:to>
    <xdr:graphicFrame macro="">
      <xdr:nvGraphicFramePr>
        <xdr:cNvPr id="19" name="Chart 23">
          <a:extLst>
            <a:ext uri="{FF2B5EF4-FFF2-40B4-BE49-F238E27FC236}">
              <a16:creationId xmlns:a16="http://schemas.microsoft.com/office/drawing/2014/main" id="{03A8C581-4AA3-45DC-9C23-53ADF7FFA0B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5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243840</xdr:colOff>
      <xdr:row>0</xdr:row>
      <xdr:rowOff>53340</xdr:rowOff>
    </xdr:from>
    <xdr:to>
      <xdr:col>49</xdr:col>
      <xdr:colOff>1071600</xdr:colOff>
      <xdr:row>2</xdr:row>
      <xdr:rowOff>109782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E91D76D6-6AC6-B8D8-9E64-1C280E2A14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43840" y="53340"/>
          <a:ext cx="2633700" cy="627942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68580</xdr:colOff>
      <xdr:row>0</xdr:row>
      <xdr:rowOff>7620</xdr:rowOff>
    </xdr:from>
    <xdr:to>
      <xdr:col>49</xdr:col>
      <xdr:colOff>1025880</xdr:colOff>
      <xdr:row>2</xdr:row>
      <xdr:rowOff>79302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5835A742-FD12-DC29-333D-CD1A1CD872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8580" y="7620"/>
          <a:ext cx="2633700" cy="627942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209550</xdr:colOff>
      <xdr:row>9</xdr:row>
      <xdr:rowOff>114300</xdr:rowOff>
    </xdr:from>
    <xdr:to>
      <xdr:col>12</xdr:col>
      <xdr:colOff>638175</xdr:colOff>
      <xdr:row>21</xdr:row>
      <xdr:rowOff>38100</xdr:rowOff>
    </xdr:to>
    <xdr:graphicFrame macro="">
      <xdr:nvGraphicFramePr>
        <xdr:cNvPr id="12289" name="Chart 1">
          <a:extLst>
            <a:ext uri="{FF2B5EF4-FFF2-40B4-BE49-F238E27FC236}">
              <a16:creationId xmlns:a16="http://schemas.microsoft.com/office/drawing/2014/main" id="{00000000-0008-0000-0B00-0000013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180975</xdr:colOff>
      <xdr:row>9</xdr:row>
      <xdr:rowOff>104775</xdr:rowOff>
    </xdr:from>
    <xdr:to>
      <xdr:col>6</xdr:col>
      <xdr:colOff>628650</xdr:colOff>
      <xdr:row>21</xdr:row>
      <xdr:rowOff>0</xdr:rowOff>
    </xdr:to>
    <xdr:graphicFrame macro="">
      <xdr:nvGraphicFramePr>
        <xdr:cNvPr id="12290" name="Chart 2">
          <a:extLst>
            <a:ext uri="{FF2B5EF4-FFF2-40B4-BE49-F238E27FC236}">
              <a16:creationId xmlns:a16="http://schemas.microsoft.com/office/drawing/2014/main" id="{00000000-0008-0000-0B00-0000023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</xdr:col>
      <xdr:colOff>228600</xdr:colOff>
      <xdr:row>27</xdr:row>
      <xdr:rowOff>123824</xdr:rowOff>
    </xdr:from>
    <xdr:to>
      <xdr:col>6</xdr:col>
      <xdr:colOff>594360</xdr:colOff>
      <xdr:row>40</xdr:row>
      <xdr:rowOff>22859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00000000-0008-0000-0B00-0000033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8</xdr:col>
      <xdr:colOff>285750</xdr:colOff>
      <xdr:row>27</xdr:row>
      <xdr:rowOff>142875</xdr:rowOff>
    </xdr:from>
    <xdr:to>
      <xdr:col>12</xdr:col>
      <xdr:colOff>676275</xdr:colOff>
      <xdr:row>39</xdr:row>
      <xdr:rowOff>47625</xdr:rowOff>
    </xdr:to>
    <xdr:graphicFrame macro="">
      <xdr:nvGraphicFramePr>
        <xdr:cNvPr id="2" name="Chart 4">
          <a:extLst>
            <a:ext uri="{FF2B5EF4-FFF2-40B4-BE49-F238E27FC236}">
              <a16:creationId xmlns:a16="http://schemas.microsoft.com/office/drawing/2014/main" id="{00000000-0008-0000-0B00-0000043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3</xdr:col>
      <xdr:colOff>447675</xdr:colOff>
      <xdr:row>157</xdr:row>
      <xdr:rowOff>95250</xdr:rowOff>
    </xdr:from>
    <xdr:to>
      <xdr:col>10</xdr:col>
      <xdr:colOff>708660</xdr:colOff>
      <xdr:row>176</xdr:row>
      <xdr:rowOff>19050</xdr:rowOff>
    </xdr:to>
    <xdr:graphicFrame macro="">
      <xdr:nvGraphicFramePr>
        <xdr:cNvPr id="12293" name="Chart 15">
          <a:extLst>
            <a:ext uri="{FF2B5EF4-FFF2-40B4-BE49-F238E27FC236}">
              <a16:creationId xmlns:a16="http://schemas.microsoft.com/office/drawing/2014/main" id="{00000000-0008-0000-0B00-0000053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</xdr:col>
      <xdr:colOff>514350</xdr:colOff>
      <xdr:row>46</xdr:row>
      <xdr:rowOff>123825</xdr:rowOff>
    </xdr:from>
    <xdr:to>
      <xdr:col>10</xdr:col>
      <xdr:colOff>200025</xdr:colOff>
      <xdr:row>65</xdr:row>
      <xdr:rowOff>95250</xdr:rowOff>
    </xdr:to>
    <xdr:graphicFrame macro="">
      <xdr:nvGraphicFramePr>
        <xdr:cNvPr id="12295" name="Chart 26">
          <a:extLst>
            <a:ext uri="{FF2B5EF4-FFF2-40B4-BE49-F238E27FC236}">
              <a16:creationId xmlns:a16="http://schemas.microsoft.com/office/drawing/2014/main" id="{00000000-0008-0000-0B00-0000073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323850</xdr:colOff>
      <xdr:row>71</xdr:row>
      <xdr:rowOff>9525</xdr:rowOff>
    </xdr:from>
    <xdr:to>
      <xdr:col>10</xdr:col>
      <xdr:colOff>790575</xdr:colOff>
      <xdr:row>92</xdr:row>
      <xdr:rowOff>9525</xdr:rowOff>
    </xdr:to>
    <xdr:graphicFrame macro="">
      <xdr:nvGraphicFramePr>
        <xdr:cNvPr id="12296" name="Chart 17">
          <a:extLst>
            <a:ext uri="{FF2B5EF4-FFF2-40B4-BE49-F238E27FC236}">
              <a16:creationId xmlns:a16="http://schemas.microsoft.com/office/drawing/2014/main" id="{00000000-0008-0000-0B00-0000083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114300</xdr:colOff>
      <xdr:row>98</xdr:row>
      <xdr:rowOff>38100</xdr:rowOff>
    </xdr:from>
    <xdr:to>
      <xdr:col>10</xdr:col>
      <xdr:colOff>581025</xdr:colOff>
      <xdr:row>121</xdr:row>
      <xdr:rowOff>66675</xdr:rowOff>
    </xdr:to>
    <xdr:graphicFrame macro="">
      <xdr:nvGraphicFramePr>
        <xdr:cNvPr id="12297" name="Chart 17">
          <a:extLst>
            <a:ext uri="{FF2B5EF4-FFF2-40B4-BE49-F238E27FC236}">
              <a16:creationId xmlns:a16="http://schemas.microsoft.com/office/drawing/2014/main" id="{00000000-0008-0000-0B00-0000093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</xdr:col>
      <xdr:colOff>876300</xdr:colOff>
      <xdr:row>127</xdr:row>
      <xdr:rowOff>57150</xdr:rowOff>
    </xdr:from>
    <xdr:to>
      <xdr:col>10</xdr:col>
      <xdr:colOff>371475</xdr:colOff>
      <xdr:row>151</xdr:row>
      <xdr:rowOff>0</xdr:rowOff>
    </xdr:to>
    <xdr:graphicFrame macro="">
      <xdr:nvGraphicFramePr>
        <xdr:cNvPr id="12298" name="Chart 10">
          <a:extLst>
            <a:ext uri="{FF2B5EF4-FFF2-40B4-BE49-F238E27FC236}">
              <a16:creationId xmlns:a16="http://schemas.microsoft.com/office/drawing/2014/main" id="{00000000-0008-0000-0B00-00000A3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31102</xdr:colOff>
      <xdr:row>1</xdr:row>
      <xdr:rowOff>225490</xdr:rowOff>
    </xdr:from>
    <xdr:to>
      <xdr:col>2</xdr:col>
      <xdr:colOff>961965</xdr:colOff>
      <xdr:row>4</xdr:row>
      <xdr:rowOff>122534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1F6835DE-74A0-47FA-6A44-8E11A3C4BDD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373224" y="396551"/>
          <a:ext cx="2633700" cy="627942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57150</xdr:colOff>
      <xdr:row>27</xdr:row>
      <xdr:rowOff>28575</xdr:rowOff>
    </xdr:from>
    <xdr:to>
      <xdr:col>5</xdr:col>
      <xdr:colOff>723900</xdr:colOff>
      <xdr:row>38</xdr:row>
      <xdr:rowOff>133350</xdr:rowOff>
    </xdr:to>
    <xdr:graphicFrame macro="">
      <xdr:nvGraphicFramePr>
        <xdr:cNvPr id="13313" name="Chart 1">
          <a:extLst>
            <a:ext uri="{FF2B5EF4-FFF2-40B4-BE49-F238E27FC236}">
              <a16:creationId xmlns:a16="http://schemas.microsoft.com/office/drawing/2014/main" id="{00000000-0008-0000-0C00-0000013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13</xdr:col>
      <xdr:colOff>152400</xdr:colOff>
      <xdr:row>27</xdr:row>
      <xdr:rowOff>9525</xdr:rowOff>
    </xdr:from>
    <xdr:to>
      <xdr:col>17</xdr:col>
      <xdr:colOff>600075</xdr:colOff>
      <xdr:row>38</xdr:row>
      <xdr:rowOff>47625</xdr:rowOff>
    </xdr:to>
    <xdr:graphicFrame macro="">
      <xdr:nvGraphicFramePr>
        <xdr:cNvPr id="13314" name="Chart 2">
          <a:extLst>
            <a:ext uri="{FF2B5EF4-FFF2-40B4-BE49-F238E27FC236}">
              <a16:creationId xmlns:a16="http://schemas.microsoft.com/office/drawing/2014/main" id="{00000000-0008-0000-0C00-0000023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7</xdr:col>
      <xdr:colOff>114300</xdr:colOff>
      <xdr:row>27</xdr:row>
      <xdr:rowOff>76200</xdr:rowOff>
    </xdr:from>
    <xdr:to>
      <xdr:col>11</xdr:col>
      <xdr:colOff>714375</xdr:colOff>
      <xdr:row>38</xdr:row>
      <xdr:rowOff>76200</xdr:rowOff>
    </xdr:to>
    <xdr:graphicFrame macro="">
      <xdr:nvGraphicFramePr>
        <xdr:cNvPr id="13315" name="Chart 3">
          <a:extLst>
            <a:ext uri="{FF2B5EF4-FFF2-40B4-BE49-F238E27FC236}">
              <a16:creationId xmlns:a16="http://schemas.microsoft.com/office/drawing/2014/main" id="{00000000-0008-0000-0C00-0000033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6</xdr:col>
      <xdr:colOff>0</xdr:colOff>
      <xdr:row>124</xdr:row>
      <xdr:rowOff>57150</xdr:rowOff>
    </xdr:from>
    <xdr:to>
      <xdr:col>6</xdr:col>
      <xdr:colOff>0</xdr:colOff>
      <xdr:row>139</xdr:row>
      <xdr:rowOff>114300</xdr:rowOff>
    </xdr:to>
    <xdr:graphicFrame macro="">
      <xdr:nvGraphicFramePr>
        <xdr:cNvPr id="13316" name="Chart 4">
          <a:extLst>
            <a:ext uri="{FF2B5EF4-FFF2-40B4-BE49-F238E27FC236}">
              <a16:creationId xmlns:a16="http://schemas.microsoft.com/office/drawing/2014/main" id="{00000000-0008-0000-0C00-0000043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6</xdr:col>
      <xdr:colOff>0</xdr:colOff>
      <xdr:row>124</xdr:row>
      <xdr:rowOff>95250</xdr:rowOff>
    </xdr:from>
    <xdr:to>
      <xdr:col>6</xdr:col>
      <xdr:colOff>0</xdr:colOff>
      <xdr:row>139</xdr:row>
      <xdr:rowOff>114300</xdr:rowOff>
    </xdr:to>
    <xdr:graphicFrame macro="">
      <xdr:nvGraphicFramePr>
        <xdr:cNvPr id="13317" name="Chart 5">
          <a:extLst>
            <a:ext uri="{FF2B5EF4-FFF2-40B4-BE49-F238E27FC236}">
              <a16:creationId xmlns:a16="http://schemas.microsoft.com/office/drawing/2014/main" id="{00000000-0008-0000-0C00-0000053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76200</xdr:colOff>
      <xdr:row>45</xdr:row>
      <xdr:rowOff>47625</xdr:rowOff>
    </xdr:from>
    <xdr:to>
      <xdr:col>5</xdr:col>
      <xdr:colOff>723900</xdr:colOff>
      <xdr:row>56</xdr:row>
      <xdr:rowOff>133350</xdr:rowOff>
    </xdr:to>
    <xdr:graphicFrame macro="">
      <xdr:nvGraphicFramePr>
        <xdr:cNvPr id="13318" name="Chart 6">
          <a:extLst>
            <a:ext uri="{FF2B5EF4-FFF2-40B4-BE49-F238E27FC236}">
              <a16:creationId xmlns:a16="http://schemas.microsoft.com/office/drawing/2014/main" id="{00000000-0008-0000-0C00-0000063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13</xdr:col>
      <xdr:colOff>238125</xdr:colOff>
      <xdr:row>45</xdr:row>
      <xdr:rowOff>28575</xdr:rowOff>
    </xdr:from>
    <xdr:to>
      <xdr:col>17</xdr:col>
      <xdr:colOff>714375</xdr:colOff>
      <xdr:row>56</xdr:row>
      <xdr:rowOff>47625</xdr:rowOff>
    </xdr:to>
    <xdr:graphicFrame macro="">
      <xdr:nvGraphicFramePr>
        <xdr:cNvPr id="13319" name="Chart 7">
          <a:extLst>
            <a:ext uri="{FF2B5EF4-FFF2-40B4-BE49-F238E27FC236}">
              <a16:creationId xmlns:a16="http://schemas.microsoft.com/office/drawing/2014/main" id="{00000000-0008-0000-0C00-0000073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7</xdr:col>
      <xdr:colOff>180975</xdr:colOff>
      <xdr:row>45</xdr:row>
      <xdr:rowOff>57150</xdr:rowOff>
    </xdr:from>
    <xdr:to>
      <xdr:col>11</xdr:col>
      <xdr:colOff>685800</xdr:colOff>
      <xdr:row>56</xdr:row>
      <xdr:rowOff>152400</xdr:rowOff>
    </xdr:to>
    <xdr:graphicFrame macro="">
      <xdr:nvGraphicFramePr>
        <xdr:cNvPr id="13320" name="Chart 8">
          <a:extLst>
            <a:ext uri="{FF2B5EF4-FFF2-40B4-BE49-F238E27FC236}">
              <a16:creationId xmlns:a16="http://schemas.microsoft.com/office/drawing/2014/main" id="{00000000-0008-0000-0C00-0000083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142875</xdr:colOff>
      <xdr:row>67</xdr:row>
      <xdr:rowOff>57150</xdr:rowOff>
    </xdr:from>
    <xdr:to>
      <xdr:col>5</xdr:col>
      <xdr:colOff>561975</xdr:colOff>
      <xdr:row>78</xdr:row>
      <xdr:rowOff>28575</xdr:rowOff>
    </xdr:to>
    <xdr:graphicFrame macro="">
      <xdr:nvGraphicFramePr>
        <xdr:cNvPr id="13321" name="Chart 9">
          <a:extLst>
            <a:ext uri="{FF2B5EF4-FFF2-40B4-BE49-F238E27FC236}">
              <a16:creationId xmlns:a16="http://schemas.microsoft.com/office/drawing/2014/main" id="{00000000-0008-0000-0C00-0000093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13</xdr:col>
      <xdr:colOff>152400</xdr:colOff>
      <xdr:row>66</xdr:row>
      <xdr:rowOff>66675</xdr:rowOff>
    </xdr:from>
    <xdr:to>
      <xdr:col>18</xdr:col>
      <xdr:colOff>104775</xdr:colOff>
      <xdr:row>78</xdr:row>
      <xdr:rowOff>66675</xdr:rowOff>
    </xdr:to>
    <xdr:graphicFrame macro="">
      <xdr:nvGraphicFramePr>
        <xdr:cNvPr id="13322" name="Chart 10">
          <a:extLst>
            <a:ext uri="{FF2B5EF4-FFF2-40B4-BE49-F238E27FC236}">
              <a16:creationId xmlns:a16="http://schemas.microsoft.com/office/drawing/2014/main" id="{00000000-0008-0000-0C00-00000A3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7</xdr:col>
      <xdr:colOff>114300</xdr:colOff>
      <xdr:row>67</xdr:row>
      <xdr:rowOff>57150</xdr:rowOff>
    </xdr:from>
    <xdr:to>
      <xdr:col>12</xdr:col>
      <xdr:colOff>133350</xdr:colOff>
      <xdr:row>78</xdr:row>
      <xdr:rowOff>47625</xdr:rowOff>
    </xdr:to>
    <xdr:graphicFrame macro="">
      <xdr:nvGraphicFramePr>
        <xdr:cNvPr id="13323" name="Chart 11">
          <a:extLst>
            <a:ext uri="{FF2B5EF4-FFF2-40B4-BE49-F238E27FC236}">
              <a16:creationId xmlns:a16="http://schemas.microsoft.com/office/drawing/2014/main" id="{00000000-0008-0000-0C00-00000B3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190500</xdr:colOff>
      <xdr:row>85</xdr:row>
      <xdr:rowOff>66675</xdr:rowOff>
    </xdr:from>
    <xdr:to>
      <xdr:col>6</xdr:col>
      <xdr:colOff>85725</xdr:colOff>
      <xdr:row>97</xdr:row>
      <xdr:rowOff>57150</xdr:rowOff>
    </xdr:to>
    <xdr:graphicFrame macro="">
      <xdr:nvGraphicFramePr>
        <xdr:cNvPr id="13324" name="Chart 21">
          <a:extLst>
            <a:ext uri="{FF2B5EF4-FFF2-40B4-BE49-F238E27FC236}">
              <a16:creationId xmlns:a16="http://schemas.microsoft.com/office/drawing/2014/main" id="{00000000-0008-0000-0C00-00000C3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7</xdr:col>
      <xdr:colOff>0</xdr:colOff>
      <xdr:row>85</xdr:row>
      <xdr:rowOff>38100</xdr:rowOff>
    </xdr:from>
    <xdr:to>
      <xdr:col>12</xdr:col>
      <xdr:colOff>28575</xdr:colOff>
      <xdr:row>96</xdr:row>
      <xdr:rowOff>85725</xdr:rowOff>
    </xdr:to>
    <xdr:graphicFrame macro="">
      <xdr:nvGraphicFramePr>
        <xdr:cNvPr id="13325" name="Chart 22">
          <a:extLst>
            <a:ext uri="{FF2B5EF4-FFF2-40B4-BE49-F238E27FC236}">
              <a16:creationId xmlns:a16="http://schemas.microsoft.com/office/drawing/2014/main" id="{00000000-0008-0000-0C00-00000D3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13</xdr:col>
      <xdr:colOff>152400</xdr:colOff>
      <xdr:row>85</xdr:row>
      <xdr:rowOff>47625</xdr:rowOff>
    </xdr:from>
    <xdr:to>
      <xdr:col>18</xdr:col>
      <xdr:colOff>19050</xdr:colOff>
      <xdr:row>96</xdr:row>
      <xdr:rowOff>161925</xdr:rowOff>
    </xdr:to>
    <xdr:graphicFrame macro="">
      <xdr:nvGraphicFramePr>
        <xdr:cNvPr id="13326" name="Chart 23">
          <a:extLst>
            <a:ext uri="{FF2B5EF4-FFF2-40B4-BE49-F238E27FC236}">
              <a16:creationId xmlns:a16="http://schemas.microsoft.com/office/drawing/2014/main" id="{00000000-0008-0000-0C00-00000E3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  <xdr:twoCellAnchor editAs="oneCell">
    <xdr:from>
      <xdr:col>1</xdr:col>
      <xdr:colOff>15240</xdr:colOff>
      <xdr:row>1</xdr:row>
      <xdr:rowOff>15240</xdr:rowOff>
    </xdr:from>
    <xdr:to>
      <xdr:col>3</xdr:col>
      <xdr:colOff>362940</xdr:colOff>
      <xdr:row>39</xdr:row>
      <xdr:rowOff>64062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BB349CAD-4F55-D49B-4AD2-9036843754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320040" y="167640"/>
          <a:ext cx="2633700" cy="62794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CC"/>
  </sheetPr>
  <dimension ref="B1:P52"/>
  <sheetViews>
    <sheetView showGridLines="0" workbookViewId="0">
      <selection activeCell="P8" sqref="P8"/>
    </sheetView>
  </sheetViews>
  <sheetFormatPr baseColWidth="10" defaultColWidth="11.44140625" defaultRowHeight="14.4" x14ac:dyDescent="0.35"/>
  <cols>
    <col min="1" max="1" width="8" style="1" customWidth="1"/>
    <col min="2" max="2" width="5.5546875" style="1" customWidth="1"/>
    <col min="3" max="3" width="3" style="1" customWidth="1"/>
    <col min="4" max="13" width="11.44140625" style="1"/>
    <col min="14" max="14" width="11.44140625" style="3"/>
    <col min="15" max="16384" width="11.44140625" style="1"/>
  </cols>
  <sheetData>
    <row r="1" spans="2:16" x14ac:dyDescent="0.35">
      <c r="C1" s="476"/>
      <c r="D1" s="476"/>
      <c r="E1" s="476"/>
      <c r="F1" s="476"/>
      <c r="G1" s="476"/>
      <c r="H1" s="476"/>
      <c r="I1" s="476"/>
      <c r="J1" s="476"/>
      <c r="K1" s="476"/>
      <c r="L1" s="476"/>
      <c r="M1" s="476"/>
      <c r="N1" s="476"/>
    </row>
    <row r="2" spans="2:16" ht="15" x14ac:dyDescent="0.4">
      <c r="C2" s="477" t="s">
        <v>0</v>
      </c>
      <c r="D2" s="477"/>
      <c r="E2" s="477"/>
      <c r="F2" s="477"/>
      <c r="G2" s="477"/>
      <c r="H2" s="477"/>
      <c r="I2" s="477"/>
      <c r="J2" s="477"/>
      <c r="K2" s="477"/>
      <c r="L2" s="477"/>
      <c r="M2" s="477"/>
      <c r="N2" s="477"/>
      <c r="O2" s="477"/>
      <c r="P2" s="477"/>
    </row>
    <row r="3" spans="2:16" ht="15" x14ac:dyDescent="0.4">
      <c r="C3" s="477" t="s">
        <v>1</v>
      </c>
      <c r="D3" s="477"/>
      <c r="E3" s="477"/>
      <c r="F3" s="477"/>
      <c r="G3" s="477"/>
      <c r="H3" s="477"/>
      <c r="I3" s="477"/>
      <c r="J3" s="477"/>
      <c r="K3" s="477"/>
      <c r="L3" s="477"/>
      <c r="M3" s="477"/>
      <c r="N3" s="477"/>
      <c r="O3" s="477"/>
      <c r="P3" s="477"/>
    </row>
    <row r="4" spans="2:16" ht="15" x14ac:dyDescent="0.4">
      <c r="C4" s="477" t="s">
        <v>2</v>
      </c>
      <c r="D4" s="477"/>
      <c r="E4" s="477"/>
      <c r="F4" s="477"/>
      <c r="G4" s="477"/>
      <c r="H4" s="477"/>
      <c r="I4" s="477"/>
      <c r="J4" s="477"/>
      <c r="K4" s="477"/>
      <c r="L4" s="477"/>
      <c r="M4" s="477"/>
      <c r="N4" s="477"/>
      <c r="O4" s="477"/>
      <c r="P4" s="477"/>
    </row>
    <row r="5" spans="2:16" ht="15" x14ac:dyDescent="0.4"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10"/>
      <c r="O5" s="9"/>
      <c r="P5" s="9"/>
    </row>
    <row r="6" spans="2:16" ht="15" x14ac:dyDescent="0.4">
      <c r="C6" s="477" t="s">
        <v>3</v>
      </c>
      <c r="D6" s="477"/>
      <c r="E6" s="477"/>
      <c r="F6" s="477"/>
      <c r="G6" s="477"/>
      <c r="H6" s="477"/>
      <c r="I6" s="477"/>
      <c r="J6" s="477"/>
      <c r="K6" s="477"/>
      <c r="L6" s="477"/>
      <c r="M6" s="477"/>
      <c r="N6" s="477"/>
      <c r="O6" s="477"/>
      <c r="P6" s="9"/>
    </row>
    <row r="7" spans="2:16" ht="15" x14ac:dyDescent="0.4">
      <c r="C7" s="477"/>
      <c r="D7" s="477"/>
      <c r="E7" s="477"/>
      <c r="F7" s="477"/>
      <c r="G7" s="477"/>
      <c r="H7" s="477"/>
      <c r="I7" s="477"/>
      <c r="J7" s="477"/>
      <c r="K7" s="477"/>
      <c r="L7" s="477"/>
      <c r="M7" s="477"/>
      <c r="N7" s="10"/>
      <c r="O7" s="9"/>
      <c r="P7" s="9"/>
    </row>
    <row r="8" spans="2:16" ht="15" x14ac:dyDescent="0.4">
      <c r="C8" s="479" t="s">
        <v>4</v>
      </c>
      <c r="D8" s="479"/>
      <c r="E8" s="479"/>
      <c r="F8" s="479"/>
      <c r="G8" s="479"/>
      <c r="H8" s="479"/>
      <c r="I8" s="479"/>
      <c r="J8" s="479"/>
      <c r="K8" s="479"/>
      <c r="L8" s="479"/>
      <c r="M8" s="479"/>
      <c r="N8" s="479"/>
      <c r="O8" s="479"/>
      <c r="P8" s="9"/>
    </row>
    <row r="9" spans="2:16" x14ac:dyDescent="0.35">
      <c r="C9" s="4"/>
    </row>
    <row r="10" spans="2:16" x14ac:dyDescent="0.35">
      <c r="B10" s="5" t="s">
        <v>5</v>
      </c>
      <c r="D10" s="475" t="s">
        <v>6</v>
      </c>
      <c r="E10" s="475"/>
      <c r="F10" s="475"/>
      <c r="G10" s="475"/>
      <c r="H10" s="475"/>
      <c r="I10" s="475"/>
      <c r="J10" s="475"/>
      <c r="K10" s="475"/>
      <c r="L10" s="475"/>
      <c r="M10" s="475"/>
      <c r="N10" s="475"/>
    </row>
    <row r="11" spans="2:16" x14ac:dyDescent="0.35">
      <c r="B11" s="5" t="s">
        <v>5</v>
      </c>
      <c r="D11" s="475" t="s">
        <v>7</v>
      </c>
      <c r="E11" s="475"/>
      <c r="F11" s="475"/>
      <c r="G11" s="475"/>
      <c r="H11" s="475"/>
      <c r="I11" s="475"/>
      <c r="J11" s="475"/>
      <c r="K11" s="475"/>
      <c r="L11" s="475"/>
      <c r="M11" s="475"/>
      <c r="N11" s="475"/>
    </row>
    <row r="12" spans="2:16" x14ac:dyDescent="0.35">
      <c r="B12" s="5" t="s">
        <v>5</v>
      </c>
      <c r="D12" s="1" t="s">
        <v>8</v>
      </c>
      <c r="N12" s="1"/>
    </row>
    <row r="13" spans="2:16" x14ac:dyDescent="0.35">
      <c r="B13" s="5" t="s">
        <v>5</v>
      </c>
      <c r="D13" s="1" t="s">
        <v>9</v>
      </c>
      <c r="N13" s="1"/>
    </row>
    <row r="14" spans="2:16" x14ac:dyDescent="0.35">
      <c r="B14" s="5" t="s">
        <v>5</v>
      </c>
      <c r="D14" s="1" t="s">
        <v>10</v>
      </c>
      <c r="N14" s="1"/>
    </row>
    <row r="15" spans="2:16" x14ac:dyDescent="0.35">
      <c r="B15" s="5" t="s">
        <v>5</v>
      </c>
      <c r="D15" s="6" t="s">
        <v>11</v>
      </c>
      <c r="E15" s="6"/>
      <c r="F15" s="6"/>
      <c r="G15" s="6"/>
      <c r="H15" s="6"/>
      <c r="I15" s="6"/>
      <c r="J15" s="6"/>
      <c r="K15" s="6"/>
      <c r="L15" s="6"/>
      <c r="M15" s="6"/>
      <c r="N15" s="6"/>
    </row>
    <row r="16" spans="2:16" x14ac:dyDescent="0.35">
      <c r="B16" s="5" t="s">
        <v>5</v>
      </c>
      <c r="D16" s="478" t="s">
        <v>12</v>
      </c>
      <c r="E16" s="478"/>
      <c r="F16" s="478"/>
      <c r="G16" s="478"/>
      <c r="H16" s="478"/>
      <c r="I16" s="478"/>
      <c r="J16" s="478"/>
      <c r="K16" s="478"/>
      <c r="L16" s="478"/>
      <c r="M16" s="478"/>
      <c r="N16" s="478"/>
    </row>
    <row r="17" spans="2:15" x14ac:dyDescent="0.35">
      <c r="B17" s="5" t="s">
        <v>5</v>
      </c>
      <c r="D17" s="475" t="s">
        <v>13</v>
      </c>
      <c r="E17" s="475"/>
      <c r="F17" s="475"/>
      <c r="G17" s="475"/>
      <c r="H17" s="475"/>
      <c r="I17" s="475"/>
      <c r="J17" s="475"/>
      <c r="K17" s="475"/>
      <c r="L17" s="475"/>
      <c r="M17" s="475"/>
      <c r="N17" s="475"/>
    </row>
    <row r="18" spans="2:15" x14ac:dyDescent="0.35">
      <c r="B18" s="5" t="s">
        <v>5</v>
      </c>
      <c r="D18" s="475" t="s">
        <v>14</v>
      </c>
      <c r="E18" s="475"/>
      <c r="F18" s="475"/>
      <c r="G18" s="475"/>
      <c r="H18" s="475"/>
      <c r="I18" s="475"/>
      <c r="J18" s="475"/>
      <c r="K18" s="475"/>
      <c r="L18" s="475"/>
      <c r="M18" s="475"/>
      <c r="N18" s="475"/>
    </row>
    <row r="19" spans="2:15" x14ac:dyDescent="0.35">
      <c r="B19" s="5" t="s">
        <v>5</v>
      </c>
      <c r="D19" s="475" t="s">
        <v>15</v>
      </c>
      <c r="E19" s="475"/>
      <c r="F19" s="475"/>
      <c r="G19" s="475"/>
      <c r="H19" s="475"/>
      <c r="I19" s="475"/>
      <c r="J19" s="475"/>
      <c r="K19" s="475"/>
      <c r="L19" s="475"/>
      <c r="M19" s="475"/>
      <c r="N19" s="475"/>
    </row>
    <row r="20" spans="2:15" x14ac:dyDescent="0.35">
      <c r="B20" s="5" t="s">
        <v>5</v>
      </c>
      <c r="D20" s="475" t="s">
        <v>16</v>
      </c>
      <c r="E20" s="475"/>
      <c r="F20" s="475"/>
      <c r="G20" s="475"/>
      <c r="H20" s="475"/>
      <c r="I20" s="475"/>
      <c r="J20" s="475"/>
      <c r="K20" s="475"/>
      <c r="L20" s="475"/>
      <c r="M20" s="475"/>
      <c r="N20" s="475"/>
    </row>
    <row r="22" spans="2:15" s="7" customFormat="1" ht="15" x14ac:dyDescent="0.4">
      <c r="B22" s="8"/>
      <c r="C22" s="479" t="s">
        <v>17</v>
      </c>
      <c r="D22" s="479"/>
      <c r="E22" s="479"/>
      <c r="F22" s="479"/>
      <c r="G22" s="479"/>
      <c r="H22" s="479"/>
      <c r="I22" s="479"/>
      <c r="J22" s="479"/>
      <c r="K22" s="479"/>
      <c r="L22" s="479"/>
      <c r="M22" s="479"/>
      <c r="N22" s="479"/>
      <c r="O22" s="479"/>
    </row>
    <row r="23" spans="2:15" x14ac:dyDescent="0.35">
      <c r="B23" s="3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</row>
    <row r="24" spans="2:15" x14ac:dyDescent="0.35">
      <c r="B24" s="5" t="s">
        <v>5</v>
      </c>
      <c r="D24" s="478" t="s">
        <v>18</v>
      </c>
      <c r="E24" s="478"/>
      <c r="F24" s="478"/>
      <c r="G24" s="478"/>
      <c r="H24" s="478"/>
      <c r="I24" s="478"/>
      <c r="J24" s="478"/>
      <c r="K24" s="478"/>
      <c r="L24" s="478"/>
      <c r="M24" s="478"/>
      <c r="N24" s="478"/>
    </row>
    <row r="25" spans="2:15" x14ac:dyDescent="0.35">
      <c r="B25" s="5" t="s">
        <v>5</v>
      </c>
      <c r="D25" s="478" t="s">
        <v>19</v>
      </c>
      <c r="E25" s="478"/>
      <c r="F25" s="478"/>
      <c r="G25" s="478"/>
      <c r="H25" s="478"/>
      <c r="I25" s="478"/>
      <c r="J25" s="478"/>
      <c r="K25" s="478"/>
      <c r="L25" s="478"/>
      <c r="M25" s="478"/>
      <c r="N25" s="478"/>
    </row>
    <row r="26" spans="2:15" x14ac:dyDescent="0.35">
      <c r="B26" s="5" t="s">
        <v>5</v>
      </c>
      <c r="D26" s="475" t="s">
        <v>8</v>
      </c>
      <c r="E26" s="475"/>
      <c r="F26" s="475"/>
      <c r="G26" s="475"/>
      <c r="H26" s="475"/>
      <c r="I26" s="475"/>
      <c r="J26" s="475"/>
      <c r="K26" s="475"/>
      <c r="L26" s="475"/>
      <c r="M26" s="475"/>
      <c r="N26" s="475"/>
    </row>
    <row r="27" spans="2:15" x14ac:dyDescent="0.35">
      <c r="B27" s="5" t="s">
        <v>5</v>
      </c>
      <c r="D27" s="475" t="s">
        <v>9</v>
      </c>
      <c r="E27" s="475"/>
      <c r="F27" s="475"/>
      <c r="G27" s="475"/>
      <c r="H27" s="475"/>
      <c r="I27" s="475"/>
      <c r="J27" s="475"/>
      <c r="K27" s="475"/>
      <c r="L27" s="475"/>
      <c r="M27" s="475"/>
      <c r="N27" s="475"/>
    </row>
    <row r="28" spans="2:15" x14ac:dyDescent="0.35">
      <c r="B28" s="5" t="s">
        <v>5</v>
      </c>
      <c r="D28" s="475" t="s">
        <v>10</v>
      </c>
      <c r="E28" s="475"/>
      <c r="F28" s="475"/>
      <c r="G28" s="475"/>
      <c r="H28" s="475"/>
      <c r="I28" s="475"/>
      <c r="J28" s="475"/>
      <c r="K28" s="475"/>
      <c r="L28" s="475"/>
      <c r="M28" s="475"/>
      <c r="N28" s="475"/>
    </row>
    <row r="29" spans="2:15" x14ac:dyDescent="0.35">
      <c r="B29" s="5" t="s">
        <v>5</v>
      </c>
      <c r="D29" s="475" t="s">
        <v>20</v>
      </c>
      <c r="E29" s="475"/>
      <c r="F29" s="475"/>
      <c r="G29" s="475"/>
      <c r="H29" s="475"/>
      <c r="I29" s="475"/>
      <c r="J29" s="475"/>
      <c r="K29" s="475"/>
      <c r="L29" s="475"/>
      <c r="M29" s="475"/>
      <c r="N29" s="475"/>
    </row>
    <row r="30" spans="2:15" x14ac:dyDescent="0.35">
      <c r="B30" s="5" t="s">
        <v>5</v>
      </c>
      <c r="D30" s="475" t="s">
        <v>21</v>
      </c>
      <c r="E30" s="475"/>
      <c r="F30" s="475"/>
      <c r="G30" s="475"/>
      <c r="H30" s="475"/>
      <c r="I30" s="475"/>
      <c r="J30" s="475"/>
      <c r="K30" s="475"/>
      <c r="L30" s="475"/>
      <c r="M30" s="475"/>
      <c r="N30" s="475"/>
    </row>
    <row r="31" spans="2:15" x14ac:dyDescent="0.35">
      <c r="B31" s="5" t="s">
        <v>5</v>
      </c>
      <c r="D31" s="478" t="s">
        <v>22</v>
      </c>
      <c r="E31" s="478"/>
      <c r="F31" s="478"/>
      <c r="G31" s="478"/>
      <c r="H31" s="478"/>
      <c r="I31" s="478"/>
      <c r="J31" s="478"/>
      <c r="K31" s="478"/>
      <c r="L31" s="478"/>
      <c r="M31" s="478"/>
      <c r="N31" s="478"/>
    </row>
    <row r="32" spans="2:15" x14ac:dyDescent="0.35">
      <c r="B32" s="5" t="s">
        <v>5</v>
      </c>
      <c r="D32" s="478" t="s">
        <v>23</v>
      </c>
      <c r="E32" s="478"/>
      <c r="F32" s="478"/>
      <c r="G32" s="478"/>
      <c r="H32" s="478"/>
      <c r="I32" s="478"/>
      <c r="J32" s="478"/>
      <c r="K32" s="478"/>
      <c r="L32" s="478"/>
      <c r="M32" s="478"/>
      <c r="N32" s="478"/>
    </row>
    <row r="33" spans="2:15" x14ac:dyDescent="0.35">
      <c r="B33" s="5" t="s">
        <v>5</v>
      </c>
      <c r="D33" s="475" t="s">
        <v>24</v>
      </c>
      <c r="E33" s="475"/>
      <c r="F33" s="475"/>
      <c r="G33" s="475"/>
      <c r="H33" s="475"/>
      <c r="I33" s="475"/>
      <c r="J33" s="475"/>
      <c r="K33" s="475"/>
      <c r="L33" s="475"/>
      <c r="M33" s="475"/>
      <c r="N33" s="475"/>
    </row>
    <row r="34" spans="2:15" x14ac:dyDescent="0.35">
      <c r="B34" s="5" t="s">
        <v>5</v>
      </c>
      <c r="D34" s="475" t="s">
        <v>25</v>
      </c>
      <c r="E34" s="475"/>
      <c r="F34" s="475"/>
      <c r="G34" s="475"/>
      <c r="H34" s="475"/>
      <c r="I34" s="475"/>
      <c r="J34" s="475"/>
      <c r="K34" s="475"/>
      <c r="L34" s="475"/>
      <c r="M34" s="475"/>
      <c r="N34" s="475"/>
    </row>
    <row r="35" spans="2:15" x14ac:dyDescent="0.35">
      <c r="B35" s="3"/>
    </row>
    <row r="36" spans="2:15" s="7" customFormat="1" ht="15" x14ac:dyDescent="0.4">
      <c r="B36" s="8"/>
      <c r="C36" s="479" t="s">
        <v>26</v>
      </c>
      <c r="D36" s="479"/>
      <c r="E36" s="479"/>
      <c r="F36" s="479"/>
      <c r="G36" s="479"/>
      <c r="H36" s="479"/>
      <c r="I36" s="479"/>
      <c r="J36" s="479"/>
      <c r="K36" s="479"/>
      <c r="L36" s="479"/>
      <c r="M36" s="479"/>
      <c r="N36" s="479"/>
      <c r="O36" s="479"/>
    </row>
    <row r="37" spans="2:15" x14ac:dyDescent="0.35">
      <c r="B37" s="3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</row>
    <row r="38" spans="2:15" x14ac:dyDescent="0.35">
      <c r="B38" s="5" t="s">
        <v>5</v>
      </c>
      <c r="D38" s="478" t="s">
        <v>27</v>
      </c>
      <c r="E38" s="478"/>
      <c r="F38" s="478"/>
      <c r="G38" s="478"/>
      <c r="H38" s="478"/>
      <c r="I38" s="478"/>
      <c r="J38" s="478"/>
      <c r="K38" s="478"/>
      <c r="L38" s="478"/>
      <c r="M38" s="478"/>
      <c r="N38" s="478"/>
    </row>
    <row r="39" spans="2:15" x14ac:dyDescent="0.35">
      <c r="B39" s="5" t="s">
        <v>5</v>
      </c>
      <c r="D39" s="478" t="s">
        <v>28</v>
      </c>
      <c r="E39" s="478"/>
      <c r="F39" s="478"/>
      <c r="G39" s="478"/>
      <c r="H39" s="478"/>
      <c r="I39" s="478"/>
      <c r="J39" s="478"/>
      <c r="K39" s="478"/>
      <c r="L39" s="478"/>
      <c r="M39" s="478"/>
      <c r="N39" s="478"/>
    </row>
    <row r="40" spans="2:15" x14ac:dyDescent="0.35">
      <c r="B40" s="5" t="s">
        <v>5</v>
      </c>
      <c r="D40" s="478" t="s">
        <v>29</v>
      </c>
      <c r="E40" s="478"/>
      <c r="F40" s="478"/>
      <c r="G40" s="478"/>
      <c r="H40" s="478"/>
      <c r="I40" s="478"/>
      <c r="J40" s="478"/>
      <c r="K40" s="478"/>
      <c r="L40" s="478"/>
      <c r="M40" s="478"/>
      <c r="N40" s="478"/>
    </row>
    <row r="41" spans="2:15" x14ac:dyDescent="0.35">
      <c r="B41" s="5" t="s">
        <v>5</v>
      </c>
      <c r="D41" s="478" t="s">
        <v>30</v>
      </c>
      <c r="E41" s="478"/>
      <c r="F41" s="478"/>
      <c r="G41" s="478"/>
      <c r="H41" s="478"/>
      <c r="I41" s="478"/>
      <c r="J41" s="478"/>
      <c r="K41" s="478"/>
      <c r="L41" s="478"/>
      <c r="M41" s="478"/>
      <c r="N41" s="478"/>
    </row>
    <row r="42" spans="2:15" x14ac:dyDescent="0.35">
      <c r="B42" s="5" t="s">
        <v>5</v>
      </c>
      <c r="D42" s="478" t="s">
        <v>10</v>
      </c>
      <c r="E42" s="478"/>
      <c r="F42" s="478"/>
      <c r="G42" s="478"/>
      <c r="H42" s="478"/>
      <c r="I42" s="478"/>
      <c r="J42" s="478"/>
      <c r="K42" s="478"/>
      <c r="L42" s="478"/>
      <c r="M42" s="478"/>
      <c r="N42" s="478"/>
    </row>
    <row r="43" spans="2:15" x14ac:dyDescent="0.35">
      <c r="B43" s="5" t="s">
        <v>5</v>
      </c>
      <c r="D43" s="478" t="s">
        <v>31</v>
      </c>
      <c r="E43" s="478"/>
      <c r="F43" s="478"/>
      <c r="G43" s="478"/>
      <c r="H43" s="478"/>
      <c r="I43" s="478"/>
      <c r="J43" s="478"/>
      <c r="K43" s="478"/>
      <c r="L43" s="478"/>
      <c r="M43" s="478"/>
      <c r="N43" s="478"/>
    </row>
    <row r="44" spans="2:15" x14ac:dyDescent="0.35">
      <c r="B44" s="5" t="s">
        <v>5</v>
      </c>
      <c r="D44" s="475" t="s">
        <v>32</v>
      </c>
      <c r="E44" s="475"/>
      <c r="F44" s="475"/>
      <c r="G44" s="475"/>
      <c r="H44" s="475"/>
      <c r="I44" s="475"/>
      <c r="J44" s="475"/>
      <c r="K44" s="475"/>
      <c r="L44" s="475"/>
      <c r="M44" s="475"/>
      <c r="N44" s="475"/>
    </row>
    <row r="45" spans="2:15" x14ac:dyDescent="0.35">
      <c r="B45" s="5" t="s">
        <v>5</v>
      </c>
      <c r="D45" s="475" t="s">
        <v>33</v>
      </c>
      <c r="E45" s="475"/>
      <c r="F45" s="475"/>
      <c r="G45" s="475"/>
      <c r="H45" s="475"/>
      <c r="I45" s="475"/>
      <c r="J45" s="475"/>
      <c r="K45" s="475"/>
      <c r="L45" s="475"/>
      <c r="M45" s="475"/>
      <c r="N45" s="475"/>
    </row>
    <row r="46" spans="2:15" x14ac:dyDescent="0.35">
      <c r="B46" s="5" t="s">
        <v>5</v>
      </c>
      <c r="D46" s="475" t="s">
        <v>34</v>
      </c>
      <c r="E46" s="475"/>
      <c r="F46" s="475"/>
      <c r="G46" s="475"/>
      <c r="H46" s="475"/>
      <c r="I46" s="475"/>
      <c r="J46" s="475"/>
      <c r="K46" s="475"/>
      <c r="L46" s="475"/>
      <c r="M46" s="475"/>
      <c r="N46" s="475"/>
    </row>
    <row r="47" spans="2:15" x14ac:dyDescent="0.35">
      <c r="B47" s="5" t="s">
        <v>5</v>
      </c>
      <c r="D47" s="475" t="s">
        <v>35</v>
      </c>
      <c r="E47" s="475"/>
      <c r="F47" s="475"/>
      <c r="G47" s="475"/>
      <c r="H47" s="475"/>
      <c r="I47" s="475"/>
      <c r="J47" s="475"/>
      <c r="K47" s="475"/>
      <c r="L47" s="475"/>
      <c r="M47" s="475"/>
      <c r="N47" s="475"/>
    </row>
    <row r="48" spans="2:15" x14ac:dyDescent="0.35">
      <c r="B48" s="5" t="s">
        <v>5</v>
      </c>
      <c r="D48" s="478" t="s">
        <v>36</v>
      </c>
      <c r="E48" s="478"/>
      <c r="F48" s="478"/>
      <c r="G48" s="478"/>
      <c r="H48" s="478"/>
      <c r="I48" s="478"/>
      <c r="J48" s="478"/>
      <c r="K48" s="478"/>
      <c r="L48" s="478"/>
      <c r="M48" s="478"/>
      <c r="N48" s="478"/>
    </row>
    <row r="49" spans="2:14" x14ac:dyDescent="0.35">
      <c r="B49" s="5" t="s">
        <v>5</v>
      </c>
      <c r="D49" s="478" t="s">
        <v>37</v>
      </c>
      <c r="E49" s="478"/>
      <c r="F49" s="478"/>
      <c r="G49" s="478"/>
      <c r="H49" s="478"/>
      <c r="I49" s="478"/>
      <c r="J49" s="478"/>
      <c r="K49" s="478"/>
      <c r="L49" s="478"/>
      <c r="M49" s="478"/>
      <c r="N49" s="478"/>
    </row>
    <row r="50" spans="2:14" x14ac:dyDescent="0.35">
      <c r="B50" s="5" t="s">
        <v>5</v>
      </c>
      <c r="D50" s="478" t="s">
        <v>38</v>
      </c>
      <c r="E50" s="478"/>
      <c r="F50" s="478"/>
      <c r="G50" s="478"/>
      <c r="H50" s="478"/>
      <c r="I50" s="478"/>
      <c r="J50" s="478"/>
      <c r="K50" s="478"/>
      <c r="L50" s="478"/>
      <c r="M50" s="478"/>
      <c r="N50" s="478"/>
    </row>
    <row r="51" spans="2:14" x14ac:dyDescent="0.35">
      <c r="B51" s="5" t="s">
        <v>5</v>
      </c>
      <c r="D51" s="478" t="s">
        <v>39</v>
      </c>
      <c r="E51" s="478"/>
      <c r="F51" s="478"/>
      <c r="G51" s="478"/>
      <c r="H51" s="478"/>
      <c r="I51" s="478"/>
      <c r="J51" s="478"/>
      <c r="K51" s="478"/>
      <c r="L51" s="478"/>
      <c r="M51" s="478"/>
      <c r="N51" s="478"/>
    </row>
    <row r="52" spans="2:14" x14ac:dyDescent="0.35">
      <c r="B52" s="5" t="s">
        <v>5</v>
      </c>
      <c r="D52" s="478" t="s">
        <v>40</v>
      </c>
      <c r="E52" s="478"/>
      <c r="F52" s="478"/>
      <c r="G52" s="478"/>
      <c r="H52" s="478"/>
      <c r="I52" s="478"/>
      <c r="J52" s="478"/>
      <c r="K52" s="478"/>
      <c r="L52" s="478"/>
      <c r="M52" s="478"/>
      <c r="N52" s="478"/>
    </row>
  </sheetData>
  <mergeCells count="42">
    <mergeCell ref="D45:N45"/>
    <mergeCell ref="D51:N51"/>
    <mergeCell ref="D52:N52"/>
    <mergeCell ref="D46:N46"/>
    <mergeCell ref="D47:N47"/>
    <mergeCell ref="D48:N48"/>
    <mergeCell ref="D49:N49"/>
    <mergeCell ref="D50:N50"/>
    <mergeCell ref="D29:N29"/>
    <mergeCell ref="D44:N44"/>
    <mergeCell ref="D31:N31"/>
    <mergeCell ref="D32:N32"/>
    <mergeCell ref="D33:N33"/>
    <mergeCell ref="D34:N34"/>
    <mergeCell ref="C36:O36"/>
    <mergeCell ref="D38:N38"/>
    <mergeCell ref="D39:N39"/>
    <mergeCell ref="D40:N40"/>
    <mergeCell ref="D41:N41"/>
    <mergeCell ref="D42:N42"/>
    <mergeCell ref="D43:N43"/>
    <mergeCell ref="D24:N24"/>
    <mergeCell ref="D16:N16"/>
    <mergeCell ref="D17:N17"/>
    <mergeCell ref="D18:N18"/>
    <mergeCell ref="D19:N19"/>
    <mergeCell ref="D11:N11"/>
    <mergeCell ref="D30:N30"/>
    <mergeCell ref="C1:N1"/>
    <mergeCell ref="C7:M7"/>
    <mergeCell ref="C2:P2"/>
    <mergeCell ref="C3:P3"/>
    <mergeCell ref="C4:P4"/>
    <mergeCell ref="C6:O6"/>
    <mergeCell ref="D25:N25"/>
    <mergeCell ref="D26:N26"/>
    <mergeCell ref="D27:N27"/>
    <mergeCell ref="D28:N28"/>
    <mergeCell ref="C8:O8"/>
    <mergeCell ref="D10:N10"/>
    <mergeCell ref="D20:N20"/>
    <mergeCell ref="C22:O22"/>
  </mergeCells>
  <hyperlinks>
    <hyperlink ref="B10" location="'DOMESTIC DEBT COLONES'!J2" display="Æ" xr:uid="{00000000-0004-0000-0000-000000000000}"/>
    <hyperlink ref="B11" location="'DOMESTIC DEBT USD'!J2" display="Æ" xr:uid="{00000000-0004-0000-0000-000001000000}"/>
    <hyperlink ref="B12" location="'GRAPHICS DOMESTIC DEBT'!C5" display="Æ" xr:uid="{00000000-0004-0000-0000-000002000000}"/>
    <hyperlink ref="B14" location="'GRAPHICS DOMESTIC DEBT'!C26" display="Æ" xr:uid="{00000000-0004-0000-0000-000003000000}"/>
    <hyperlink ref="B15" location="'GRAPHICS DOMESTIC DEBT'!J26" display="Æ" xr:uid="{00000000-0004-0000-0000-000004000000}"/>
    <hyperlink ref="B16" location="'GRAPHICS DOMESTIC DEBT'!G48" display="Æ" xr:uid="{00000000-0004-0000-0000-000005000000}"/>
    <hyperlink ref="B18" location="'Maturity Profile Domestic Debt'!Q113" display="Æ" xr:uid="{00000000-0004-0000-0000-000006000000}"/>
    <hyperlink ref="B19:B20" location="'P. Vencimiento D. Interna'!Q7" display="Ir" xr:uid="{00000000-0004-0000-0000-000007000000}"/>
    <hyperlink ref="B19" location="'Maturity Profile Domestic Debt'!Q136" display="Æ" xr:uid="{00000000-0004-0000-0000-000008000000}"/>
    <hyperlink ref="B20" location="'Maturity Profile Domestic Debt'!Q159" display="Æ" xr:uid="{00000000-0004-0000-0000-000009000000}"/>
    <hyperlink ref="B13" location="'GRAPHICS DOMESTIC DEBT'!J5" display="Æ" xr:uid="{00000000-0004-0000-0000-00000A000000}"/>
    <hyperlink ref="B24" location="'EXTERNAL DEBT USD'!J2" display="Æ" xr:uid="{00000000-0004-0000-0000-00000B000000}"/>
    <hyperlink ref="B25" location="'EXTERNAL DEBT COLONES'!J2" display="Æ" xr:uid="{00000000-0004-0000-0000-00000C000000}"/>
    <hyperlink ref="B26" location="'GRAPHICS EXTERNAL DEBT'!D4" display="Æ" xr:uid="{00000000-0004-0000-0000-00000D000000}"/>
    <hyperlink ref="B27:B30" location="'Gráficos Deuda Externa'!B7" display="Ir" xr:uid="{00000000-0004-0000-0000-00000E000000}"/>
    <hyperlink ref="B27" location="'GRAPHICS EXTERNAL DEBT'!J4" display="Æ" xr:uid="{00000000-0004-0000-0000-00000F000000}"/>
    <hyperlink ref="B28" location="'GRAPHICS EXTERNAL DEBT'!C24" display="Æ" xr:uid="{00000000-0004-0000-0000-000010000000}"/>
    <hyperlink ref="B29" location="'GRAPHICS EXTERNAL DEBT'!J24" display="Æ" xr:uid="{00000000-0004-0000-0000-000011000000}"/>
    <hyperlink ref="B30" location="'GRAPHICS EXTERNAL DEBT'!G42" display="Æ" xr:uid="{00000000-0004-0000-0000-000012000000}"/>
    <hyperlink ref="B32" location="'Maturity Profile External Debt'!R101" display="Æ" xr:uid="{00000000-0004-0000-0000-000013000000}"/>
    <hyperlink ref="B38" location="'PUBLIC DEBT COLONES'!J2" display="Æ" xr:uid="{00000000-0004-0000-0000-000014000000}"/>
    <hyperlink ref="B39" location="'PUBLIC DEBT USD'!J2" display="Æ" xr:uid="{00000000-0004-0000-0000-000015000000}"/>
    <hyperlink ref="B51" location="'Maturity Profile Public Debt'!R101" display="Æ" xr:uid="{00000000-0004-0000-0000-000016000000}"/>
    <hyperlink ref="B52" location="'Maturity Profile Public Debt'!R149" display="Æ" xr:uid="{00000000-0004-0000-0000-000017000000}"/>
    <hyperlink ref="B49" location="'Maturity Profile Public Debt'!J3" display="Æ" xr:uid="{00000000-0004-0000-0000-000018000000}"/>
    <hyperlink ref="B40" location="'GRAPHICS PUBLIC DEBT'!E5" display="Æ" xr:uid="{00000000-0004-0000-0000-000019000000}"/>
    <hyperlink ref="B41:B48" location="'Gráficos Deuda Pública'!C8" display="Ir" xr:uid="{00000000-0004-0000-0000-00001A000000}"/>
    <hyperlink ref="B41" location="'GRAPHICS PUBLIC DEBT'!K5" display="Æ" xr:uid="{00000000-0004-0000-0000-00001B000000}"/>
    <hyperlink ref="B42" location="'GRAPHICS PUBLIC DEBT'!E23" display="Æ" xr:uid="{00000000-0004-0000-0000-00001C000000}"/>
    <hyperlink ref="B43" location="'GRAPHICS PUBLIC DEBT'!K23" display="Æ" xr:uid="{00000000-0004-0000-0000-00001D000000}"/>
    <hyperlink ref="B44" location="'GRAPHICS PUBLIC DEBT'!H42" display="Æ" xr:uid="{00000000-0004-0000-0000-00001E000000}"/>
    <hyperlink ref="B45" location="'GRAPHICS PUBLIC DEBT'!H66" display="Æ" xr:uid="{00000000-0004-0000-0000-00001F000000}"/>
    <hyperlink ref="B46" location="'GRAPHICS PUBLIC DEBT'!H93" display="Æ" xr:uid="{00000000-0004-0000-0000-000020000000}"/>
    <hyperlink ref="B47" location="'GRAPHICS PUBLIC DEBT'!H122" display="Æ" xr:uid="{00000000-0004-0000-0000-000021000000}"/>
    <hyperlink ref="B48" location="'GRAPHICS PUBLIC DEBT'!H152" display="Æ" xr:uid="{00000000-0004-0000-0000-000022000000}"/>
    <hyperlink ref="B17" location="'Maturity Profile Domestic Debt'!J4" display="Æ" xr:uid="{00000000-0004-0000-0000-000023000000}"/>
    <hyperlink ref="B31" location="'Maturity Profile External Debt'!J3" display="Æ" xr:uid="{00000000-0004-0000-0000-000024000000}"/>
    <hyperlink ref="B33:B34" location="'Perfil Vencimientos D. Externa'!B102" display="Æ" xr:uid="{00000000-0004-0000-0000-000025000000}"/>
    <hyperlink ref="B33" location="'Maturity Profile External Debt'!R125" display="Æ" xr:uid="{00000000-0004-0000-0000-000026000000}"/>
    <hyperlink ref="B34" location="'Maturity Profile External Debt'!R149" display="Æ" xr:uid="{00000000-0004-0000-0000-000027000000}"/>
    <hyperlink ref="B50" location="'Maturity Profile Public Debt'!R125" display="Æ" xr:uid="{00000000-0004-0000-0000-000028000000}"/>
  </hyperlinks>
  <pageMargins left="0.70866141732283472" right="0.70866141732283472" top="0.74803149606299213" bottom="0.74803149606299213" header="0.31496062992125984" footer="0.31496062992125984"/>
  <pageSetup scale="66" orientation="portrait" r:id="rId1"/>
  <colBreaks count="1" manualBreakCount="1">
    <brk id="14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2">
    <tabColor theme="4" tint="0.79998168889431442"/>
    <pageSetUpPr fitToPage="1"/>
  </sheetPr>
  <dimension ref="A1:DJ89"/>
  <sheetViews>
    <sheetView showGridLines="0" zoomScaleNormal="100" workbookViewId="0">
      <pane xSplit="1" ySplit="7" topLeftCell="DA8" activePane="bottomRight" state="frozen"/>
      <selection activeCell="B144" sqref="B144:AG144"/>
      <selection pane="topRight" activeCell="B144" sqref="B144:AG144"/>
      <selection pane="bottomLeft" activeCell="B144" sqref="B144:AG144"/>
      <selection pane="bottomRight" activeCell="DG12" sqref="DG12"/>
    </sheetView>
  </sheetViews>
  <sheetFormatPr baseColWidth="10" defaultColWidth="17.6640625" defaultRowHeight="14.4" outlineLevelCol="1" x14ac:dyDescent="0.35"/>
  <cols>
    <col min="1" max="1" width="17.6640625" style="1"/>
    <col min="2" max="2" width="23.6640625" style="1" hidden="1" customWidth="1" outlineLevel="1"/>
    <col min="3" max="25" width="17.6640625" style="1" hidden="1" customWidth="1" outlineLevel="1"/>
    <col min="26" max="26" width="23.5546875" style="1" hidden="1" customWidth="1" outlineLevel="1"/>
    <col min="27" max="29" width="17.6640625" style="1" hidden="1" customWidth="1" outlineLevel="1"/>
    <col min="30" max="31" width="17.6640625" style="13" hidden="1" customWidth="1" outlineLevel="1"/>
    <col min="32" max="45" width="17.6640625" style="1" hidden="1" customWidth="1" outlineLevel="1"/>
    <col min="46" max="47" width="17.6640625" style="13" hidden="1" customWidth="1" outlineLevel="1"/>
    <col min="48" max="49" width="17.6640625" style="1" hidden="1" customWidth="1" outlineLevel="1"/>
    <col min="50" max="50" width="23.6640625" style="1" bestFit="1" customWidth="1" collapsed="1"/>
    <col min="51" max="51" width="12" style="1" customWidth="1"/>
    <col min="52" max="52" width="21.88671875" style="1" bestFit="1" customWidth="1"/>
    <col min="53" max="61" width="12" style="1" customWidth="1"/>
    <col min="62" max="63" width="16.44140625" style="1" customWidth="1"/>
    <col min="64" max="64" width="23.88671875" style="1" customWidth="1"/>
    <col min="65" max="65" width="16.44140625" style="1" customWidth="1"/>
    <col min="66" max="66" width="22.5546875" style="1" customWidth="1"/>
    <col min="67" max="67" width="16.44140625" style="1" customWidth="1"/>
    <col min="68" max="68" width="22.5546875" style="1" customWidth="1"/>
    <col min="69" max="69" width="18.21875" style="1" customWidth="1"/>
    <col min="70" max="70" width="22.5546875" style="1" customWidth="1"/>
    <col min="71" max="71" width="18.21875" style="1" customWidth="1"/>
    <col min="72" max="72" width="22.5546875" style="1" customWidth="1"/>
    <col min="73" max="73" width="18.21875" style="1" customWidth="1"/>
    <col min="74" max="74" width="22.5546875" style="1" customWidth="1"/>
    <col min="75" max="75" width="18.21875" style="1" customWidth="1"/>
    <col min="76" max="76" width="23.44140625" style="1" bestFit="1" customWidth="1"/>
    <col min="77" max="77" width="18.21875" style="1" customWidth="1"/>
    <col min="78" max="78" width="23.5546875" style="1" bestFit="1" customWidth="1"/>
    <col min="79" max="79" width="18.21875" style="1" customWidth="1"/>
    <col min="80" max="80" width="23.5546875" style="1" bestFit="1" customWidth="1"/>
    <col min="81" max="81" width="18.21875" style="1" customWidth="1"/>
    <col min="82" max="82" width="23.5546875" style="1" bestFit="1" customWidth="1"/>
    <col min="83" max="83" width="18.21875" style="1" customWidth="1"/>
    <col min="84" max="84" width="23.5546875" style="1" bestFit="1" customWidth="1"/>
    <col min="85" max="85" width="18.21875" style="1" customWidth="1"/>
    <col min="86" max="86" width="23.5546875" style="1" bestFit="1" customWidth="1"/>
    <col min="87" max="87" width="18.21875" style="1" customWidth="1"/>
    <col min="88" max="88" width="23.5546875" style="1" bestFit="1" customWidth="1"/>
    <col min="89" max="89" width="18.21875" style="1" customWidth="1"/>
    <col min="90" max="90" width="23.5546875" style="1" bestFit="1" customWidth="1"/>
    <col min="91" max="91" width="18.21875" style="1" customWidth="1"/>
    <col min="92" max="92" width="23.5546875" style="1" bestFit="1" customWidth="1"/>
    <col min="93" max="93" width="18.21875" style="1" customWidth="1"/>
    <col min="94" max="94" width="23.5546875" style="1" bestFit="1" customWidth="1"/>
    <col min="95" max="95" width="18.21875" style="1" customWidth="1"/>
    <col min="96" max="96" width="23.5546875" style="1" bestFit="1" customWidth="1"/>
    <col min="97" max="97" width="18.21875" style="1" customWidth="1"/>
    <col min="98" max="98" width="23.5546875" style="1" bestFit="1" customWidth="1"/>
    <col min="99" max="99" width="18.21875" style="1" customWidth="1"/>
    <col min="100" max="100" width="21.88671875" style="1" customWidth="1"/>
    <col min="101" max="101" width="13.33203125" style="1" customWidth="1"/>
    <col min="102" max="102" width="22.6640625" style="1" customWidth="1"/>
    <col min="103" max="103" width="14.109375" style="1" customWidth="1"/>
    <col min="104" max="104" width="23.77734375" style="1" bestFit="1" customWidth="1"/>
    <col min="105" max="105" width="14.109375" style="1" customWidth="1"/>
    <col min="106" max="106" width="23.77734375" style="1" bestFit="1" customWidth="1"/>
    <col min="107" max="107" width="14.109375" style="1" customWidth="1"/>
    <col min="108" max="108" width="23.77734375" style="1" bestFit="1" customWidth="1"/>
    <col min="109" max="109" width="14.109375" style="1" customWidth="1"/>
    <col min="110" max="16384" width="17.6640625" style="1"/>
  </cols>
  <sheetData>
    <row r="1" spans="1:110" s="7" customFormat="1" ht="30" customHeight="1" x14ac:dyDescent="0.4">
      <c r="A1" s="484" t="s">
        <v>41</v>
      </c>
      <c r="B1" s="484"/>
      <c r="C1" s="484"/>
      <c r="D1" s="484"/>
      <c r="E1" s="484"/>
      <c r="F1" s="484"/>
      <c r="G1" s="484"/>
      <c r="H1" s="484"/>
      <c r="I1" s="484"/>
      <c r="J1" s="484"/>
      <c r="K1" s="484"/>
      <c r="L1" s="484"/>
      <c r="M1" s="484"/>
      <c r="N1" s="484"/>
      <c r="O1" s="484"/>
      <c r="P1" s="484"/>
      <c r="Q1" s="484"/>
      <c r="R1" s="484"/>
      <c r="S1" s="484"/>
      <c r="T1" s="484"/>
      <c r="U1" s="484"/>
      <c r="V1" s="484"/>
      <c r="W1" s="484"/>
      <c r="X1" s="484"/>
      <c r="Y1" s="484"/>
      <c r="Z1" s="484"/>
      <c r="AA1" s="484"/>
      <c r="AB1" s="484"/>
      <c r="AC1" s="484"/>
      <c r="AD1" s="484"/>
      <c r="AE1" s="484"/>
      <c r="AF1" s="484"/>
      <c r="AG1" s="484"/>
      <c r="AH1" s="484"/>
      <c r="AI1" s="484"/>
      <c r="AJ1" s="484"/>
      <c r="AK1" s="484"/>
      <c r="AL1" s="484"/>
      <c r="AM1" s="484"/>
      <c r="AN1" s="484"/>
      <c r="AO1" s="484"/>
      <c r="AP1" s="484"/>
      <c r="AQ1" s="484"/>
      <c r="AR1" s="484"/>
      <c r="AS1" s="484"/>
      <c r="AT1" s="484"/>
      <c r="AU1" s="484"/>
      <c r="AV1" s="484"/>
      <c r="AW1" s="484"/>
      <c r="AX1" s="484"/>
      <c r="AY1" s="484"/>
      <c r="AZ1" s="484"/>
      <c r="BA1" s="484"/>
      <c r="BB1" s="484"/>
      <c r="BC1" s="484"/>
      <c r="BD1" s="484"/>
      <c r="BE1" s="484"/>
      <c r="BF1" s="484"/>
      <c r="BG1" s="484"/>
      <c r="BH1" s="484"/>
      <c r="BI1" s="484"/>
      <c r="BJ1" s="484"/>
      <c r="BK1" s="484"/>
      <c r="BL1" s="484"/>
      <c r="BM1" s="484"/>
      <c r="BN1" s="484"/>
      <c r="BO1" s="484"/>
      <c r="BP1" s="484"/>
      <c r="BQ1" s="484"/>
      <c r="BR1" s="101"/>
      <c r="BS1" s="101"/>
      <c r="BT1" s="101"/>
      <c r="BU1" s="101"/>
      <c r="BV1" s="101"/>
      <c r="BW1" s="101"/>
      <c r="BX1" s="101"/>
      <c r="BY1" s="101"/>
      <c r="BZ1" s="101"/>
      <c r="CA1" s="101"/>
      <c r="CB1" s="101"/>
      <c r="CC1" s="101"/>
      <c r="CD1" s="101"/>
      <c r="CE1" s="101"/>
      <c r="CF1" s="101"/>
      <c r="CG1" s="101"/>
      <c r="CH1" s="101"/>
      <c r="CI1" s="101"/>
      <c r="CJ1" s="101"/>
      <c r="CK1" s="101"/>
      <c r="CL1" s="101"/>
      <c r="CM1" s="101"/>
      <c r="CN1" s="101"/>
      <c r="CO1" s="101"/>
      <c r="CP1" s="101"/>
      <c r="CQ1" s="101"/>
      <c r="CR1" s="101"/>
      <c r="CS1" s="101"/>
      <c r="CT1" s="101"/>
      <c r="CU1" s="101"/>
      <c r="CV1" s="101"/>
      <c r="CW1" s="101"/>
      <c r="CX1" s="101"/>
      <c r="CY1" s="101"/>
      <c r="CZ1" s="101"/>
      <c r="DA1" s="101"/>
      <c r="DB1" s="101"/>
      <c r="DC1" s="101"/>
      <c r="DD1" s="101"/>
      <c r="DE1" s="101"/>
      <c r="DF1" s="102" t="s">
        <v>42</v>
      </c>
    </row>
    <row r="2" spans="1:110" s="7" customFormat="1" ht="15" x14ac:dyDescent="0.4">
      <c r="A2" s="485" t="s">
        <v>43</v>
      </c>
      <c r="B2" s="485"/>
      <c r="C2" s="485"/>
      <c r="D2" s="485"/>
      <c r="E2" s="485"/>
      <c r="F2" s="485"/>
      <c r="G2" s="485"/>
      <c r="H2" s="485"/>
      <c r="I2" s="485"/>
      <c r="J2" s="485"/>
      <c r="K2" s="485"/>
      <c r="L2" s="485"/>
      <c r="M2" s="485"/>
      <c r="N2" s="485"/>
      <c r="O2" s="485"/>
      <c r="P2" s="485"/>
      <c r="Q2" s="485"/>
      <c r="R2" s="485"/>
      <c r="S2" s="485"/>
      <c r="T2" s="485"/>
      <c r="U2" s="485"/>
      <c r="V2" s="485"/>
      <c r="W2" s="485"/>
      <c r="X2" s="485"/>
      <c r="Y2" s="485"/>
      <c r="Z2" s="485"/>
      <c r="AA2" s="485"/>
      <c r="AB2" s="485"/>
      <c r="AC2" s="485"/>
      <c r="AD2" s="485"/>
      <c r="AE2" s="485"/>
      <c r="AF2" s="485"/>
      <c r="AG2" s="485"/>
      <c r="AH2" s="485"/>
      <c r="AI2" s="485"/>
      <c r="AJ2" s="485"/>
      <c r="AK2" s="485"/>
      <c r="AL2" s="485"/>
      <c r="AM2" s="485"/>
      <c r="AN2" s="485"/>
      <c r="AO2" s="485"/>
      <c r="AP2" s="485"/>
      <c r="AQ2" s="485"/>
      <c r="AR2" s="485"/>
      <c r="AS2" s="485"/>
      <c r="AT2" s="485"/>
      <c r="AU2" s="485"/>
      <c r="AV2" s="485"/>
      <c r="AW2" s="485"/>
      <c r="AX2" s="485"/>
      <c r="AY2" s="485"/>
      <c r="AZ2" s="485"/>
      <c r="BA2" s="485"/>
      <c r="BB2" s="485"/>
      <c r="BC2" s="485"/>
      <c r="BD2" s="485"/>
      <c r="BE2" s="485"/>
      <c r="BF2" s="485"/>
      <c r="BG2" s="485"/>
      <c r="BH2" s="485"/>
      <c r="BI2" s="485"/>
      <c r="BJ2" s="485"/>
      <c r="BK2" s="485"/>
      <c r="BL2" s="485"/>
      <c r="BM2" s="485"/>
      <c r="BN2" s="485"/>
      <c r="BO2" s="485"/>
      <c r="BP2" s="485"/>
      <c r="BQ2" s="485"/>
      <c r="BR2" s="103"/>
      <c r="BS2" s="103"/>
      <c r="BT2" s="103"/>
      <c r="BU2" s="103"/>
      <c r="BV2" s="103"/>
      <c r="BW2" s="103"/>
      <c r="BX2" s="103"/>
      <c r="BY2" s="103"/>
      <c r="BZ2" s="103"/>
      <c r="CA2" s="103"/>
      <c r="CB2" s="103"/>
      <c r="CC2" s="103"/>
      <c r="CD2" s="103"/>
      <c r="CE2" s="103"/>
      <c r="CF2" s="103"/>
      <c r="CG2" s="103"/>
      <c r="CH2" s="103"/>
      <c r="CI2" s="103"/>
      <c r="CJ2" s="103"/>
      <c r="CK2" s="103"/>
      <c r="CL2" s="103"/>
      <c r="CM2" s="103"/>
      <c r="CN2" s="103"/>
      <c r="CO2" s="103"/>
      <c r="CP2" s="103"/>
      <c r="CQ2" s="103"/>
      <c r="CR2" s="103"/>
      <c r="CS2" s="103"/>
      <c r="CT2" s="103"/>
      <c r="CU2" s="103"/>
      <c r="CV2" s="103"/>
      <c r="CW2" s="103"/>
      <c r="CX2" s="103"/>
      <c r="CY2" s="103"/>
      <c r="CZ2" s="103"/>
      <c r="DA2" s="103"/>
      <c r="DB2" s="103"/>
      <c r="DC2" s="103"/>
      <c r="DD2" s="103"/>
      <c r="DE2" s="103"/>
      <c r="DF2" s="103"/>
    </row>
    <row r="3" spans="1:110" x14ac:dyDescent="0.35">
      <c r="A3" s="12"/>
      <c r="B3" s="13"/>
      <c r="C3" s="13"/>
    </row>
    <row r="4" spans="1:110" ht="15" thickBot="1" x14ac:dyDescent="0.4">
      <c r="A4" s="14"/>
      <c r="B4" s="13"/>
      <c r="C4" s="13"/>
    </row>
    <row r="5" spans="1:110" x14ac:dyDescent="0.35">
      <c r="A5" s="486" t="s">
        <v>44</v>
      </c>
      <c r="B5" s="482" t="s">
        <v>208</v>
      </c>
      <c r="C5" s="483"/>
      <c r="D5" s="482" t="s">
        <v>209</v>
      </c>
      <c r="E5" s="483"/>
      <c r="F5" s="480" t="s">
        <v>210</v>
      </c>
      <c r="G5" s="481"/>
      <c r="H5" s="480" t="s">
        <v>211</v>
      </c>
      <c r="I5" s="481"/>
      <c r="J5" s="480" t="s">
        <v>212</v>
      </c>
      <c r="K5" s="481"/>
      <c r="L5" s="480" t="s">
        <v>213</v>
      </c>
      <c r="M5" s="481"/>
      <c r="N5" s="480" t="s">
        <v>214</v>
      </c>
      <c r="O5" s="481"/>
      <c r="P5" s="480" t="s">
        <v>215</v>
      </c>
      <c r="Q5" s="481"/>
      <c r="R5" s="480" t="s">
        <v>216</v>
      </c>
      <c r="S5" s="481"/>
      <c r="T5" s="480" t="s">
        <v>218</v>
      </c>
      <c r="U5" s="481"/>
      <c r="V5" s="480" t="s">
        <v>224</v>
      </c>
      <c r="W5" s="481"/>
      <c r="X5" s="480" t="s">
        <v>226</v>
      </c>
      <c r="Y5" s="481"/>
      <c r="Z5" s="480" t="s">
        <v>228</v>
      </c>
      <c r="AA5" s="481"/>
      <c r="AB5" s="480" t="s">
        <v>231</v>
      </c>
      <c r="AC5" s="481"/>
      <c r="AD5" s="482" t="s">
        <v>232</v>
      </c>
      <c r="AE5" s="483"/>
      <c r="AF5" s="480" t="s">
        <v>235</v>
      </c>
      <c r="AG5" s="481"/>
      <c r="AH5" s="480" t="s">
        <v>238</v>
      </c>
      <c r="AI5" s="481"/>
      <c r="AJ5" s="480" t="s">
        <v>242</v>
      </c>
      <c r="AK5" s="481"/>
      <c r="AL5" s="480" t="s">
        <v>243</v>
      </c>
      <c r="AM5" s="481"/>
      <c r="AN5" s="480" t="s">
        <v>244</v>
      </c>
      <c r="AO5" s="481"/>
      <c r="AP5" s="480" t="s">
        <v>245</v>
      </c>
      <c r="AQ5" s="481"/>
      <c r="AR5" s="480" t="s">
        <v>246</v>
      </c>
      <c r="AS5" s="481"/>
      <c r="AT5" s="482" t="s">
        <v>247</v>
      </c>
      <c r="AU5" s="483"/>
      <c r="AV5" s="480" t="s">
        <v>248</v>
      </c>
      <c r="AW5" s="481"/>
      <c r="AX5" s="480" t="s">
        <v>249</v>
      </c>
      <c r="AY5" s="481"/>
      <c r="AZ5" s="480" t="s">
        <v>252</v>
      </c>
      <c r="BA5" s="481"/>
      <c r="BB5" s="480" t="s">
        <v>254</v>
      </c>
      <c r="BC5" s="481"/>
      <c r="BD5" s="480" t="s">
        <v>256</v>
      </c>
      <c r="BE5" s="481"/>
      <c r="BF5" s="480" t="s">
        <v>257</v>
      </c>
      <c r="BG5" s="481"/>
      <c r="BH5" s="480" t="s">
        <v>258</v>
      </c>
      <c r="BI5" s="481"/>
      <c r="BJ5" s="480" t="s">
        <v>259</v>
      </c>
      <c r="BK5" s="481"/>
      <c r="BL5" s="480" t="s">
        <v>260</v>
      </c>
      <c r="BM5" s="481"/>
      <c r="BN5" s="480" t="s">
        <v>261</v>
      </c>
      <c r="BO5" s="481"/>
      <c r="BP5" s="480" t="s">
        <v>263</v>
      </c>
      <c r="BQ5" s="481"/>
      <c r="BR5" s="480" t="s">
        <v>265</v>
      </c>
      <c r="BS5" s="481"/>
      <c r="BT5" s="480" t="s">
        <v>268</v>
      </c>
      <c r="BU5" s="481"/>
      <c r="BV5" s="480" t="s">
        <v>269</v>
      </c>
      <c r="BW5" s="481"/>
      <c r="BX5" s="480" t="s">
        <v>271</v>
      </c>
      <c r="BY5" s="481"/>
      <c r="BZ5" s="480" t="s">
        <v>272</v>
      </c>
      <c r="CA5" s="481"/>
      <c r="CB5" s="480" t="s">
        <v>274</v>
      </c>
      <c r="CC5" s="481"/>
      <c r="CD5" s="480" t="s">
        <v>275</v>
      </c>
      <c r="CE5" s="481"/>
      <c r="CF5" s="480" t="s">
        <v>276</v>
      </c>
      <c r="CG5" s="481"/>
      <c r="CH5" s="480" t="s">
        <v>278</v>
      </c>
      <c r="CI5" s="481"/>
      <c r="CJ5" s="480" t="s">
        <v>280</v>
      </c>
      <c r="CK5" s="481"/>
      <c r="CL5" s="480" t="s">
        <v>281</v>
      </c>
      <c r="CM5" s="481"/>
      <c r="CN5" s="480" t="s">
        <v>284</v>
      </c>
      <c r="CO5" s="481"/>
      <c r="CP5" s="480" t="s">
        <v>286</v>
      </c>
      <c r="CQ5" s="481"/>
      <c r="CR5" s="480" t="s">
        <v>288</v>
      </c>
      <c r="CS5" s="481"/>
      <c r="CT5" s="480" t="s">
        <v>291</v>
      </c>
      <c r="CU5" s="481"/>
      <c r="CV5" s="480" t="s">
        <v>295</v>
      </c>
      <c r="CW5" s="481"/>
      <c r="CX5" s="480" t="s">
        <v>296</v>
      </c>
      <c r="CY5" s="481"/>
      <c r="CZ5" s="480" t="s">
        <v>298</v>
      </c>
      <c r="DA5" s="481"/>
      <c r="DB5" s="480" t="s">
        <v>300</v>
      </c>
      <c r="DC5" s="481"/>
      <c r="DD5" s="489" t="s">
        <v>301</v>
      </c>
      <c r="DE5" s="490"/>
    </row>
    <row r="6" spans="1:110" x14ac:dyDescent="0.35">
      <c r="A6" s="487"/>
      <c r="B6" s="15" t="s">
        <v>45</v>
      </c>
      <c r="C6" s="62" t="s">
        <v>46</v>
      </c>
      <c r="D6" s="15" t="s">
        <v>45</v>
      </c>
      <c r="E6" s="62" t="s">
        <v>46</v>
      </c>
      <c r="F6" s="16" t="s">
        <v>45</v>
      </c>
      <c r="G6" s="63" t="s">
        <v>46</v>
      </c>
      <c r="H6" s="16" t="s">
        <v>45</v>
      </c>
      <c r="I6" s="63" t="s">
        <v>46</v>
      </c>
      <c r="J6" s="16" t="s">
        <v>45</v>
      </c>
      <c r="K6" s="63" t="s">
        <v>46</v>
      </c>
      <c r="L6" s="16" t="s">
        <v>45</v>
      </c>
      <c r="M6" s="63" t="s">
        <v>46</v>
      </c>
      <c r="N6" s="16" t="s">
        <v>45</v>
      </c>
      <c r="O6" s="63" t="s">
        <v>46</v>
      </c>
      <c r="P6" s="16" t="s">
        <v>45</v>
      </c>
      <c r="Q6" s="63" t="s">
        <v>46</v>
      </c>
      <c r="R6" s="16" t="s">
        <v>45</v>
      </c>
      <c r="S6" s="63" t="s">
        <v>46</v>
      </c>
      <c r="T6" s="16" t="s">
        <v>45</v>
      </c>
      <c r="U6" s="63" t="s">
        <v>46</v>
      </c>
      <c r="V6" s="16" t="s">
        <v>45</v>
      </c>
      <c r="W6" s="63" t="s">
        <v>46</v>
      </c>
      <c r="X6" s="16" t="s">
        <v>45</v>
      </c>
      <c r="Y6" s="63" t="s">
        <v>46</v>
      </c>
      <c r="Z6" s="16" t="s">
        <v>45</v>
      </c>
      <c r="AA6" s="63" t="s">
        <v>46</v>
      </c>
      <c r="AB6" s="16" t="s">
        <v>45</v>
      </c>
      <c r="AC6" s="63" t="s">
        <v>46</v>
      </c>
      <c r="AD6" s="15" t="s">
        <v>45</v>
      </c>
      <c r="AE6" s="62" t="s">
        <v>46</v>
      </c>
      <c r="AF6" s="16" t="s">
        <v>45</v>
      </c>
      <c r="AG6" s="63" t="s">
        <v>46</v>
      </c>
      <c r="AH6" s="16" t="s">
        <v>45</v>
      </c>
      <c r="AI6" s="63" t="s">
        <v>46</v>
      </c>
      <c r="AJ6" s="16" t="s">
        <v>45</v>
      </c>
      <c r="AK6" s="63" t="s">
        <v>46</v>
      </c>
      <c r="AL6" s="16" t="s">
        <v>45</v>
      </c>
      <c r="AM6" s="63" t="s">
        <v>46</v>
      </c>
      <c r="AN6" s="16" t="s">
        <v>45</v>
      </c>
      <c r="AO6" s="63" t="s">
        <v>46</v>
      </c>
      <c r="AP6" s="16" t="s">
        <v>45</v>
      </c>
      <c r="AQ6" s="63" t="s">
        <v>46</v>
      </c>
      <c r="AR6" s="16" t="s">
        <v>45</v>
      </c>
      <c r="AS6" s="63" t="s">
        <v>46</v>
      </c>
      <c r="AT6" s="15" t="s">
        <v>45</v>
      </c>
      <c r="AU6" s="62" t="s">
        <v>46</v>
      </c>
      <c r="AV6" s="16" t="s">
        <v>45</v>
      </c>
      <c r="AW6" s="63" t="s">
        <v>46</v>
      </c>
      <c r="AX6" s="16" t="s">
        <v>45</v>
      </c>
      <c r="AY6" s="63" t="s">
        <v>46</v>
      </c>
      <c r="AZ6" s="16" t="s">
        <v>45</v>
      </c>
      <c r="BA6" s="63" t="s">
        <v>46</v>
      </c>
      <c r="BB6" s="16" t="s">
        <v>45</v>
      </c>
      <c r="BC6" s="63" t="s">
        <v>46</v>
      </c>
      <c r="BD6" s="16" t="s">
        <v>45</v>
      </c>
      <c r="BE6" s="63" t="s">
        <v>46</v>
      </c>
      <c r="BF6" s="16" t="s">
        <v>45</v>
      </c>
      <c r="BG6" s="63" t="s">
        <v>46</v>
      </c>
      <c r="BH6" s="16" t="s">
        <v>45</v>
      </c>
      <c r="BI6" s="63" t="s">
        <v>46</v>
      </c>
      <c r="BJ6" s="16" t="s">
        <v>45</v>
      </c>
      <c r="BK6" s="63" t="s">
        <v>46</v>
      </c>
      <c r="BL6" s="16" t="s">
        <v>45</v>
      </c>
      <c r="BM6" s="63" t="s">
        <v>46</v>
      </c>
      <c r="BN6" s="16" t="s">
        <v>45</v>
      </c>
      <c r="BO6" s="63" t="s">
        <v>46</v>
      </c>
      <c r="BP6" s="16" t="s">
        <v>45</v>
      </c>
      <c r="BQ6" s="63" t="s">
        <v>46</v>
      </c>
      <c r="BR6" s="16" t="s">
        <v>45</v>
      </c>
      <c r="BS6" s="63" t="s">
        <v>46</v>
      </c>
      <c r="BT6" s="16" t="s">
        <v>45</v>
      </c>
      <c r="BU6" s="63" t="s">
        <v>46</v>
      </c>
      <c r="BV6" s="16" t="s">
        <v>45</v>
      </c>
      <c r="BW6" s="63" t="s">
        <v>46</v>
      </c>
      <c r="BX6" s="16" t="s">
        <v>45</v>
      </c>
      <c r="BY6" s="63" t="s">
        <v>46</v>
      </c>
      <c r="BZ6" s="15" t="s">
        <v>45</v>
      </c>
      <c r="CA6" s="62" t="s">
        <v>46</v>
      </c>
      <c r="CB6" s="15" t="s">
        <v>45</v>
      </c>
      <c r="CC6" s="62" t="s">
        <v>46</v>
      </c>
      <c r="CD6" s="16" t="s">
        <v>45</v>
      </c>
      <c r="CE6" s="63" t="s">
        <v>46</v>
      </c>
      <c r="CF6" s="16" t="s">
        <v>45</v>
      </c>
      <c r="CG6" s="63" t="s">
        <v>46</v>
      </c>
      <c r="CH6" s="16" t="s">
        <v>45</v>
      </c>
      <c r="CI6" s="63" t="s">
        <v>46</v>
      </c>
      <c r="CJ6" s="16" t="s">
        <v>45</v>
      </c>
      <c r="CK6" s="63" t="s">
        <v>46</v>
      </c>
      <c r="CL6" s="16" t="s">
        <v>45</v>
      </c>
      <c r="CM6" s="63" t="s">
        <v>46</v>
      </c>
      <c r="CN6" s="16" t="s">
        <v>45</v>
      </c>
      <c r="CO6" s="63" t="s">
        <v>46</v>
      </c>
      <c r="CP6" s="16" t="s">
        <v>45</v>
      </c>
      <c r="CQ6" s="63" t="s">
        <v>46</v>
      </c>
      <c r="CR6" s="16" t="s">
        <v>45</v>
      </c>
      <c r="CS6" s="63" t="s">
        <v>46</v>
      </c>
      <c r="CT6" s="16" t="s">
        <v>45</v>
      </c>
      <c r="CU6" s="63" t="s">
        <v>46</v>
      </c>
      <c r="CV6" s="16" t="s">
        <v>45</v>
      </c>
      <c r="CW6" s="63" t="s">
        <v>46</v>
      </c>
      <c r="CX6" s="16" t="s">
        <v>45</v>
      </c>
      <c r="CY6" s="63" t="s">
        <v>46</v>
      </c>
      <c r="CZ6" s="16" t="s">
        <v>45</v>
      </c>
      <c r="DA6" s="63" t="s">
        <v>46</v>
      </c>
      <c r="DB6" s="16" t="s">
        <v>45</v>
      </c>
      <c r="DC6" s="63" t="s">
        <v>46</v>
      </c>
      <c r="DD6" s="17" t="s">
        <v>45</v>
      </c>
      <c r="DE6" s="64" t="s">
        <v>46</v>
      </c>
    </row>
    <row r="7" spans="1:110" s="4" customFormat="1" ht="15" thickBot="1" x14ac:dyDescent="0.4">
      <c r="A7" s="488"/>
      <c r="B7" s="18">
        <v>18521714.419826303</v>
      </c>
      <c r="C7" s="65">
        <v>1.0000000000000002</v>
      </c>
      <c r="D7" s="18">
        <v>18832981.121398281</v>
      </c>
      <c r="E7" s="65">
        <v>1.0000000000000002</v>
      </c>
      <c r="F7" s="19">
        <v>19225867.467702847</v>
      </c>
      <c r="G7" s="66">
        <v>1.0000000000000002</v>
      </c>
      <c r="H7" s="19">
        <v>19507181.175404157</v>
      </c>
      <c r="I7" s="66">
        <v>1.0000000000000002</v>
      </c>
      <c r="J7" s="19">
        <v>19755385.13051039</v>
      </c>
      <c r="K7" s="66">
        <v>1.0000000000000002</v>
      </c>
      <c r="L7" s="19">
        <v>19817701.469286058</v>
      </c>
      <c r="M7" s="66">
        <v>1.0000000000000002</v>
      </c>
      <c r="N7" s="19">
        <v>20060096.585100025</v>
      </c>
      <c r="O7" s="66">
        <v>1.0000000000000002</v>
      </c>
      <c r="P7" s="19">
        <v>20016546.479964837</v>
      </c>
      <c r="Q7" s="66">
        <v>1.0000000000000002</v>
      </c>
      <c r="R7" s="19">
        <v>20624141.106511217</v>
      </c>
      <c r="S7" s="66">
        <v>1.0000000000000002</v>
      </c>
      <c r="T7" s="19">
        <v>20792321.032614809</v>
      </c>
      <c r="U7" s="66">
        <v>1.0000000000000002</v>
      </c>
      <c r="V7" s="19">
        <v>20994323.041972108</v>
      </c>
      <c r="W7" s="66">
        <v>1.0000000000000002</v>
      </c>
      <c r="X7" s="19">
        <f>+X10+X12</f>
        <v>20660267.070618737</v>
      </c>
      <c r="Y7" s="66">
        <v>1.0000000000000002</v>
      </c>
      <c r="Z7" s="19">
        <f>+Z10+Z12</f>
        <v>20493129.264719065</v>
      </c>
      <c r="AA7" s="66">
        <v>1.0000000000000002</v>
      </c>
      <c r="AB7" s="19">
        <f>+AB10+AB12</f>
        <v>20629294.85577241</v>
      </c>
      <c r="AC7" s="66">
        <v>1.0000000000000002</v>
      </c>
      <c r="AD7" s="18">
        <f>+AD10+AD12</f>
        <v>20889905.949386325</v>
      </c>
      <c r="AE7" s="65">
        <v>1.0000000000000002</v>
      </c>
      <c r="AF7" s="19">
        <f>+AF10+AF12</f>
        <v>21042689.597606201</v>
      </c>
      <c r="AG7" s="66">
        <v>1.0000000000000002</v>
      </c>
      <c r="AH7" s="19">
        <f>+AH10+AH12</f>
        <v>21146587.472747594</v>
      </c>
      <c r="AI7" s="66">
        <v>1.0000000000000002</v>
      </c>
      <c r="AJ7" s="19">
        <f>+AJ10+AJ12</f>
        <v>21177604.412774112</v>
      </c>
      <c r="AK7" s="66">
        <v>1.0000000000000002</v>
      </c>
      <c r="AL7" s="19">
        <f>+AL10+AL12</f>
        <v>21077669.872826945</v>
      </c>
      <c r="AM7" s="66">
        <v>1.0000000000000002</v>
      </c>
      <c r="AN7" s="19">
        <f>+AN10+AN12</f>
        <v>20803382.383642416</v>
      </c>
      <c r="AO7" s="66">
        <v>1.0000000000000002</v>
      </c>
      <c r="AP7" s="19">
        <f>+AP10+AP12</f>
        <v>21174987.096155554</v>
      </c>
      <c r="AQ7" s="66">
        <v>1.0000000000000002</v>
      </c>
      <c r="AR7" s="19">
        <f>+AR10+AR12</f>
        <v>20909633.399432335</v>
      </c>
      <c r="AS7" s="66">
        <v>1.0000000000000002</v>
      </c>
      <c r="AT7" s="18">
        <f>+AT10+AT12</f>
        <v>20942795.607659969</v>
      </c>
      <c r="AU7" s="65">
        <v>1.0000000000000002</v>
      </c>
      <c r="AV7" s="19">
        <f>+AV10+AV12</f>
        <v>21095326.7095575</v>
      </c>
      <c r="AW7" s="66">
        <v>1.0000000000000002</v>
      </c>
      <c r="AX7" s="19">
        <f>+AX10+AX12</f>
        <v>21013776.638652969</v>
      </c>
      <c r="AY7" s="66">
        <v>1.0000000000000002</v>
      </c>
      <c r="AZ7" s="19">
        <f>+AZ10+AZ12</f>
        <v>21099291.598387972</v>
      </c>
      <c r="BA7" s="66">
        <v>1.0000000000000002</v>
      </c>
      <c r="BB7" s="19">
        <f>+BB10+BB12</f>
        <v>21274466.155454803</v>
      </c>
      <c r="BC7" s="66">
        <v>1.0000000000000002</v>
      </c>
      <c r="BD7" s="19">
        <f>+BD10+BD12</f>
        <v>21313666.565063216</v>
      </c>
      <c r="BE7" s="66">
        <v>1.0000000000000002</v>
      </c>
      <c r="BF7" s="19">
        <f>+BF10+BF12</f>
        <v>21622273.878905475</v>
      </c>
      <c r="BG7" s="66">
        <v>1.0000000000000002</v>
      </c>
      <c r="BH7" s="19">
        <f>+BH10+BH12</f>
        <v>21728178.59644562</v>
      </c>
      <c r="BI7" s="66">
        <v>1.0000000000000002</v>
      </c>
      <c r="BJ7" s="19">
        <f>+BJ10+BJ12</f>
        <v>21739120.140477508</v>
      </c>
      <c r="BK7" s="66">
        <v>1.0000000000000002</v>
      </c>
      <c r="BL7" s="19">
        <f>+BL10+BL12</f>
        <v>21450096.713886175</v>
      </c>
      <c r="BM7" s="66">
        <v>1.0000000000000002</v>
      </c>
      <c r="BN7" s="19">
        <f>+BN10+BN12</f>
        <v>21429439.476565976</v>
      </c>
      <c r="BO7" s="66">
        <v>1.0000000000000002</v>
      </c>
      <c r="BP7" s="19">
        <f>+BP10+BP12</f>
        <v>21298688.133745521</v>
      </c>
      <c r="BQ7" s="66">
        <v>1.0000000000000002</v>
      </c>
      <c r="BR7" s="19">
        <f>+BR10+BR12</f>
        <v>21333330.105526634</v>
      </c>
      <c r="BS7" s="66">
        <v>1.0000000000000002</v>
      </c>
      <c r="BT7" s="19">
        <f>+BT10+BT12</f>
        <v>21259659.093629364</v>
      </c>
      <c r="BU7" s="66">
        <v>1.0000000000000002</v>
      </c>
      <c r="BV7" s="19">
        <f>+BV10+BV12</f>
        <v>21223700.054057196</v>
      </c>
      <c r="BW7" s="66">
        <v>1.0000000000000002</v>
      </c>
      <c r="BX7" s="19">
        <f>+BX10+BX12</f>
        <v>21132063.167984799</v>
      </c>
      <c r="BY7" s="66">
        <v>1.0000000000000002</v>
      </c>
      <c r="BZ7" s="18">
        <f>+BZ10+BZ12</f>
        <v>21025110.602632739</v>
      </c>
      <c r="CA7" s="65">
        <v>1.0000000000000002</v>
      </c>
      <c r="CB7" s="18">
        <f>+CB10+CB12</f>
        <v>20888158.527699575</v>
      </c>
      <c r="CC7" s="65">
        <v>1.0000000000000002</v>
      </c>
      <c r="CD7" s="19">
        <v>21139468.301371828</v>
      </c>
      <c r="CE7" s="66">
        <v>1.0000000000000002</v>
      </c>
      <c r="CF7" s="19">
        <v>21363494.717740849</v>
      </c>
      <c r="CG7" s="66">
        <v>1.0000000000000002</v>
      </c>
      <c r="CH7" s="19">
        <v>21008282.539021295</v>
      </c>
      <c r="CI7" s="66">
        <v>1.0000000000000002</v>
      </c>
      <c r="CJ7" s="19">
        <v>21057277.66499183</v>
      </c>
      <c r="CK7" s="66">
        <v>1.0000000000000002</v>
      </c>
      <c r="CL7" s="19">
        <f>+CL10+CL12</f>
        <v>21302098.17096696</v>
      </c>
      <c r="CM7" s="66">
        <v>1.0000000000000002</v>
      </c>
      <c r="CN7" s="19">
        <f>+CN10+CN12</f>
        <v>21209771.026138827</v>
      </c>
      <c r="CO7" s="66">
        <v>1.0000000000000002</v>
      </c>
      <c r="CP7" s="19">
        <f>+CP10+CP12</f>
        <v>21356007.52289021</v>
      </c>
      <c r="CQ7" s="66">
        <v>1.0000000000000002</v>
      </c>
      <c r="CR7" s="19">
        <f>+CR10+CR12</f>
        <v>21510548.107459247</v>
      </c>
      <c r="CS7" s="66">
        <v>1.0000000000000002</v>
      </c>
      <c r="CT7" s="19">
        <f>+CT10+CT12</f>
        <v>21530671.806680299</v>
      </c>
      <c r="CU7" s="66">
        <v>1.0000000000000002</v>
      </c>
      <c r="CV7" s="19">
        <f>+CV10+CV12</f>
        <v>21531631.558498938</v>
      </c>
      <c r="CW7" s="66">
        <v>1.0000000000000002</v>
      </c>
      <c r="CX7" s="19">
        <f>+CX10+CX12</f>
        <v>21659268.79151646</v>
      </c>
      <c r="CY7" s="66">
        <v>1.0000000000000002</v>
      </c>
      <c r="CZ7" s="19">
        <f>+CZ10+CZ12</f>
        <v>21835586.757350322</v>
      </c>
      <c r="DA7" s="66">
        <v>1.0000000000000002</v>
      </c>
      <c r="DB7" s="19">
        <f>+DB10+DB12</f>
        <v>22020465.832927749</v>
      </c>
      <c r="DC7" s="66">
        <v>1.0000000000000002</v>
      </c>
      <c r="DD7" s="20">
        <f>+DD10+DD12</f>
        <v>22147200.93676848</v>
      </c>
      <c r="DE7" s="67">
        <v>1.0000000000000002</v>
      </c>
      <c r="DF7" s="21"/>
    </row>
    <row r="8" spans="1:110" s="4" customFormat="1" x14ac:dyDescent="0.35">
      <c r="A8" s="22"/>
      <c r="B8" s="23"/>
      <c r="C8" s="68"/>
      <c r="D8" s="23"/>
      <c r="E8" s="68"/>
      <c r="F8" s="24"/>
      <c r="G8" s="69"/>
      <c r="H8" s="24"/>
      <c r="I8" s="69"/>
      <c r="J8" s="24"/>
      <c r="K8" s="69"/>
      <c r="L8" s="24"/>
      <c r="M8" s="69"/>
      <c r="N8" s="24"/>
      <c r="O8" s="69"/>
      <c r="P8" s="24"/>
      <c r="Q8" s="69"/>
      <c r="R8" s="24"/>
      <c r="S8" s="69"/>
      <c r="T8" s="24"/>
      <c r="U8" s="69"/>
      <c r="V8" s="24"/>
      <c r="W8" s="69"/>
      <c r="X8" s="24"/>
      <c r="Y8" s="69"/>
      <c r="Z8" s="24"/>
      <c r="AA8" s="69"/>
      <c r="AB8" s="24"/>
      <c r="AC8" s="69"/>
      <c r="AD8" s="23"/>
      <c r="AE8" s="68"/>
      <c r="AF8" s="24"/>
      <c r="AG8" s="69"/>
      <c r="AH8" s="24"/>
      <c r="AI8" s="69"/>
      <c r="AJ8" s="24"/>
      <c r="AK8" s="69"/>
      <c r="AL8" s="24"/>
      <c r="AM8" s="69"/>
      <c r="AN8" s="24"/>
      <c r="AO8" s="69"/>
      <c r="AP8" s="24"/>
      <c r="AQ8" s="69"/>
      <c r="AR8" s="24"/>
      <c r="AS8" s="69"/>
      <c r="AT8" s="23"/>
      <c r="AU8" s="68"/>
      <c r="AV8" s="24"/>
      <c r="AW8" s="69"/>
      <c r="AX8" s="24"/>
      <c r="AY8" s="69"/>
      <c r="AZ8" s="24"/>
      <c r="BA8" s="69"/>
      <c r="BB8" s="24"/>
      <c r="BC8" s="69"/>
      <c r="BD8" s="24"/>
      <c r="BE8" s="69"/>
      <c r="BF8" s="24"/>
      <c r="BG8" s="69"/>
      <c r="BH8" s="24"/>
      <c r="BI8" s="69"/>
      <c r="BJ8" s="24"/>
      <c r="BK8" s="69"/>
      <c r="BL8" s="24"/>
      <c r="BM8" s="69"/>
      <c r="BN8" s="24"/>
      <c r="BO8" s="69"/>
      <c r="BP8" s="24"/>
      <c r="BQ8" s="69"/>
      <c r="BR8" s="24"/>
      <c r="BS8" s="69"/>
      <c r="BT8" s="24"/>
      <c r="BU8" s="69"/>
      <c r="BV8" s="24"/>
      <c r="BW8" s="69"/>
      <c r="BX8" s="24"/>
      <c r="BY8" s="69"/>
      <c r="BZ8" s="23"/>
      <c r="CA8" s="68"/>
      <c r="CB8" s="23"/>
      <c r="CC8" s="68"/>
      <c r="CD8" s="24"/>
      <c r="CE8" s="69"/>
      <c r="CF8" s="24"/>
      <c r="CG8" s="69"/>
      <c r="CH8" s="24"/>
      <c r="CI8" s="69"/>
      <c r="CJ8" s="24"/>
      <c r="CK8" s="69"/>
      <c r="CL8" s="24"/>
      <c r="CM8" s="69"/>
      <c r="CN8" s="24"/>
      <c r="CO8" s="69"/>
      <c r="CP8" s="24"/>
      <c r="CQ8" s="69"/>
      <c r="CR8" s="24"/>
      <c r="CS8" s="69"/>
      <c r="CT8" s="24"/>
      <c r="CU8" s="69"/>
      <c r="CV8" s="24"/>
      <c r="CW8" s="69"/>
      <c r="CX8" s="24"/>
      <c r="CY8" s="69"/>
      <c r="CZ8" s="24"/>
      <c r="DA8" s="69"/>
      <c r="DB8" s="24"/>
      <c r="DC8" s="69"/>
      <c r="DD8" s="280"/>
      <c r="DE8" s="281"/>
    </row>
    <row r="9" spans="1:110" s="4" customFormat="1" x14ac:dyDescent="0.35">
      <c r="A9" s="25" t="s">
        <v>47</v>
      </c>
      <c r="B9" s="26"/>
      <c r="C9" s="70"/>
      <c r="D9" s="26"/>
      <c r="E9" s="70"/>
      <c r="F9" s="27"/>
      <c r="G9" s="71"/>
      <c r="H9" s="27"/>
      <c r="I9" s="71"/>
      <c r="J9" s="27"/>
      <c r="K9" s="71"/>
      <c r="L9" s="27"/>
      <c r="M9" s="71"/>
      <c r="N9" s="27"/>
      <c r="O9" s="71"/>
      <c r="P9" s="27"/>
      <c r="Q9" s="71"/>
      <c r="R9" s="27"/>
      <c r="S9" s="71"/>
      <c r="T9" s="27"/>
      <c r="U9" s="71"/>
      <c r="V9" s="27"/>
      <c r="W9" s="71"/>
      <c r="X9" s="27"/>
      <c r="Y9" s="71"/>
      <c r="Z9" s="27"/>
      <c r="AA9" s="71"/>
      <c r="AB9" s="27"/>
      <c r="AC9" s="71"/>
      <c r="AD9" s="26"/>
      <c r="AE9" s="70"/>
      <c r="AF9" s="27"/>
      <c r="AG9" s="71"/>
      <c r="AH9" s="27"/>
      <c r="AI9" s="71"/>
      <c r="AJ9" s="27"/>
      <c r="AK9" s="71"/>
      <c r="AL9" s="27"/>
      <c r="AM9" s="71"/>
      <c r="AN9" s="27"/>
      <c r="AO9" s="71"/>
      <c r="AP9" s="27"/>
      <c r="AQ9" s="71"/>
      <c r="AR9" s="27"/>
      <c r="AS9" s="71"/>
      <c r="AT9" s="26"/>
      <c r="AU9" s="70"/>
      <c r="AV9" s="27"/>
      <c r="AW9" s="71"/>
      <c r="AX9" s="27"/>
      <c r="AY9" s="71"/>
      <c r="AZ9" s="27"/>
      <c r="BA9" s="71"/>
      <c r="BB9" s="27"/>
      <c r="BC9" s="71"/>
      <c r="BD9" s="27"/>
      <c r="BE9" s="71"/>
      <c r="BF9" s="27"/>
      <c r="BG9" s="71"/>
      <c r="BH9" s="27"/>
      <c r="BI9" s="71"/>
      <c r="BJ9" s="27"/>
      <c r="BK9" s="71"/>
      <c r="BL9" s="27"/>
      <c r="BM9" s="71"/>
      <c r="BN9" s="27"/>
      <c r="BO9" s="71"/>
      <c r="BP9" s="27"/>
      <c r="BQ9" s="71"/>
      <c r="BR9" s="27"/>
      <c r="BS9" s="71"/>
      <c r="BT9" s="27"/>
      <c r="BU9" s="71"/>
      <c r="BV9" s="27"/>
      <c r="BW9" s="71"/>
      <c r="BX9" s="27"/>
      <c r="BY9" s="71"/>
      <c r="BZ9" s="26"/>
      <c r="CA9" s="70"/>
      <c r="CB9" s="26"/>
      <c r="CC9" s="70"/>
      <c r="CD9" s="27"/>
      <c r="CE9" s="71"/>
      <c r="CF9" s="27"/>
      <c r="CG9" s="71"/>
      <c r="CH9" s="27"/>
      <c r="CI9" s="71"/>
      <c r="CJ9" s="27"/>
      <c r="CK9" s="71"/>
      <c r="CL9" s="27"/>
      <c r="CM9" s="71"/>
      <c r="CN9" s="27"/>
      <c r="CO9" s="71"/>
      <c r="CP9" s="27"/>
      <c r="CQ9" s="71"/>
      <c r="CR9" s="27"/>
      <c r="CS9" s="71"/>
      <c r="CT9" s="27"/>
      <c r="CU9" s="71"/>
      <c r="CV9" s="27"/>
      <c r="CW9" s="71"/>
      <c r="CX9" s="27"/>
      <c r="CY9" s="71"/>
      <c r="CZ9" s="27"/>
      <c r="DA9" s="71"/>
      <c r="DB9" s="27"/>
      <c r="DC9" s="71"/>
      <c r="DD9" s="250"/>
      <c r="DE9" s="252"/>
    </row>
    <row r="10" spans="1:110" ht="15" customHeight="1" x14ac:dyDescent="0.35">
      <c r="A10" s="28" t="s">
        <v>48</v>
      </c>
      <c r="B10" s="29">
        <v>14287222.364722149</v>
      </c>
      <c r="C10" s="70">
        <f>+B10/B7</f>
        <v>0.77137688449772224</v>
      </c>
      <c r="D10" s="29">
        <v>14588226.922551263</v>
      </c>
      <c r="E10" s="70">
        <f>+D10/D7</f>
        <v>0.77461060617620048</v>
      </c>
      <c r="F10" s="30">
        <v>14951112.066621451</v>
      </c>
      <c r="G10" s="71">
        <f>+F10/F7</f>
        <v>0.77765604551979395</v>
      </c>
      <c r="H10" s="30">
        <v>15252930.482380627</v>
      </c>
      <c r="I10" s="71">
        <f>+H10/H7</f>
        <v>0.78191361146593807</v>
      </c>
      <c r="J10" s="30">
        <v>15484218.012190707</v>
      </c>
      <c r="K10" s="71">
        <f>+J10/J7</f>
        <v>0.78379732462298324</v>
      </c>
      <c r="L10" s="30">
        <v>15623565.551890161</v>
      </c>
      <c r="M10" s="71">
        <f>+L10/L7</f>
        <v>0.7883641589870517</v>
      </c>
      <c r="N10" s="30">
        <v>15776645.705317324</v>
      </c>
      <c r="O10" s="71">
        <f>+N10/N7</f>
        <v>0.78646907996622972</v>
      </c>
      <c r="P10" s="30">
        <v>15703850.11115833</v>
      </c>
      <c r="Q10" s="71">
        <f>+P10/P7</f>
        <v>0.78454343394734882</v>
      </c>
      <c r="R10" s="30">
        <v>16244212.312131649</v>
      </c>
      <c r="S10" s="71">
        <f>+R10/R7</f>
        <v>0.78763097227856016</v>
      </c>
      <c r="T10" s="30">
        <v>16392764.016415901</v>
      </c>
      <c r="U10" s="71">
        <f>+T10/T7</f>
        <v>0.7884047187758515</v>
      </c>
      <c r="V10" s="30">
        <v>16510445.918865839</v>
      </c>
      <c r="W10" s="71">
        <f>+V10/V7</f>
        <v>0.78642430555431353</v>
      </c>
      <c r="X10" s="30">
        <v>16450440.252551327</v>
      </c>
      <c r="Y10" s="71">
        <f>+X10/X7</f>
        <v>0.79623560510240132</v>
      </c>
      <c r="Z10" s="30">
        <v>16406236.476931149</v>
      </c>
      <c r="AA10" s="71">
        <f>+Z10/Z7</f>
        <v>0.80057253653184612</v>
      </c>
      <c r="AB10" s="30">
        <v>16509694.330528686</v>
      </c>
      <c r="AC10" s="71">
        <f>+AB10/AB7</f>
        <v>0.80030337662797069</v>
      </c>
      <c r="AD10" s="29">
        <v>16856400.69842989</v>
      </c>
      <c r="AE10" s="70">
        <f>+AD10/AD7</f>
        <v>0.80691606459458831</v>
      </c>
      <c r="AF10" s="30">
        <v>16849902.519947886</v>
      </c>
      <c r="AG10" s="71">
        <f>+AF10/AF7</f>
        <v>0.8007485184719314</v>
      </c>
      <c r="AH10" s="30">
        <v>16891006.237805225</v>
      </c>
      <c r="AI10" s="71">
        <f>+AH10/AH7</f>
        <v>0.79875801519149614</v>
      </c>
      <c r="AJ10" s="30">
        <v>16928472.918783527</v>
      </c>
      <c r="AK10" s="71">
        <f>+AJ10/AJ7</f>
        <v>0.79935731109286601</v>
      </c>
      <c r="AL10" s="30">
        <v>16791365.21275695</v>
      </c>
      <c r="AM10" s="71">
        <f>+AL10/AL7</f>
        <v>0.79664238571286083</v>
      </c>
      <c r="AN10" s="30">
        <v>16623585.955162592</v>
      </c>
      <c r="AO10" s="71">
        <f>+AN10/AN7</f>
        <v>0.79908092100607764</v>
      </c>
      <c r="AP10" s="30">
        <v>16984423.458948035</v>
      </c>
      <c r="AQ10" s="71">
        <f>+AP10/AP7</f>
        <v>0.80209840893039597</v>
      </c>
      <c r="AR10" s="30">
        <v>16863075.32526264</v>
      </c>
      <c r="AS10" s="71">
        <f>+AR10/AR7</f>
        <v>0.80647398273947968</v>
      </c>
      <c r="AT10" s="29">
        <v>16920114.55803794</v>
      </c>
      <c r="AU10" s="70">
        <f>+AT10/AT7</f>
        <v>0.80792053148096876</v>
      </c>
      <c r="AV10" s="30">
        <v>17092905.931457452</v>
      </c>
      <c r="AW10" s="71">
        <f>+AV10/AV7</f>
        <v>0.81026978945594141</v>
      </c>
      <c r="AX10" s="30">
        <v>17041037.81968962</v>
      </c>
      <c r="AY10" s="71">
        <f>+AX10/AX7</f>
        <v>0.81094598618432778</v>
      </c>
      <c r="AZ10" s="30">
        <v>17224265.854712967</v>
      </c>
      <c r="BA10" s="71">
        <f>+AZ10/AZ7</f>
        <v>0.81634332481707284</v>
      </c>
      <c r="BB10" s="30">
        <v>17232561.012196749</v>
      </c>
      <c r="BC10" s="71">
        <f>+BB10/BB7</f>
        <v>0.8100114421803386</v>
      </c>
      <c r="BD10" s="30">
        <v>17364238.717682976</v>
      </c>
      <c r="BE10" s="71">
        <f>+BD10/BD7</f>
        <v>0.81469974509904197</v>
      </c>
      <c r="BF10" s="30">
        <v>17678426.491673976</v>
      </c>
      <c r="BG10" s="71">
        <f>+BF10/BF7</f>
        <v>0.81760256070574122</v>
      </c>
      <c r="BH10" s="30">
        <v>17876697.125269908</v>
      </c>
      <c r="BI10" s="71">
        <f>+BH10/BH7</f>
        <v>0.82274255276023223</v>
      </c>
      <c r="BJ10" s="30">
        <v>17873288.118117075</v>
      </c>
      <c r="BK10" s="71">
        <f>+BJ10/BJ7</f>
        <v>0.82217164276292931</v>
      </c>
      <c r="BL10" s="30">
        <v>17731679.586715635</v>
      </c>
      <c r="BM10" s="71">
        <f>+BL10/BL7</f>
        <v>0.82664800178903886</v>
      </c>
      <c r="BN10" s="30">
        <v>17818783.921317808</v>
      </c>
      <c r="BO10" s="71">
        <f>+BN10/BN7</f>
        <v>0.83150956611830296</v>
      </c>
      <c r="BP10" s="30">
        <v>17664052.24092029</v>
      </c>
      <c r="BQ10" s="71">
        <f>+BP10/BP7</f>
        <v>0.82934930686803499</v>
      </c>
      <c r="BR10" s="30">
        <v>17738752.188053422</v>
      </c>
      <c r="BS10" s="71">
        <f>+BR10/BR7</f>
        <v>0.83150413462443928</v>
      </c>
      <c r="BT10" s="30">
        <v>17659625.792760044</v>
      </c>
      <c r="BU10" s="71">
        <f>+BT10/BT7</f>
        <v>0.83066363928911258</v>
      </c>
      <c r="BV10" s="30">
        <v>17709752.19240474</v>
      </c>
      <c r="BW10" s="71">
        <f>+BV10/BV7</f>
        <v>0.83443283439257243</v>
      </c>
      <c r="BX10" s="30">
        <v>17655551.659043863</v>
      </c>
      <c r="BY10" s="71">
        <f>+BX10/BX7</f>
        <v>0.83548641316727323</v>
      </c>
      <c r="BZ10" s="29">
        <v>17728951.841824118</v>
      </c>
      <c r="CA10" s="70">
        <f>+BZ10/BZ7</f>
        <v>0.84322751860359391</v>
      </c>
      <c r="CB10" s="29">
        <v>17668662.033647925</v>
      </c>
      <c r="CC10" s="70">
        <f>+CB10/CB7</f>
        <v>0.84586977881356518</v>
      </c>
      <c r="CD10" s="30">
        <v>17859161.748931535</v>
      </c>
      <c r="CE10" s="71">
        <f>+CD10/CD7</f>
        <v>0.8448254939208939</v>
      </c>
      <c r="CF10" s="30">
        <v>18113542.363242023</v>
      </c>
      <c r="CG10" s="71">
        <f>+CF10/CF7</f>
        <v>0.84787356200668917</v>
      </c>
      <c r="CH10" s="30">
        <v>17776643.77210927</v>
      </c>
      <c r="CI10" s="71">
        <f>+CH10/CH7</f>
        <v>0.84617311001460971</v>
      </c>
      <c r="CJ10" s="30">
        <v>17847844.680851124</v>
      </c>
      <c r="CK10" s="71">
        <f>+CJ10/CJ7</f>
        <v>0.84758556945485619</v>
      </c>
      <c r="CL10" s="30">
        <v>18102462.626253024</v>
      </c>
      <c r="CM10" s="71">
        <f>+CL10/CL7</f>
        <v>0.84979716462508925</v>
      </c>
      <c r="CN10" s="30">
        <v>18001574.190161929</v>
      </c>
      <c r="CO10" s="71">
        <f>+CN10/CN7</f>
        <v>0.84873967606613332</v>
      </c>
      <c r="CP10" s="30">
        <v>18158491.256581325</v>
      </c>
      <c r="CQ10" s="71">
        <f>+CP10/CP7</f>
        <v>0.85027556003238614</v>
      </c>
      <c r="CR10" s="30">
        <v>18357241.055274025</v>
      </c>
      <c r="CS10" s="71">
        <f>+CR10/CR7</f>
        <v>0.85340647590975405</v>
      </c>
      <c r="CT10" s="30">
        <v>18357761.328689482</v>
      </c>
      <c r="CU10" s="71">
        <f>+CT10/CT7</f>
        <v>0.85263300158584177</v>
      </c>
      <c r="CV10" s="30">
        <v>18306710.189078659</v>
      </c>
      <c r="CW10" s="71">
        <f>+CV10/CV7</f>
        <v>0.85022401295236072</v>
      </c>
      <c r="CX10" s="30">
        <v>18457640.442875858</v>
      </c>
      <c r="CY10" s="71">
        <f>+CX10/CX7</f>
        <v>0.85218206674203978</v>
      </c>
      <c r="CZ10" s="30">
        <v>18630381.638475873</v>
      </c>
      <c r="DA10" s="71">
        <f>+CZ10/CZ7</f>
        <v>0.85321186215453959</v>
      </c>
      <c r="DB10" s="30">
        <v>18794717.14588641</v>
      </c>
      <c r="DC10" s="71">
        <f>+DB10/DB7</f>
        <v>0.85351133297925985</v>
      </c>
      <c r="DD10" s="282">
        <v>18878343.203461658</v>
      </c>
      <c r="DE10" s="252">
        <f>+DD10/DD7</f>
        <v>0.8524031211601143</v>
      </c>
      <c r="DF10" s="31"/>
    </row>
    <row r="11" spans="1:110" x14ac:dyDescent="0.35">
      <c r="A11" s="72" t="s">
        <v>49</v>
      </c>
      <c r="B11" s="73">
        <f>+B10/B64</f>
        <v>0.39148173799718566</v>
      </c>
      <c r="C11" s="74"/>
      <c r="D11" s="73">
        <v>0</v>
      </c>
      <c r="E11" s="74"/>
      <c r="F11" s="75">
        <v>0</v>
      </c>
      <c r="G11" s="76"/>
      <c r="H11" s="75">
        <v>0</v>
      </c>
      <c r="I11" s="76"/>
      <c r="J11" s="75">
        <v>0</v>
      </c>
      <c r="K11" s="76"/>
      <c r="L11" s="75">
        <v>0</v>
      </c>
      <c r="M11" s="76"/>
      <c r="N11" s="75">
        <v>0</v>
      </c>
      <c r="O11" s="76"/>
      <c r="P11" s="75">
        <v>0</v>
      </c>
      <c r="Q11" s="76"/>
      <c r="R11" s="75">
        <v>0</v>
      </c>
      <c r="S11" s="76"/>
      <c r="T11" s="75">
        <v>0</v>
      </c>
      <c r="U11" s="76"/>
      <c r="V11" s="75">
        <v>0</v>
      </c>
      <c r="W11" s="76"/>
      <c r="X11" s="75">
        <v>0</v>
      </c>
      <c r="Y11" s="76"/>
      <c r="Z11" s="75">
        <f>+Z10/Z64</f>
        <v>0.4068338497497706</v>
      </c>
      <c r="AA11" s="76"/>
      <c r="AB11" s="75">
        <v>0</v>
      </c>
      <c r="AC11" s="76"/>
      <c r="AD11" s="73">
        <v>0</v>
      </c>
      <c r="AE11" s="74"/>
      <c r="AF11" s="75">
        <v>0</v>
      </c>
      <c r="AG11" s="76"/>
      <c r="AH11" s="75">
        <v>0</v>
      </c>
      <c r="AI11" s="76"/>
      <c r="AJ11" s="75">
        <v>0</v>
      </c>
      <c r="AK11" s="76"/>
      <c r="AL11" s="75">
        <v>0</v>
      </c>
      <c r="AM11" s="76"/>
      <c r="AN11" s="75">
        <v>0</v>
      </c>
      <c r="AO11" s="76"/>
      <c r="AP11" s="75">
        <v>0</v>
      </c>
      <c r="AQ11" s="76"/>
      <c r="AR11" s="75">
        <v>0</v>
      </c>
      <c r="AS11" s="76"/>
      <c r="AT11" s="73">
        <v>0</v>
      </c>
      <c r="AU11" s="74"/>
      <c r="AV11" s="75">
        <v>0</v>
      </c>
      <c r="AW11" s="76"/>
      <c r="AX11" s="75">
        <f>+AX10/AX64</f>
        <v>0.38029516165037791</v>
      </c>
      <c r="AY11" s="76"/>
      <c r="AZ11" s="77" t="e">
        <f>+AZ10/AZ64</f>
        <v>#DIV/0!</v>
      </c>
      <c r="BA11" s="76"/>
      <c r="BB11" s="77" t="e">
        <f>+BB10/BB64</f>
        <v>#DIV/0!</v>
      </c>
      <c r="BC11" s="76"/>
      <c r="BD11" s="77" t="e">
        <f>+BD10/BD64</f>
        <v>#DIV/0!</v>
      </c>
      <c r="BE11" s="76"/>
      <c r="BF11" s="77" t="e">
        <v>#DIV/0!</v>
      </c>
      <c r="BG11" s="76"/>
      <c r="BH11" s="77" t="e">
        <f>+BH10/BH64</f>
        <v>#DIV/0!</v>
      </c>
      <c r="BI11" s="76"/>
      <c r="BJ11" s="77" t="e">
        <f>+BJ10/BJ64</f>
        <v>#DIV/0!</v>
      </c>
      <c r="BK11" s="76"/>
      <c r="BL11" s="77" t="e">
        <f>+BL10/BL64</f>
        <v>#DIV/0!</v>
      </c>
      <c r="BM11" s="76"/>
      <c r="BN11" s="77" t="e">
        <f>+BN10/BN64</f>
        <v>#DIV/0!</v>
      </c>
      <c r="BO11" s="76"/>
      <c r="BP11" s="77" t="e">
        <f>+BP10/BP64</f>
        <v>#DIV/0!</v>
      </c>
      <c r="BQ11" s="76"/>
      <c r="BR11" s="77"/>
      <c r="BS11" s="76"/>
      <c r="BT11" s="77"/>
      <c r="BU11" s="76"/>
      <c r="BV11" s="75">
        <f>+BV10/BV64</f>
        <v>0.37632864637884944</v>
      </c>
      <c r="BW11" s="76"/>
      <c r="BX11" s="75"/>
      <c r="BY11" s="76"/>
      <c r="BZ11" s="73"/>
      <c r="CA11" s="74"/>
      <c r="CB11" s="73"/>
      <c r="CC11" s="74"/>
      <c r="CD11" s="75"/>
      <c r="CE11" s="76"/>
      <c r="CF11" s="75"/>
      <c r="CG11" s="76"/>
      <c r="CH11" s="75"/>
      <c r="CI11" s="76"/>
      <c r="CJ11" s="75"/>
      <c r="CK11" s="76"/>
      <c r="CL11" s="75"/>
      <c r="CM11" s="76"/>
      <c r="CN11" s="75"/>
      <c r="CO11" s="76"/>
      <c r="CP11" s="75"/>
      <c r="CQ11" s="76"/>
      <c r="CR11" s="75"/>
      <c r="CS11" s="76"/>
      <c r="CT11" s="75">
        <v>0.3743308964053173</v>
      </c>
      <c r="CU11" s="76"/>
      <c r="CV11" s="75"/>
      <c r="CW11" s="76"/>
      <c r="CX11" s="75"/>
      <c r="CY11" s="76"/>
      <c r="CZ11" s="75"/>
      <c r="DA11" s="76"/>
      <c r="DB11" s="75"/>
      <c r="DC11" s="76"/>
      <c r="DD11" s="285"/>
      <c r="DE11" s="283"/>
      <c r="DF11" s="31"/>
    </row>
    <row r="12" spans="1:110" x14ac:dyDescent="0.35">
      <c r="A12" s="28" t="s">
        <v>50</v>
      </c>
      <c r="B12" s="29">
        <v>4234492.0551041476</v>
      </c>
      <c r="C12" s="78">
        <f>+B12/B7</f>
        <v>0.22862311550227751</v>
      </c>
      <c r="D12" s="29">
        <v>4244754.1994124698</v>
      </c>
      <c r="E12" s="78">
        <f>+D12/D7</f>
        <v>0.22538939385382403</v>
      </c>
      <c r="F12" s="30">
        <v>4274755.4005158031</v>
      </c>
      <c r="G12" s="79">
        <f>+F12/F7</f>
        <v>0.22234395445078772</v>
      </c>
      <c r="H12" s="30">
        <v>4254250.6924605509</v>
      </c>
      <c r="I12" s="79">
        <f>+H12/H7</f>
        <v>0.21808638850520184</v>
      </c>
      <c r="J12" s="30">
        <v>4271167.1177541772</v>
      </c>
      <c r="K12" s="79">
        <f>+J12/J7</f>
        <v>0.21620267534839144</v>
      </c>
      <c r="L12" s="30">
        <v>4194135.9173955955</v>
      </c>
      <c r="M12" s="79">
        <f>+L12/L7</f>
        <v>0.21163584101293312</v>
      </c>
      <c r="N12" s="30">
        <v>4283450.879783106</v>
      </c>
      <c r="O12" s="79">
        <f>+N12/N7</f>
        <v>0.21353092003379043</v>
      </c>
      <c r="P12" s="30">
        <v>4312696.3688065084</v>
      </c>
      <c r="Q12" s="79">
        <f>+P12/P7</f>
        <v>0.21545656605265129</v>
      </c>
      <c r="R12" s="30">
        <v>4379928.7943799887</v>
      </c>
      <c r="S12" s="79">
        <f>+R12/R7</f>
        <v>0.21236902772146027</v>
      </c>
      <c r="T12" s="30">
        <v>4399557.0161989117</v>
      </c>
      <c r="U12" s="79">
        <f>+T12/T7</f>
        <v>0.21159528122414867</v>
      </c>
      <c r="V12" s="30">
        <v>4483877.1231062692</v>
      </c>
      <c r="W12" s="79">
        <f>+V12/V7</f>
        <v>0.21357569444568644</v>
      </c>
      <c r="X12" s="30">
        <v>4209826.818067411</v>
      </c>
      <c r="Y12" s="79">
        <f>+X12/X7</f>
        <v>0.20376439489759871</v>
      </c>
      <c r="Z12" s="30">
        <v>4086892.7877879152</v>
      </c>
      <c r="AA12" s="79">
        <f>+Z12/Z7</f>
        <v>0.19942746346815382</v>
      </c>
      <c r="AB12" s="30">
        <v>4119600.5252437247</v>
      </c>
      <c r="AC12" s="79">
        <f>+AB12/AB7</f>
        <v>0.19969662337202931</v>
      </c>
      <c r="AD12" s="29">
        <v>4033505.2509564352</v>
      </c>
      <c r="AE12" s="78">
        <f>+AD12/AD7</f>
        <v>0.19308393540541172</v>
      </c>
      <c r="AF12" s="30">
        <v>4192787.0776583147</v>
      </c>
      <c r="AG12" s="79">
        <f>+AF12/AF7</f>
        <v>0.19925148152806868</v>
      </c>
      <c r="AH12" s="30">
        <v>4255581.234942371</v>
      </c>
      <c r="AI12" s="79">
        <f>+AH12/AH7</f>
        <v>0.20124198480850394</v>
      </c>
      <c r="AJ12" s="30">
        <v>4249131.4939905861</v>
      </c>
      <c r="AK12" s="79">
        <f>+AJ12/AJ7</f>
        <v>0.20064268890713408</v>
      </c>
      <c r="AL12" s="30">
        <v>4286304.6600699946</v>
      </c>
      <c r="AM12" s="79">
        <f>+AL12/AL7</f>
        <v>0.20335761428713911</v>
      </c>
      <c r="AN12" s="30">
        <v>4179796.4284798233</v>
      </c>
      <c r="AO12" s="79">
        <f>+AN12/AN7</f>
        <v>0.20091907899392236</v>
      </c>
      <c r="AP12" s="30">
        <v>4190563.6372075211</v>
      </c>
      <c r="AQ12" s="79">
        <f>+AP12/AP7</f>
        <v>0.19790159106960414</v>
      </c>
      <c r="AR12" s="30">
        <v>4046558.0741696954</v>
      </c>
      <c r="AS12" s="79">
        <f>+AR12/AR7</f>
        <v>0.19352601726052038</v>
      </c>
      <c r="AT12" s="29">
        <v>4022681.0496220277</v>
      </c>
      <c r="AU12" s="78">
        <f>+AT12/AT7</f>
        <v>0.19207946851903118</v>
      </c>
      <c r="AV12" s="30">
        <v>4002420.7781000459</v>
      </c>
      <c r="AW12" s="79">
        <f>+AV12/AV7</f>
        <v>0.18973021054405853</v>
      </c>
      <c r="AX12" s="30">
        <v>3972738.8189633475</v>
      </c>
      <c r="AY12" s="79">
        <f>+AX12/AX7</f>
        <v>0.18905401381567216</v>
      </c>
      <c r="AZ12" s="30">
        <v>3875025.7436750042</v>
      </c>
      <c r="BA12" s="79">
        <f>+AZ12/AZ7</f>
        <v>0.18365667518292719</v>
      </c>
      <c r="BB12" s="30">
        <v>4041905.1432580547</v>
      </c>
      <c r="BC12" s="79">
        <f>+BB12/BB7</f>
        <v>0.18998855781966142</v>
      </c>
      <c r="BD12" s="30">
        <v>3949427.8473802391</v>
      </c>
      <c r="BE12" s="79">
        <f>+BD12/BD7</f>
        <v>0.18530025490095797</v>
      </c>
      <c r="BF12" s="30">
        <v>3943847.3872314994</v>
      </c>
      <c r="BG12" s="79">
        <f>+BF12/BF7</f>
        <v>0.18239743929425881</v>
      </c>
      <c r="BH12" s="30">
        <v>3851481.4711757097</v>
      </c>
      <c r="BI12" s="79">
        <f>+BH12/BH7</f>
        <v>0.17725744723976772</v>
      </c>
      <c r="BJ12" s="30">
        <v>3865832.0223604334</v>
      </c>
      <c r="BK12" s="79">
        <f>+BJ12/BJ7</f>
        <v>0.17782835723707072</v>
      </c>
      <c r="BL12" s="30">
        <v>3718417.1271705399</v>
      </c>
      <c r="BM12" s="79">
        <f>+BL12/BL7</f>
        <v>0.17335199821096114</v>
      </c>
      <c r="BN12" s="30">
        <v>3610655.555248166</v>
      </c>
      <c r="BO12" s="79">
        <f>+BN12/BN7</f>
        <v>0.16849043388169696</v>
      </c>
      <c r="BP12" s="30">
        <v>3634635.8928252296</v>
      </c>
      <c r="BQ12" s="79">
        <f>+BP12/BP7</f>
        <v>0.17065069313196493</v>
      </c>
      <c r="BR12" s="30">
        <v>3594577.9174732114</v>
      </c>
      <c r="BS12" s="79">
        <f>+BR12/BR7</f>
        <v>0.16849586537556069</v>
      </c>
      <c r="BT12" s="30">
        <v>3600033.3008693201</v>
      </c>
      <c r="BU12" s="79">
        <f>+BT12/BT7</f>
        <v>0.16933636071088742</v>
      </c>
      <c r="BV12" s="30">
        <v>3513947.8616524581</v>
      </c>
      <c r="BW12" s="79">
        <f>+BV12/BV7</f>
        <v>0.16556716560742762</v>
      </c>
      <c r="BX12" s="30">
        <v>3476511.5089409342</v>
      </c>
      <c r="BY12" s="79">
        <f>+BX12/BX7</f>
        <v>0.16451358683272677</v>
      </c>
      <c r="BZ12" s="29">
        <v>3296158.7608086187</v>
      </c>
      <c r="CA12" s="78">
        <f>+BZ12/BZ7</f>
        <v>0.15677248139640595</v>
      </c>
      <c r="CB12" s="29">
        <v>3219496.4940516506</v>
      </c>
      <c r="CC12" s="78">
        <f>+CB12/CB7</f>
        <v>0.15413022118643485</v>
      </c>
      <c r="CD12" s="30">
        <v>3280306.5524402945</v>
      </c>
      <c r="CE12" s="79">
        <f>+CD12/CD7</f>
        <v>0.15517450607910616</v>
      </c>
      <c r="CF12" s="30">
        <v>3249952.3544988255</v>
      </c>
      <c r="CG12" s="79">
        <f>+CF12/CF7</f>
        <v>0.15212643799331077</v>
      </c>
      <c r="CH12" s="30">
        <v>3231638.7669120249</v>
      </c>
      <c r="CI12" s="79">
        <f>+CH12/CH7</f>
        <v>0.15382688998539032</v>
      </c>
      <c r="CJ12" s="30">
        <v>3209432.9841407039</v>
      </c>
      <c r="CK12" s="79">
        <f>+CJ12/CJ7</f>
        <v>0.15241443054514375</v>
      </c>
      <c r="CL12" s="30">
        <v>3199635.5447139367</v>
      </c>
      <c r="CM12" s="79">
        <f>+CL12/CL7</f>
        <v>0.15020283537491069</v>
      </c>
      <c r="CN12" s="30">
        <v>3208196.8359769001</v>
      </c>
      <c r="CO12" s="79">
        <f>+CN12/CN7</f>
        <v>0.15126032393386674</v>
      </c>
      <c r="CP12" s="30">
        <v>3197516.2663088855</v>
      </c>
      <c r="CQ12" s="79">
        <f>+CP12/CP7</f>
        <v>0.14972443996761386</v>
      </c>
      <c r="CR12" s="30">
        <v>3153307.0521852225</v>
      </c>
      <c r="CS12" s="79">
        <f>+CR12/CR7</f>
        <v>0.14659352409024598</v>
      </c>
      <c r="CT12" s="30">
        <v>3172910.4779908163</v>
      </c>
      <c r="CU12" s="79">
        <f>+CT12/CT7</f>
        <v>0.14736699841415821</v>
      </c>
      <c r="CV12" s="30">
        <v>3224921.3694202793</v>
      </c>
      <c r="CW12" s="79">
        <f>+CV12/CV7</f>
        <v>0.14977598704763934</v>
      </c>
      <c r="CX12" s="30">
        <v>3201628.3486406002</v>
      </c>
      <c r="CY12" s="79">
        <f>+CX12/CX7</f>
        <v>0.14781793325796019</v>
      </c>
      <c r="CZ12" s="30">
        <v>3205205.1188744497</v>
      </c>
      <c r="DA12" s="79">
        <f>+CZ12/CZ7</f>
        <v>0.14678813784546044</v>
      </c>
      <c r="DB12" s="30">
        <v>3225748.6870413367</v>
      </c>
      <c r="DC12" s="79">
        <f>+DB12/DB7</f>
        <v>0.14648866702074007</v>
      </c>
      <c r="DD12" s="282">
        <v>3268857.7333068228</v>
      </c>
      <c r="DE12" s="284">
        <f>+DD12/DD7</f>
        <v>0.14759687883988581</v>
      </c>
      <c r="DF12" s="31"/>
    </row>
    <row r="13" spans="1:110" x14ac:dyDescent="0.35">
      <c r="A13" s="72" t="s">
        <v>49</v>
      </c>
      <c r="B13" s="73">
        <f>+B12/B64</f>
        <v>0.11602859302873912</v>
      </c>
      <c r="C13" s="74"/>
      <c r="D13" s="73">
        <v>0</v>
      </c>
      <c r="E13" s="74"/>
      <c r="F13" s="75">
        <v>0</v>
      </c>
      <c r="G13" s="76"/>
      <c r="H13" s="75">
        <v>0</v>
      </c>
      <c r="I13" s="76"/>
      <c r="J13" s="75">
        <v>0</v>
      </c>
      <c r="K13" s="76"/>
      <c r="L13" s="75">
        <v>0</v>
      </c>
      <c r="M13" s="76"/>
      <c r="N13" s="75">
        <v>0</v>
      </c>
      <c r="O13" s="76"/>
      <c r="P13" s="75">
        <v>0</v>
      </c>
      <c r="Q13" s="76"/>
      <c r="R13" s="75">
        <v>0</v>
      </c>
      <c r="S13" s="76"/>
      <c r="T13" s="75">
        <v>0</v>
      </c>
      <c r="U13" s="76"/>
      <c r="V13" s="75">
        <v>0</v>
      </c>
      <c r="W13" s="76"/>
      <c r="X13" s="75">
        <v>0</v>
      </c>
      <c r="Y13" s="76"/>
      <c r="Z13" s="75">
        <f>+Z12/Z64</f>
        <v>0.10134477390401127</v>
      </c>
      <c r="AA13" s="76"/>
      <c r="AB13" s="75">
        <v>0</v>
      </c>
      <c r="AC13" s="76"/>
      <c r="AD13" s="73">
        <v>0</v>
      </c>
      <c r="AE13" s="74"/>
      <c r="AF13" s="75">
        <v>0</v>
      </c>
      <c r="AG13" s="76"/>
      <c r="AH13" s="75">
        <v>0</v>
      </c>
      <c r="AI13" s="76"/>
      <c r="AJ13" s="75">
        <v>0</v>
      </c>
      <c r="AK13" s="76"/>
      <c r="AL13" s="75">
        <v>0</v>
      </c>
      <c r="AM13" s="76"/>
      <c r="AN13" s="75">
        <v>0</v>
      </c>
      <c r="AO13" s="76"/>
      <c r="AP13" s="75">
        <v>0</v>
      </c>
      <c r="AQ13" s="76"/>
      <c r="AR13" s="75">
        <v>0</v>
      </c>
      <c r="AS13" s="76"/>
      <c r="AT13" s="73">
        <v>0</v>
      </c>
      <c r="AU13" s="74"/>
      <c r="AV13" s="75">
        <v>0</v>
      </c>
      <c r="AW13" s="76"/>
      <c r="AX13" s="75">
        <f>+AX12/AX64</f>
        <v>8.8657355692666084E-2</v>
      </c>
      <c r="AY13" s="76"/>
      <c r="AZ13" s="77" t="e">
        <f>+AZ12/AZ64</f>
        <v>#DIV/0!</v>
      </c>
      <c r="BA13" s="76"/>
      <c r="BB13" s="77" t="e">
        <f>+BB12/BB64</f>
        <v>#DIV/0!</v>
      </c>
      <c r="BC13" s="76"/>
      <c r="BD13" s="77" t="e">
        <f>+BD12/BD64</f>
        <v>#DIV/0!</v>
      </c>
      <c r="BE13" s="76"/>
      <c r="BF13" s="77" t="e">
        <f>+BF12/BF64</f>
        <v>#DIV/0!</v>
      </c>
      <c r="BG13" s="76"/>
      <c r="BH13" s="77" t="e">
        <f>+BH12/BH64</f>
        <v>#DIV/0!</v>
      </c>
      <c r="BI13" s="76"/>
      <c r="BJ13" s="77" t="e">
        <f>+BJ12/BJ64</f>
        <v>#DIV/0!</v>
      </c>
      <c r="BK13" s="76"/>
      <c r="BL13" s="77" t="e">
        <f>+BL12/BL64</f>
        <v>#DIV/0!</v>
      </c>
      <c r="BM13" s="76"/>
      <c r="BN13" s="77" t="e">
        <f>+BN12/BN64</f>
        <v>#DIV/0!</v>
      </c>
      <c r="BO13" s="76"/>
      <c r="BP13" s="77" t="e">
        <f>+BP12/BP64</f>
        <v>#DIV/0!</v>
      </c>
      <c r="BQ13" s="76"/>
      <c r="BR13" s="77"/>
      <c r="BS13" s="76"/>
      <c r="BT13" s="77"/>
      <c r="BU13" s="76"/>
      <c r="BV13" s="75">
        <f>+BV12/BV64</f>
        <v>7.4670680191034247E-2</v>
      </c>
      <c r="BW13" s="76"/>
      <c r="BX13" s="75"/>
      <c r="BY13" s="76"/>
      <c r="BZ13" s="73"/>
      <c r="CA13" s="74"/>
      <c r="CB13" s="73"/>
      <c r="CC13" s="74"/>
      <c r="CD13" s="75"/>
      <c r="CE13" s="76"/>
      <c r="CF13" s="75"/>
      <c r="CG13" s="76"/>
      <c r="CH13" s="75"/>
      <c r="CI13" s="76"/>
      <c r="CJ13" s="75"/>
      <c r="CK13" s="76"/>
      <c r="CL13" s="75"/>
      <c r="CM13" s="76"/>
      <c r="CN13" s="75"/>
      <c r="CO13" s="76"/>
      <c r="CP13" s="75"/>
      <c r="CQ13" s="76"/>
      <c r="CR13" s="75"/>
      <c r="CS13" s="76"/>
      <c r="CT13" s="75">
        <v>6.4698434747812172E-2</v>
      </c>
      <c r="CU13" s="76"/>
      <c r="CV13" s="75"/>
      <c r="CW13" s="76"/>
      <c r="CX13" s="75"/>
      <c r="CY13" s="76"/>
      <c r="CZ13" s="75"/>
      <c r="DA13" s="76"/>
      <c r="DB13" s="75"/>
      <c r="DC13" s="76"/>
      <c r="DD13" s="285"/>
      <c r="DE13" s="283"/>
    </row>
    <row r="14" spans="1:110" x14ac:dyDescent="0.35">
      <c r="A14" s="72"/>
      <c r="B14" s="73"/>
      <c r="C14" s="74"/>
      <c r="D14" s="73"/>
      <c r="E14" s="74"/>
      <c r="F14" s="75"/>
      <c r="G14" s="76"/>
      <c r="H14" s="75"/>
      <c r="I14" s="76"/>
      <c r="J14" s="75"/>
      <c r="K14" s="76"/>
      <c r="L14" s="75"/>
      <c r="M14" s="76"/>
      <c r="N14" s="75"/>
      <c r="O14" s="76"/>
      <c r="P14" s="75"/>
      <c r="Q14" s="76"/>
      <c r="R14" s="75"/>
      <c r="S14" s="76"/>
      <c r="T14" s="75"/>
      <c r="U14" s="76"/>
      <c r="V14" s="75"/>
      <c r="W14" s="76"/>
      <c r="X14" s="75"/>
      <c r="Y14" s="76"/>
      <c r="Z14" s="75"/>
      <c r="AA14" s="76"/>
      <c r="AB14" s="75"/>
      <c r="AC14" s="76"/>
      <c r="AD14" s="73"/>
      <c r="AE14" s="74"/>
      <c r="AF14" s="75"/>
      <c r="AG14" s="76"/>
      <c r="AH14" s="75"/>
      <c r="AI14" s="76"/>
      <c r="AJ14" s="75"/>
      <c r="AK14" s="76"/>
      <c r="AL14" s="75"/>
      <c r="AM14" s="76"/>
      <c r="AN14" s="75"/>
      <c r="AO14" s="76"/>
      <c r="AP14" s="75"/>
      <c r="AQ14" s="76"/>
      <c r="AR14" s="75"/>
      <c r="AS14" s="76"/>
      <c r="AT14" s="73"/>
      <c r="AU14" s="74"/>
      <c r="AV14" s="75"/>
      <c r="AW14" s="76"/>
      <c r="AX14" s="75"/>
      <c r="AY14" s="76"/>
      <c r="AZ14" s="75"/>
      <c r="BA14" s="76"/>
      <c r="BB14" s="75"/>
      <c r="BC14" s="76"/>
      <c r="BD14" s="75"/>
      <c r="BE14" s="76"/>
      <c r="BF14" s="75"/>
      <c r="BG14" s="76"/>
      <c r="BH14" s="75"/>
      <c r="BI14" s="76"/>
      <c r="BJ14" s="75"/>
      <c r="BK14" s="76"/>
      <c r="BL14" s="75"/>
      <c r="BM14" s="76"/>
      <c r="BN14" s="75"/>
      <c r="BO14" s="76"/>
      <c r="BP14" s="75"/>
      <c r="BQ14" s="76"/>
      <c r="BR14" s="75"/>
      <c r="BS14" s="76"/>
      <c r="BT14" s="75"/>
      <c r="BU14" s="76"/>
      <c r="BV14" s="75"/>
      <c r="BW14" s="76"/>
      <c r="BX14" s="75"/>
      <c r="BY14" s="76"/>
      <c r="BZ14" s="73"/>
      <c r="CA14" s="74"/>
      <c r="CB14" s="73"/>
      <c r="CC14" s="74"/>
      <c r="CD14" s="75"/>
      <c r="CE14" s="76"/>
      <c r="CF14" s="75"/>
      <c r="CG14" s="76"/>
      <c r="CH14" s="75"/>
      <c r="CI14" s="76"/>
      <c r="CJ14" s="75"/>
      <c r="CK14" s="76"/>
      <c r="CL14" s="75"/>
      <c r="CM14" s="76"/>
      <c r="CN14" s="75"/>
      <c r="CO14" s="76"/>
      <c r="CP14" s="75"/>
      <c r="CQ14" s="76"/>
      <c r="CR14" s="75"/>
      <c r="CS14" s="76"/>
      <c r="CT14" s="75"/>
      <c r="CU14" s="76"/>
      <c r="CV14" s="75"/>
      <c r="CW14" s="76"/>
      <c r="CX14" s="75"/>
      <c r="CY14" s="76"/>
      <c r="CZ14" s="75"/>
      <c r="DA14" s="76"/>
      <c r="DB14" s="75"/>
      <c r="DC14" s="76"/>
      <c r="DD14" s="285"/>
      <c r="DE14" s="283"/>
    </row>
    <row r="15" spans="1:110" s="13" customFormat="1" x14ac:dyDescent="0.35">
      <c r="A15" s="25" t="s">
        <v>51</v>
      </c>
      <c r="B15" s="29"/>
      <c r="C15" s="74"/>
      <c r="D15" s="29"/>
      <c r="E15" s="74"/>
      <c r="F15" s="30"/>
      <c r="G15" s="76"/>
      <c r="H15" s="30"/>
      <c r="I15" s="76"/>
      <c r="J15" s="30"/>
      <c r="K15" s="76"/>
      <c r="L15" s="30"/>
      <c r="M15" s="76"/>
      <c r="N15" s="30"/>
      <c r="O15" s="76"/>
      <c r="P15" s="30"/>
      <c r="Q15" s="76"/>
      <c r="R15" s="30"/>
      <c r="S15" s="76"/>
      <c r="T15" s="30"/>
      <c r="U15" s="76"/>
      <c r="V15" s="30"/>
      <c r="W15" s="76"/>
      <c r="X15" s="30"/>
      <c r="Y15" s="76"/>
      <c r="Z15" s="30"/>
      <c r="AA15" s="76"/>
      <c r="AB15" s="30"/>
      <c r="AC15" s="76"/>
      <c r="AD15" s="29"/>
      <c r="AE15" s="74"/>
      <c r="AF15" s="30"/>
      <c r="AG15" s="76"/>
      <c r="AH15" s="30"/>
      <c r="AI15" s="76"/>
      <c r="AJ15" s="30"/>
      <c r="AK15" s="76"/>
      <c r="AL15" s="30"/>
      <c r="AM15" s="76"/>
      <c r="AN15" s="30"/>
      <c r="AO15" s="76"/>
      <c r="AP15" s="30"/>
      <c r="AQ15" s="76"/>
      <c r="AR15" s="30"/>
      <c r="AS15" s="76"/>
      <c r="AT15" s="29"/>
      <c r="AU15" s="74"/>
      <c r="AV15" s="30"/>
      <c r="AW15" s="76"/>
      <c r="AX15" s="30"/>
      <c r="AY15" s="76"/>
      <c r="AZ15" s="30"/>
      <c r="BA15" s="76"/>
      <c r="BB15" s="30"/>
      <c r="BC15" s="76"/>
      <c r="BD15" s="30"/>
      <c r="BE15" s="76"/>
      <c r="BF15" s="30"/>
      <c r="BG15" s="76"/>
      <c r="BH15" s="30"/>
      <c r="BI15" s="76"/>
      <c r="BJ15" s="30"/>
      <c r="BK15" s="76"/>
      <c r="BL15" s="27"/>
      <c r="BM15" s="76"/>
      <c r="BN15" s="27"/>
      <c r="BO15" s="76"/>
      <c r="BP15" s="27"/>
      <c r="BQ15" s="76"/>
      <c r="BR15" s="27"/>
      <c r="BS15" s="76"/>
      <c r="BT15" s="27"/>
      <c r="BU15" s="76"/>
      <c r="BV15" s="27"/>
      <c r="BW15" s="76"/>
      <c r="BX15" s="27"/>
      <c r="BY15" s="76"/>
      <c r="BZ15" s="26"/>
      <c r="CA15" s="74"/>
      <c r="CB15" s="26"/>
      <c r="CC15" s="74"/>
      <c r="CD15" s="27"/>
      <c r="CE15" s="76"/>
      <c r="CF15" s="27"/>
      <c r="CG15" s="76"/>
      <c r="CH15" s="27"/>
      <c r="CI15" s="76"/>
      <c r="CJ15" s="27"/>
      <c r="CK15" s="76"/>
      <c r="CL15" s="27"/>
      <c r="CM15" s="76"/>
      <c r="CN15" s="27"/>
      <c r="CO15" s="76"/>
      <c r="CP15" s="27"/>
      <c r="CQ15" s="76"/>
      <c r="CR15" s="27"/>
      <c r="CS15" s="76"/>
      <c r="CT15" s="27"/>
      <c r="CU15" s="76"/>
      <c r="CV15" s="27"/>
      <c r="CW15" s="76"/>
      <c r="CX15" s="27"/>
      <c r="CY15" s="76"/>
      <c r="CZ15" s="27"/>
      <c r="DA15" s="76"/>
      <c r="DB15" s="27"/>
      <c r="DC15" s="76"/>
      <c r="DD15" s="250"/>
      <c r="DE15" s="283"/>
    </row>
    <row r="16" spans="1:110" s="13" customFormat="1" x14ac:dyDescent="0.35">
      <c r="A16" s="28" t="s">
        <v>52</v>
      </c>
      <c r="B16" s="29">
        <v>3046610.4087376301</v>
      </c>
      <c r="C16" s="78">
        <f>+B16/B7</f>
        <v>0.1644885748522518</v>
      </c>
      <c r="D16" s="29">
        <v>3045950.20835718</v>
      </c>
      <c r="E16" s="78">
        <f>+D16/D7</f>
        <v>0.16173489415843631</v>
      </c>
      <c r="F16" s="30">
        <v>3023408.45835718</v>
      </c>
      <c r="G16" s="79">
        <f>+F16/F7</f>
        <v>0.15725732341784546</v>
      </c>
      <c r="H16" s="30">
        <v>2905779.2781607998</v>
      </c>
      <c r="I16" s="79">
        <f>+H16/H7</f>
        <v>0.14895946533908155</v>
      </c>
      <c r="J16" s="30">
        <v>2755180.3529662802</v>
      </c>
      <c r="K16" s="79">
        <f>+J16/J7</f>
        <v>0.13946477554169043</v>
      </c>
      <c r="L16" s="30">
        <v>2755179.69562526</v>
      </c>
      <c r="M16" s="79">
        <f>+L16/L7</f>
        <v>0.13902619836590549</v>
      </c>
      <c r="N16" s="30">
        <v>2757179.2107029101</v>
      </c>
      <c r="O16" s="79">
        <f>+N16/N7</f>
        <v>0.1374459588968705</v>
      </c>
      <c r="P16" s="30">
        <v>2757178.5438582199</v>
      </c>
      <c r="Q16" s="79">
        <f>+P16/P7</f>
        <v>0.13774496747568132</v>
      </c>
      <c r="R16" s="30">
        <v>2890368.9000036605</v>
      </c>
      <c r="S16" s="79">
        <f>+R16/R7</f>
        <v>0.14014493428243402</v>
      </c>
      <c r="T16" s="30">
        <v>2890368.4001205801</v>
      </c>
      <c r="U16" s="79">
        <f>+T16/T7</f>
        <v>0.13901133959920836</v>
      </c>
      <c r="V16" s="30">
        <v>2965575.7186382702</v>
      </c>
      <c r="W16" s="79">
        <f>+V16/V7</f>
        <v>0.14125607730763479</v>
      </c>
      <c r="X16" s="30">
        <v>2991033.7971638599</v>
      </c>
      <c r="Y16" s="79">
        <f>+X16/X7</f>
        <v>0.14477227167200815</v>
      </c>
      <c r="Z16" s="30">
        <v>2994462.5980623099</v>
      </c>
      <c r="AA16" s="79">
        <f>+Z16/Z7</f>
        <v>0.14612031961451447</v>
      </c>
      <c r="AB16" s="30">
        <v>3012026.5964045697</v>
      </c>
      <c r="AC16" s="79">
        <f>+AB16/AB7</f>
        <v>0.14600724927647035</v>
      </c>
      <c r="AD16" s="29">
        <v>2983109.9743472701</v>
      </c>
      <c r="AE16" s="78">
        <f>+AD16/AD7</f>
        <v>0.14280150334687858</v>
      </c>
      <c r="AF16" s="30">
        <v>3005770.0439487658</v>
      </c>
      <c r="AG16" s="79">
        <f>+AF16/AF7</f>
        <v>0.14284153316079423</v>
      </c>
      <c r="AH16" s="30">
        <v>3016289.522059124</v>
      </c>
      <c r="AI16" s="79">
        <f>+AH16/AH7</f>
        <v>0.14263717613758392</v>
      </c>
      <c r="AJ16" s="30">
        <v>3021441.0280067204</v>
      </c>
      <c r="AK16" s="79">
        <f>+AJ16/AJ7</f>
        <v>0.14267152077806394</v>
      </c>
      <c r="AL16" s="30">
        <v>3027096.6352660693</v>
      </c>
      <c r="AM16" s="79">
        <f>+AL16/AL7</f>
        <v>0.14361628460499623</v>
      </c>
      <c r="AN16" s="30">
        <v>3027096.0822033193</v>
      </c>
      <c r="AO16" s="79">
        <f>+AN16/AN7</f>
        <v>0.1455098034723194</v>
      </c>
      <c r="AP16" s="30">
        <v>3027095.7300734241</v>
      </c>
      <c r="AQ16" s="79">
        <f>+AP16/AP7</f>
        <v>0.14295620187759223</v>
      </c>
      <c r="AR16" s="30">
        <v>3027095.18106227</v>
      </c>
      <c r="AS16" s="79">
        <f>+AR16/AR7</f>
        <v>0.1447703612605877</v>
      </c>
      <c r="AT16" s="29">
        <v>3027094.4960403154</v>
      </c>
      <c r="AU16" s="78">
        <f>+AT16/AT7</f>
        <v>0.14454108958276493</v>
      </c>
      <c r="AV16" s="30">
        <v>2971356.6690122196</v>
      </c>
      <c r="AW16" s="79">
        <f>+AV16/AV7</f>
        <v>0.14085378766217493</v>
      </c>
      <c r="AX16" s="30">
        <v>2960132.2772243898</v>
      </c>
      <c r="AY16" s="79">
        <f>+AX16/AX7</f>
        <v>0.1408662673124397</v>
      </c>
      <c r="AZ16" s="30">
        <v>2960131.7077109362</v>
      </c>
      <c r="BA16" s="79">
        <f>+AZ16/AZ7</f>
        <v>0.14029531247092183</v>
      </c>
      <c r="BB16" s="30">
        <v>2953351.5616339543</v>
      </c>
      <c r="BC16" s="79">
        <f>+BB16/BB7</f>
        <v>0.13882141812882626</v>
      </c>
      <c r="BD16" s="30">
        <v>2831376.8947565001</v>
      </c>
      <c r="BE16" s="79">
        <f>+BD16/BD7</f>
        <v>0.13284325745236233</v>
      </c>
      <c r="BF16" s="30">
        <v>2753321.2780725705</v>
      </c>
      <c r="BG16" s="79">
        <f>+BF16/BF7</f>
        <v>0.12733726774031337</v>
      </c>
      <c r="BH16" s="30">
        <v>2753320.4628460002</v>
      </c>
      <c r="BI16" s="79">
        <f>+BH16/BH7</f>
        <v>0.1267165791474302</v>
      </c>
      <c r="BJ16" s="30">
        <v>2753319.7990235165</v>
      </c>
      <c r="BK16" s="79">
        <f>+BJ16/BJ7</f>
        <v>0.12665277072998588</v>
      </c>
      <c r="BL16" s="30">
        <v>2753318.9446189124</v>
      </c>
      <c r="BM16" s="79">
        <f>+BL16/BL7</f>
        <v>0.12835927881091991</v>
      </c>
      <c r="BN16" s="30">
        <v>2753668.2104567406</v>
      </c>
      <c r="BO16" s="79">
        <f>+BN16/BN7</f>
        <v>0.12849931112141297</v>
      </c>
      <c r="BP16" s="30">
        <v>2753667.4344998202</v>
      </c>
      <c r="BQ16" s="79">
        <f>+BP16/BP7</f>
        <v>0.12928812409516083</v>
      </c>
      <c r="BR16" s="30">
        <v>2753666.4819635502</v>
      </c>
      <c r="BS16" s="79">
        <f>+BR16/BR7</f>
        <v>0.12907813587200728</v>
      </c>
      <c r="BT16" s="30">
        <v>2631474.6974100703</v>
      </c>
      <c r="BU16" s="79">
        <f>+BT16/BT7</f>
        <v>0.1237778407368072</v>
      </c>
      <c r="BV16" s="30">
        <v>2631467.51758734</v>
      </c>
      <c r="BW16" s="79">
        <f>+BV16/BV7</f>
        <v>0.1239872176333504</v>
      </c>
      <c r="BX16" s="30">
        <v>2631466.65730824</v>
      </c>
      <c r="BY16" s="79">
        <f>+BX16/BX7</f>
        <v>0.12452483396391355</v>
      </c>
      <c r="BZ16" s="29">
        <v>2476342.1796601899</v>
      </c>
      <c r="CA16" s="78">
        <f>+BZ16/BZ7</f>
        <v>0.11778022130119521</v>
      </c>
      <c r="CB16" s="29">
        <v>2476341.0165182902</v>
      </c>
      <c r="CC16" s="78">
        <f>+CB16/CB7</f>
        <v>0.11855238522986311</v>
      </c>
      <c r="CD16" s="30">
        <v>2432640.0872163903</v>
      </c>
      <c r="CE16" s="79">
        <f>+CD16/CD7</f>
        <v>0.11507574611318518</v>
      </c>
      <c r="CF16" s="30">
        <v>2432639.0110480399</v>
      </c>
      <c r="CG16" s="79">
        <f>+CF16/CF7</f>
        <v>0.11386896400558977</v>
      </c>
      <c r="CH16" s="30">
        <v>2431220.77458499</v>
      </c>
      <c r="CI16" s="79">
        <f>+CH16/CH7</f>
        <v>0.11572677443142634</v>
      </c>
      <c r="CJ16" s="30">
        <v>2396897.33223414</v>
      </c>
      <c r="CK16" s="79">
        <f>+CJ16/CJ7</f>
        <v>0.11382750279344193</v>
      </c>
      <c r="CL16" s="30">
        <v>2399996.29626974</v>
      </c>
      <c r="CM16" s="79">
        <f>+CL16/CL7</f>
        <v>0.11266478433287577</v>
      </c>
      <c r="CN16" s="30">
        <v>2399995.2339706896</v>
      </c>
      <c r="CO16" s="79">
        <f>+CN16/CN7</f>
        <v>0.11315516942700353</v>
      </c>
      <c r="CP16" s="30">
        <v>2399994.0468215598</v>
      </c>
      <c r="CQ16" s="79">
        <f>+CP16/CP7</f>
        <v>0.11238027727088744</v>
      </c>
      <c r="CR16" s="30">
        <v>2352340.0120667601</v>
      </c>
      <c r="CS16" s="79">
        <f>+CR16/CR7</f>
        <v>0.1093575115015798</v>
      </c>
      <c r="CT16" s="30">
        <v>2352304.0672352901</v>
      </c>
      <c r="CU16" s="79">
        <f>+CT16/CT7</f>
        <v>0.10925363074390661</v>
      </c>
      <c r="CV16" s="30">
        <v>2352303.01818784</v>
      </c>
      <c r="CW16" s="79">
        <f>+CV16/CV7</f>
        <v>0.10924871214691309</v>
      </c>
      <c r="CX16" s="30">
        <v>2352301.9612130802</v>
      </c>
      <c r="CY16" s="79">
        <f>+CX16/CX7</f>
        <v>0.10860486491281894</v>
      </c>
      <c r="CZ16" s="30">
        <v>2304055.2784761847</v>
      </c>
      <c r="DA16" s="79">
        <f>+CZ16/CZ7</f>
        <v>0.10551835881857358</v>
      </c>
      <c r="DB16" s="30">
        <v>2304054.1958747902</v>
      </c>
      <c r="DC16" s="79">
        <f>+DB16/DB7</f>
        <v>0.10463240030233514</v>
      </c>
      <c r="DD16" s="282">
        <v>2294949.7902451903</v>
      </c>
      <c r="DE16" s="284">
        <f>+DD16/DD7</f>
        <v>0.10362256597560128</v>
      </c>
      <c r="DF16" s="32"/>
    </row>
    <row r="17" spans="1:114" s="13" customFormat="1" x14ac:dyDescent="0.35">
      <c r="A17" s="72" t="s">
        <v>49</v>
      </c>
      <c r="B17" s="73">
        <f>+B16/B64</f>
        <v>8.3479651073248937E-2</v>
      </c>
      <c r="C17" s="74"/>
      <c r="D17" s="73">
        <v>0</v>
      </c>
      <c r="E17" s="74"/>
      <c r="F17" s="75">
        <v>0</v>
      </c>
      <c r="G17" s="76"/>
      <c r="H17" s="75">
        <v>0</v>
      </c>
      <c r="I17" s="76"/>
      <c r="J17" s="75">
        <v>0</v>
      </c>
      <c r="K17" s="76"/>
      <c r="L17" s="75">
        <v>0</v>
      </c>
      <c r="M17" s="76"/>
      <c r="N17" s="75">
        <v>0</v>
      </c>
      <c r="O17" s="76"/>
      <c r="P17" s="75">
        <v>0</v>
      </c>
      <c r="Q17" s="76"/>
      <c r="R17" s="75">
        <v>0</v>
      </c>
      <c r="S17" s="76"/>
      <c r="T17" s="75">
        <v>0</v>
      </c>
      <c r="U17" s="76"/>
      <c r="V17" s="75">
        <v>0</v>
      </c>
      <c r="W17" s="76"/>
      <c r="X17" s="75">
        <v>0</v>
      </c>
      <c r="Y17" s="76"/>
      <c r="Z17" s="75">
        <f>+Z16/Z64</f>
        <v>7.4255222909554677E-2</v>
      </c>
      <c r="AA17" s="76"/>
      <c r="AB17" s="75">
        <v>0</v>
      </c>
      <c r="AC17" s="76"/>
      <c r="AD17" s="73">
        <v>0</v>
      </c>
      <c r="AE17" s="74"/>
      <c r="AF17" s="75">
        <v>0</v>
      </c>
      <c r="AG17" s="76"/>
      <c r="AH17" s="75">
        <v>0</v>
      </c>
      <c r="AI17" s="76"/>
      <c r="AJ17" s="75">
        <v>0</v>
      </c>
      <c r="AK17" s="76"/>
      <c r="AL17" s="75">
        <v>0</v>
      </c>
      <c r="AM17" s="76"/>
      <c r="AN17" s="75">
        <v>0</v>
      </c>
      <c r="AO17" s="76"/>
      <c r="AP17" s="75">
        <v>0</v>
      </c>
      <c r="AQ17" s="76"/>
      <c r="AR17" s="75">
        <v>0</v>
      </c>
      <c r="AS17" s="76"/>
      <c r="AT17" s="73">
        <v>0</v>
      </c>
      <c r="AU17" s="74"/>
      <c r="AV17" s="75">
        <v>0</v>
      </c>
      <c r="AW17" s="76"/>
      <c r="AX17" s="75">
        <f>+AX16/AX64</f>
        <v>6.6059590664886758E-2</v>
      </c>
      <c r="AY17" s="76"/>
      <c r="AZ17" s="77" t="e">
        <f>+AZ16/AZ64</f>
        <v>#DIV/0!</v>
      </c>
      <c r="BA17" s="76"/>
      <c r="BB17" s="77">
        <f>+BB16/BB54</f>
        <v>141834.70442058795</v>
      </c>
      <c r="BC17" s="76"/>
      <c r="BD17" s="77" t="e">
        <f>+BD16/BD64</f>
        <v>#DIV/0!</v>
      </c>
      <c r="BE17" s="76"/>
      <c r="BF17" s="77" t="e">
        <f>+BF16/BF64</f>
        <v>#DIV/0!</v>
      </c>
      <c r="BG17" s="76"/>
      <c r="BH17" s="77" t="e">
        <f>+BH16/BH64</f>
        <v>#DIV/0!</v>
      </c>
      <c r="BI17" s="76"/>
      <c r="BJ17" s="77" t="e">
        <f>+BJ16/BJ64</f>
        <v>#DIV/0!</v>
      </c>
      <c r="BK17" s="76"/>
      <c r="BL17" s="77" t="e">
        <f>+BL16/BL64</f>
        <v>#DIV/0!</v>
      </c>
      <c r="BM17" s="76"/>
      <c r="BN17" s="77" t="e">
        <f>+BN16/BN64</f>
        <v>#DIV/0!</v>
      </c>
      <c r="BO17" s="76"/>
      <c r="BP17" s="77" t="e">
        <f>+BP16/BP64</f>
        <v>#DIV/0!</v>
      </c>
      <c r="BQ17" s="76"/>
      <c r="BR17" s="77"/>
      <c r="BS17" s="76"/>
      <c r="BT17" s="77"/>
      <c r="BU17" s="76"/>
      <c r="BV17" s="75">
        <f>+BV16/BV64</f>
        <v>5.5918151655914627E-2</v>
      </c>
      <c r="BW17" s="76"/>
      <c r="BX17" s="75"/>
      <c r="BY17" s="76"/>
      <c r="BZ17" s="73"/>
      <c r="CA17" s="74"/>
      <c r="CB17" s="73"/>
      <c r="CC17" s="74"/>
      <c r="CD17" s="75"/>
      <c r="CE17" s="76"/>
      <c r="CF17" s="75"/>
      <c r="CG17" s="76"/>
      <c r="CH17" s="75"/>
      <c r="CI17" s="76"/>
      <c r="CJ17" s="75"/>
      <c r="CK17" s="76"/>
      <c r="CL17" s="75"/>
      <c r="CM17" s="76"/>
      <c r="CN17" s="75"/>
      <c r="CO17" s="76"/>
      <c r="CP17" s="75"/>
      <c r="CQ17" s="76"/>
      <c r="CR17" s="75"/>
      <c r="CS17" s="76"/>
      <c r="CT17" s="75">
        <f>+CT16/CT64</f>
        <v>4.7892890191404421E-2</v>
      </c>
      <c r="CU17" s="76"/>
      <c r="CV17" s="75"/>
      <c r="CW17" s="76"/>
      <c r="CX17" s="75"/>
      <c r="CY17" s="76"/>
      <c r="CZ17" s="75"/>
      <c r="DA17" s="76"/>
      <c r="DB17" s="75"/>
      <c r="DC17" s="76"/>
      <c r="DD17" s="285"/>
      <c r="DE17" s="283"/>
      <c r="DI17" s="491"/>
      <c r="DJ17" s="491"/>
    </row>
    <row r="18" spans="1:114" s="13" customFormat="1" x14ac:dyDescent="0.35">
      <c r="A18" s="28" t="s">
        <v>53</v>
      </c>
      <c r="B18" s="29">
        <v>14278820.304710202</v>
      </c>
      <c r="C18" s="78">
        <f>+B18/B7</f>
        <v>0.77092325154444907</v>
      </c>
      <c r="D18" s="29">
        <v>14585803.347646119</v>
      </c>
      <c r="E18" s="78">
        <f>+D18/D7</f>
        <v>0.77448191837634972</v>
      </c>
      <c r="F18" s="30">
        <v>14999434.848457478</v>
      </c>
      <c r="G18" s="79">
        <f>+F18/F7</f>
        <v>0.78016947082646493</v>
      </c>
      <c r="H18" s="30">
        <v>15395064.937464938</v>
      </c>
      <c r="I18" s="79">
        <f>+H18/H7</f>
        <v>0.78919987460187091</v>
      </c>
      <c r="J18" s="30">
        <v>15801078.574728291</v>
      </c>
      <c r="K18" s="79">
        <f>+J18/J7</f>
        <v>0.79983652408400618</v>
      </c>
      <c r="L18" s="30">
        <v>15861460.79070553</v>
      </c>
      <c r="M18" s="79">
        <f>+L18/L7</f>
        <v>0.80036833813891062</v>
      </c>
      <c r="N18" s="30">
        <v>16090651.880160734</v>
      </c>
      <c r="O18" s="79">
        <f>+N18/N7</f>
        <v>0.80212235329476611</v>
      </c>
      <c r="P18" s="30">
        <v>16042730.463080285</v>
      </c>
      <c r="Q18" s="79">
        <f>+P18/P7</f>
        <v>0.80147344493906258</v>
      </c>
      <c r="R18" s="30">
        <v>16490036.578800954</v>
      </c>
      <c r="S18" s="79">
        <f>+R18/R7</f>
        <v>0.79955022095901529</v>
      </c>
      <c r="T18" s="30">
        <v>16636300.303088548</v>
      </c>
      <c r="U18" s="79">
        <f>+T18/T7</f>
        <v>0.80011751824112698</v>
      </c>
      <c r="V18" s="30">
        <v>16700877.395530483</v>
      </c>
      <c r="W18" s="79">
        <f>+V18/V7</f>
        <v>0.79549492318194226</v>
      </c>
      <c r="X18" s="30">
        <v>16334241.725058725</v>
      </c>
      <c r="Y18" s="79">
        <f>+X18/X7</f>
        <v>0.79061135411399808</v>
      </c>
      <c r="Z18" s="30">
        <v>16154022.607289817</v>
      </c>
      <c r="AA18" s="79">
        <f>+Z18/Z7</f>
        <v>0.78826529607172069</v>
      </c>
      <c r="AB18" s="30">
        <v>16294718.284045495</v>
      </c>
      <c r="AC18" s="79">
        <f>+AB18/AB7</f>
        <v>0.78988246558926711</v>
      </c>
      <c r="AD18" s="29">
        <v>16291626.84777284</v>
      </c>
      <c r="AE18" s="78">
        <f>+AD18/AD7</f>
        <v>0.77988033489693298</v>
      </c>
      <c r="AF18" s="30">
        <v>16351077.138108846</v>
      </c>
      <c r="AG18" s="79">
        <f>+AF18/AF7</f>
        <v>0.77704311809878768</v>
      </c>
      <c r="AH18" s="30">
        <v>16414172.332119212</v>
      </c>
      <c r="AI18" s="79">
        <f>+AH18/AH7</f>
        <v>0.77620903861073454</v>
      </c>
      <c r="AJ18" s="30">
        <v>16402311.259627711</v>
      </c>
      <c r="AK18" s="79">
        <f>+AJ18/AJ7</f>
        <v>0.77451211855359836</v>
      </c>
      <c r="AL18" s="30">
        <v>16190489.510590792</v>
      </c>
      <c r="AM18" s="79">
        <f>+AL18/AL7</f>
        <v>0.76813469459749717</v>
      </c>
      <c r="AN18" s="30">
        <v>15874989.361501351</v>
      </c>
      <c r="AO18" s="79">
        <f>+AN18/AN7</f>
        <v>0.76309655174072877</v>
      </c>
      <c r="AP18" s="30">
        <v>16204010.579467306</v>
      </c>
      <c r="AQ18" s="79">
        <f>+AP18/AP7</f>
        <v>0.76524299664906248</v>
      </c>
      <c r="AR18" s="30">
        <v>15889928.80262224</v>
      </c>
      <c r="AS18" s="79">
        <f>+AR18/AR7</f>
        <v>0.75993340003051546</v>
      </c>
      <c r="AT18" s="29">
        <v>15890539.45256209</v>
      </c>
      <c r="AU18" s="78">
        <f>+AT18/AT7</f>
        <v>0.75875922920004135</v>
      </c>
      <c r="AV18" s="30">
        <v>15989852.871576518</v>
      </c>
      <c r="AW18" s="79">
        <f>+AV18/AV7</f>
        <v>0.75798081213561463</v>
      </c>
      <c r="AX18" s="30">
        <v>15906062.007058354</v>
      </c>
      <c r="AY18" s="79">
        <f>+AX18/AX7</f>
        <v>0.75693495179731618</v>
      </c>
      <c r="AZ18" s="30">
        <v>15974039.860046886</v>
      </c>
      <c r="BA18" s="79">
        <f>+AZ18/AZ7</f>
        <v>0.75708891862830763</v>
      </c>
      <c r="BB18" s="30">
        <v>16142348.731301969</v>
      </c>
      <c r="BC18" s="79">
        <f>+BB18/BB7</f>
        <v>0.75876633582004349</v>
      </c>
      <c r="BD18" s="30">
        <v>16292348.524943151</v>
      </c>
      <c r="BE18" s="79">
        <f>+BD18/BD7</f>
        <v>0.76440852986079488</v>
      </c>
      <c r="BF18" s="30">
        <v>16709494.898399523</v>
      </c>
      <c r="BG18" s="79">
        <f>+BF18/BF7</f>
        <v>0.7727908263478791</v>
      </c>
      <c r="BH18" s="30">
        <v>16814789.792732045</v>
      </c>
      <c r="BI18" s="79">
        <f>+BH18/BH7</f>
        <v>0.77387019432372828</v>
      </c>
      <c r="BJ18" s="30">
        <v>16799600.483900677</v>
      </c>
      <c r="BK18" s="79">
        <f>+BJ18/BJ7</f>
        <v>0.772781988201095</v>
      </c>
      <c r="BL18" s="30">
        <v>16491322.133926187</v>
      </c>
      <c r="BM18" s="79">
        <f>+BL18/BL7</f>
        <v>0.76882274023735186</v>
      </c>
      <c r="BN18" s="30">
        <v>16508119.869302906</v>
      </c>
      <c r="BO18" s="79">
        <f>+BN18/BN7</f>
        <v>0.77034772129038898</v>
      </c>
      <c r="BP18" s="30">
        <v>16356288.449161081</v>
      </c>
      <c r="BQ18" s="79">
        <f>+BP18/BP7</f>
        <v>0.76794816405834265</v>
      </c>
      <c r="BR18" s="30">
        <v>16306253.479270184</v>
      </c>
      <c r="BS18" s="79">
        <f>+BR18/BR7</f>
        <v>0.7643557474904431</v>
      </c>
      <c r="BT18" s="30">
        <v>16350685.95426812</v>
      </c>
      <c r="BU18" s="79">
        <f>+BT18/BT7</f>
        <v>0.76909445641899976</v>
      </c>
      <c r="BV18" s="30">
        <v>16304417.502186097</v>
      </c>
      <c r="BW18" s="79">
        <f>+BV18/BV7</f>
        <v>0.76821748614324614</v>
      </c>
      <c r="BX18" s="30">
        <v>16197208.514760014</v>
      </c>
      <c r="BY18" s="79">
        <f>+BX18/BX7</f>
        <v>0.76647549205223275</v>
      </c>
      <c r="BZ18" s="29">
        <v>16243609.403531669</v>
      </c>
      <c r="CA18" s="78">
        <f>+BZ18/BZ7</f>
        <v>0.77258140090343519</v>
      </c>
      <c r="CB18" s="29">
        <v>16106324.541998081</v>
      </c>
      <c r="CC18" s="78">
        <f>+CB18/CB7</f>
        <v>0.7710744114010647</v>
      </c>
      <c r="CD18" s="30">
        <v>16392492.588004425</v>
      </c>
      <c r="CE18" s="79">
        <f>+CD18/CD7</f>
        <v>0.77544488604477568</v>
      </c>
      <c r="CF18" s="30">
        <v>16576821.859784083</v>
      </c>
      <c r="CG18" s="79">
        <f>+CF18/CF7</f>
        <v>0.77594148704604138</v>
      </c>
      <c r="CH18" s="30">
        <v>16153282.301394386</v>
      </c>
      <c r="CI18" s="79">
        <f>+CH18/CH7</f>
        <v>0.76890065960370091</v>
      </c>
      <c r="CJ18" s="30">
        <v>16298301.738832356</v>
      </c>
      <c r="CK18" s="79">
        <f>+CJ18/CJ7</f>
        <v>0.7739985195678275</v>
      </c>
      <c r="CL18" s="30">
        <v>16490103.60187115</v>
      </c>
      <c r="CM18" s="79">
        <f>+CL18/CL7</f>
        <v>0.77410701375631763</v>
      </c>
      <c r="CN18" s="30">
        <v>16366127.367945081</v>
      </c>
      <c r="CO18" s="79">
        <f>+CN18/CN7</f>
        <v>0.7716314970008652</v>
      </c>
      <c r="CP18" s="30">
        <v>16429078.503376925</v>
      </c>
      <c r="CQ18" s="79">
        <f>+CP18/CP7</f>
        <v>0.76929540719479483</v>
      </c>
      <c r="CR18" s="30">
        <v>16630165.478920614</v>
      </c>
      <c r="CS18" s="79">
        <f>+CR18/CR7</f>
        <v>0.77311677023951542</v>
      </c>
      <c r="CT18" s="30">
        <v>16646086.106955888</v>
      </c>
      <c r="CU18" s="79">
        <f>+CT18/CT7</f>
        <v>0.77313361405616354</v>
      </c>
      <c r="CV18" s="30">
        <v>16606413.368852902</v>
      </c>
      <c r="CW18" s="79">
        <f>+CV18/CV7</f>
        <v>0.7712566195336944</v>
      </c>
      <c r="CX18" s="30">
        <v>16659574.887689471</v>
      </c>
      <c r="CY18" s="79">
        <f>+CX18/CX7</f>
        <v>0.76916608072266601</v>
      </c>
      <c r="CZ18" s="30">
        <v>16844554.271656469</v>
      </c>
      <c r="DA18" s="79">
        <f>+CZ18/CZ7</f>
        <v>0.77142668336980846</v>
      </c>
      <c r="DB18" s="30">
        <v>17014951.09954245</v>
      </c>
      <c r="DC18" s="79">
        <f>+DB18/DB7</f>
        <v>0.77268806339689566</v>
      </c>
      <c r="DD18" s="282">
        <v>17149921.554808229</v>
      </c>
      <c r="DE18" s="284">
        <f>+DD18/DD7</f>
        <v>0.77436067897574201</v>
      </c>
      <c r="DF18" s="33"/>
      <c r="DI18" s="81"/>
      <c r="DJ18" s="82"/>
    </row>
    <row r="19" spans="1:114" s="13" customFormat="1" x14ac:dyDescent="0.35">
      <c r="A19" s="72" t="s">
        <v>49</v>
      </c>
      <c r="B19" s="73">
        <f>+B18/B64</f>
        <v>0.39125151458690571</v>
      </c>
      <c r="C19" s="83"/>
      <c r="D19" s="73">
        <v>0</v>
      </c>
      <c r="E19" s="83"/>
      <c r="F19" s="75">
        <v>0</v>
      </c>
      <c r="G19" s="84"/>
      <c r="H19" s="75">
        <v>0</v>
      </c>
      <c r="I19" s="84"/>
      <c r="J19" s="75">
        <v>0</v>
      </c>
      <c r="K19" s="84"/>
      <c r="L19" s="75">
        <v>0</v>
      </c>
      <c r="M19" s="84"/>
      <c r="N19" s="75">
        <v>0</v>
      </c>
      <c r="O19" s="84"/>
      <c r="P19" s="75">
        <v>0</v>
      </c>
      <c r="Q19" s="84"/>
      <c r="R19" s="75">
        <v>0</v>
      </c>
      <c r="S19" s="84"/>
      <c r="T19" s="75">
        <v>0</v>
      </c>
      <c r="U19" s="84"/>
      <c r="V19" s="75">
        <v>0</v>
      </c>
      <c r="W19" s="84"/>
      <c r="X19" s="75">
        <v>0</v>
      </c>
      <c r="Y19" s="84"/>
      <c r="Z19" s="75">
        <f>+Z18/Z66</f>
        <v>1.7364042582439463</v>
      </c>
      <c r="AA19" s="84"/>
      <c r="AB19" s="75">
        <v>0</v>
      </c>
      <c r="AC19" s="84"/>
      <c r="AD19" s="73">
        <v>0</v>
      </c>
      <c r="AE19" s="83"/>
      <c r="AF19" s="75">
        <v>0</v>
      </c>
      <c r="AG19" s="84"/>
      <c r="AH19" s="75">
        <v>0</v>
      </c>
      <c r="AI19" s="84"/>
      <c r="AJ19" s="75">
        <v>0</v>
      </c>
      <c r="AK19" s="84"/>
      <c r="AL19" s="75">
        <v>0</v>
      </c>
      <c r="AM19" s="84"/>
      <c r="AN19" s="75">
        <v>0</v>
      </c>
      <c r="AO19" s="84"/>
      <c r="AP19" s="75">
        <v>0</v>
      </c>
      <c r="AQ19" s="84"/>
      <c r="AR19" s="75">
        <v>0</v>
      </c>
      <c r="AS19" s="84"/>
      <c r="AT19" s="73">
        <v>0</v>
      </c>
      <c r="AU19" s="83"/>
      <c r="AV19" s="75">
        <v>0</v>
      </c>
      <c r="AW19" s="84"/>
      <c r="AX19" s="75">
        <f>+AX18/AX64</f>
        <v>0.35496655111028708</v>
      </c>
      <c r="AY19" s="84"/>
      <c r="AZ19" s="77" t="e">
        <f>+AZ18/AZ64</f>
        <v>#DIV/0!</v>
      </c>
      <c r="BA19" s="84"/>
      <c r="BB19" s="77" t="e">
        <f>+BB18/BB64</f>
        <v>#DIV/0!</v>
      </c>
      <c r="BC19" s="84"/>
      <c r="BD19" s="77" t="e">
        <f>+BD18/BD64</f>
        <v>#DIV/0!</v>
      </c>
      <c r="BE19" s="84"/>
      <c r="BF19" s="77" t="e">
        <f>+BF18/BF64</f>
        <v>#DIV/0!</v>
      </c>
      <c r="BG19" s="84"/>
      <c r="BH19" s="77" t="e">
        <f>+BH18/BH64</f>
        <v>#DIV/0!</v>
      </c>
      <c r="BI19" s="84"/>
      <c r="BJ19" s="77" t="e">
        <f>+BJ18/BJ64</f>
        <v>#DIV/0!</v>
      </c>
      <c r="BK19" s="84"/>
      <c r="BL19" s="77" t="e">
        <f>+BL18/BL64</f>
        <v>#DIV/0!</v>
      </c>
      <c r="BM19" s="84"/>
      <c r="BN19" s="77" t="e">
        <f>+BN18/BN64</f>
        <v>#DIV/0!</v>
      </c>
      <c r="BO19" s="84"/>
      <c r="BP19" s="77" t="e">
        <f>+BP18/BP64</f>
        <v>#DIV/0!</v>
      </c>
      <c r="BQ19" s="84"/>
      <c r="BR19" s="77"/>
      <c r="BS19" s="84"/>
      <c r="BT19" s="77"/>
      <c r="BU19" s="84"/>
      <c r="BV19" s="75">
        <f>+BV18/BV64</f>
        <v>0.34646556890981295</v>
      </c>
      <c r="BW19" s="84"/>
      <c r="BX19" s="75"/>
      <c r="BY19" s="84"/>
      <c r="BZ19" s="73"/>
      <c r="CA19" s="83"/>
      <c r="CB19" s="73"/>
      <c r="CC19" s="83"/>
      <c r="CD19" s="75"/>
      <c r="CE19" s="84"/>
      <c r="CF19" s="75"/>
      <c r="CG19" s="84"/>
      <c r="CH19" s="75"/>
      <c r="CI19" s="84"/>
      <c r="CJ19" s="75"/>
      <c r="CK19" s="84"/>
      <c r="CL19" s="75"/>
      <c r="CM19" s="84"/>
      <c r="CN19" s="75"/>
      <c r="CO19" s="84"/>
      <c r="CP19" s="75"/>
      <c r="CQ19" s="84"/>
      <c r="CR19" s="75"/>
      <c r="CS19" s="84"/>
      <c r="CT19" s="75">
        <f>+CT18/CT64</f>
        <v>0.33891416723778417</v>
      </c>
      <c r="CU19" s="84"/>
      <c r="CV19" s="75"/>
      <c r="CW19" s="84"/>
      <c r="CX19" s="75"/>
      <c r="CY19" s="84"/>
      <c r="CZ19" s="75"/>
      <c r="DA19" s="84"/>
      <c r="DB19" s="75"/>
      <c r="DC19" s="84"/>
      <c r="DD19" s="285"/>
      <c r="DE19" s="286"/>
      <c r="DI19" s="81"/>
      <c r="DJ19" s="82"/>
    </row>
    <row r="20" spans="1:114" s="13" customFormat="1" x14ac:dyDescent="0.35">
      <c r="A20" s="28" t="s">
        <v>54</v>
      </c>
      <c r="B20" s="29">
        <v>1196283.7063784848</v>
      </c>
      <c r="C20" s="78">
        <f>+B20/B7</f>
        <v>6.4588173603299923E-2</v>
      </c>
      <c r="D20" s="29">
        <v>1200567.8266635858</v>
      </c>
      <c r="E20" s="78">
        <f>+D20/D7</f>
        <v>6.3748156434962108E-2</v>
      </c>
      <c r="F20" s="30">
        <v>1203024.1603225968</v>
      </c>
      <c r="G20" s="79">
        <f>+F20/F7</f>
        <v>6.25732057262713E-2</v>
      </c>
      <c r="H20" s="30">
        <v>1206336.9592154387</v>
      </c>
      <c r="I20" s="79">
        <f>+H20/H7</f>
        <v>6.1840660030187337E-2</v>
      </c>
      <c r="J20" s="30">
        <v>1199126.2022503125</v>
      </c>
      <c r="K20" s="79">
        <f>+J20/J7</f>
        <v>6.0698700345677974E-2</v>
      </c>
      <c r="L20" s="30">
        <v>1201060.9829549657</v>
      </c>
      <c r="M20" s="79">
        <f>+L20/L7</f>
        <v>6.060546349516862E-2</v>
      </c>
      <c r="N20" s="30">
        <v>1212265.4942367852</v>
      </c>
      <c r="O20" s="79">
        <f>+N20/N7</f>
        <v>6.0431687808383525E-2</v>
      </c>
      <c r="P20" s="30">
        <v>1216637.4730263343</v>
      </c>
      <c r="Q20" s="79">
        <f>+P20/P7</f>
        <v>6.0781587585256196E-2</v>
      </c>
      <c r="R20" s="30">
        <v>1243735.6277070199</v>
      </c>
      <c r="S20" s="79">
        <f>+R20/R7</f>
        <v>6.0304844758570918E-2</v>
      </c>
      <c r="T20" s="30">
        <v>1265652.3294056833</v>
      </c>
      <c r="U20" s="79">
        <f>+T20/T7</f>
        <v>6.087114215966475E-2</v>
      </c>
      <c r="V20" s="30">
        <v>1327869.9278033543</v>
      </c>
      <c r="W20" s="79">
        <f>+V20/V7</f>
        <v>6.3248999510422912E-2</v>
      </c>
      <c r="X20" s="30">
        <v>1334991.5483961503</v>
      </c>
      <c r="Y20" s="79">
        <f>+X20/X7</f>
        <v>6.4616374213993633E-2</v>
      </c>
      <c r="Z20" s="30">
        <v>1344644.059366937</v>
      </c>
      <c r="AA20" s="79">
        <f>+Z20/Z7</f>
        <v>6.5614384313764804E-2</v>
      </c>
      <c r="AB20" s="30">
        <v>1322549.9753223427</v>
      </c>
      <c r="AC20" s="79">
        <f>+AB20/AB7</f>
        <v>6.4110285134262451E-2</v>
      </c>
      <c r="AD20" s="29">
        <v>1615169.1272662156</v>
      </c>
      <c r="AE20" s="78">
        <f>+AD20/AD7</f>
        <v>7.7318161756188469E-2</v>
      </c>
      <c r="AF20" s="30">
        <v>1685842.4155485879</v>
      </c>
      <c r="AG20" s="79">
        <f>+AF20/AF7</f>
        <v>8.0115348740418049E-2</v>
      </c>
      <c r="AH20" s="30">
        <v>1716125.618569263</v>
      </c>
      <c r="AI20" s="79">
        <f>+AH20/AH7</f>
        <v>8.1153785251681806E-2</v>
      </c>
      <c r="AJ20" s="30">
        <v>1753852.1251396795</v>
      </c>
      <c r="AK20" s="79">
        <f>+AJ20/AJ7</f>
        <v>8.2816360668337641E-2</v>
      </c>
      <c r="AL20" s="30">
        <v>1860083.7269700819</v>
      </c>
      <c r="AM20" s="79">
        <f>+AL20/AL7</f>
        <v>8.8249020797506531E-2</v>
      </c>
      <c r="AN20" s="30">
        <v>1901296.9399377436</v>
      </c>
      <c r="AO20" s="79">
        <f>+AN20/AN7</f>
        <v>9.1393644786951694E-2</v>
      </c>
      <c r="AP20" s="30">
        <v>1943880.7866148257</v>
      </c>
      <c r="AQ20" s="79">
        <f>+AP20/AP7</f>
        <v>9.1800801473345364E-2</v>
      </c>
      <c r="AR20" s="30">
        <v>1992609.4157478258</v>
      </c>
      <c r="AS20" s="79">
        <f>+AR20/AR7</f>
        <v>9.5296238708896835E-2</v>
      </c>
      <c r="AT20" s="29">
        <v>2025161.659057559</v>
      </c>
      <c r="AU20" s="78">
        <f>+AT20/AT7</f>
        <v>9.6699681217193481E-2</v>
      </c>
      <c r="AV20" s="30">
        <v>2134117.1689687632</v>
      </c>
      <c r="AW20" s="79">
        <f>+AV20/AV7</f>
        <v>0.10116540020221042</v>
      </c>
      <c r="AX20" s="30">
        <v>2147582.3543702299</v>
      </c>
      <c r="AY20" s="79">
        <f>+AX20/AX7</f>
        <v>0.10219878089024434</v>
      </c>
      <c r="AZ20" s="30">
        <v>2165120.0306301522</v>
      </c>
      <c r="BA20" s="79">
        <f>+AZ20/AZ7</f>
        <v>0.10261576890077066</v>
      </c>
      <c r="BB20" s="30">
        <v>2178765.8625188819</v>
      </c>
      <c r="BC20" s="79">
        <f>+BB20/BB7</f>
        <v>0.10241224605113032</v>
      </c>
      <c r="BD20" s="30">
        <v>2189941.1453635683</v>
      </c>
      <c r="BE20" s="79">
        <f>+BD20/BD7</f>
        <v>0.10274821268684294</v>
      </c>
      <c r="BF20" s="30">
        <v>2159457.7024333831</v>
      </c>
      <c r="BG20" s="79">
        <f>+BF20/BF7</f>
        <v>9.9871905911807612E-2</v>
      </c>
      <c r="BH20" s="30">
        <v>2160068.3408675757</v>
      </c>
      <c r="BI20" s="79">
        <f>+BH20/BH7</f>
        <v>9.9413226528841589E-2</v>
      </c>
      <c r="BJ20" s="30">
        <v>2186199.8575533177</v>
      </c>
      <c r="BK20" s="79">
        <f>+BJ20/BJ7</f>
        <v>0.10056524106891922</v>
      </c>
      <c r="BL20" s="30">
        <v>2205455.6353410734</v>
      </c>
      <c r="BM20" s="79">
        <f>+BL20/BL7</f>
        <v>0.10281798095172806</v>
      </c>
      <c r="BN20" s="30">
        <v>2167651.3968063304</v>
      </c>
      <c r="BO20" s="79">
        <f>+BN20/BN7</f>
        <v>0.10115296758819807</v>
      </c>
      <c r="BP20" s="30">
        <v>2188732.2500846176</v>
      </c>
      <c r="BQ20" s="79">
        <f>+BP20/BP7</f>
        <v>0.10276371184649644</v>
      </c>
      <c r="BR20" s="30">
        <v>2273410.1442928975</v>
      </c>
      <c r="BS20" s="79">
        <f>+BR20/BR7</f>
        <v>0.1065661166375495</v>
      </c>
      <c r="BT20" s="30">
        <v>2277498.4419511738</v>
      </c>
      <c r="BU20" s="79">
        <f>+BT20/BT7</f>
        <v>0.10712770284419308</v>
      </c>
      <c r="BV20" s="30">
        <v>2287815.0342837605</v>
      </c>
      <c r="BW20" s="79">
        <f>+BV20/BV7</f>
        <v>0.1077952962234035</v>
      </c>
      <c r="BX20" s="30">
        <v>2303387.9959165426</v>
      </c>
      <c r="BY20" s="79">
        <f>+BX20/BX7</f>
        <v>0.10899967398385356</v>
      </c>
      <c r="BZ20" s="29">
        <v>2305159.0194408791</v>
      </c>
      <c r="CA20" s="78">
        <f>+BZ20/BZ7</f>
        <v>0.1096383777953696</v>
      </c>
      <c r="CB20" s="29">
        <v>2305492.9691832047</v>
      </c>
      <c r="CC20" s="78">
        <f>+CB20/CB7</f>
        <v>0.11037320336907219</v>
      </c>
      <c r="CD20" s="30">
        <v>2314335.6261510146</v>
      </c>
      <c r="CE20" s="79">
        <f>+CD20/CD7</f>
        <v>0.10947936784203924</v>
      </c>
      <c r="CF20" s="30">
        <v>2354033.8469087244</v>
      </c>
      <c r="CG20" s="79">
        <f>+CF20/CF7</f>
        <v>0.11018954894836884</v>
      </c>
      <c r="CH20" s="30">
        <v>2423779.4630419221</v>
      </c>
      <c r="CI20" s="79">
        <f>+CH20/CH7</f>
        <v>0.11537256596487291</v>
      </c>
      <c r="CJ20" s="30">
        <v>2362078.5939253331</v>
      </c>
      <c r="CK20" s="79">
        <f>+CJ20/CJ7</f>
        <v>0.11217397763873052</v>
      </c>
      <c r="CL20" s="30">
        <v>2411998.2728260728</v>
      </c>
      <c r="CM20" s="79">
        <f>+CL20/CL7</f>
        <v>0.11322820191080668</v>
      </c>
      <c r="CN20" s="30">
        <v>2443648.4242230584</v>
      </c>
      <c r="CO20" s="79">
        <f>+CN20/CN7</f>
        <v>0.1152133335721313</v>
      </c>
      <c r="CP20" s="30">
        <v>2526934.9726917245</v>
      </c>
      <c r="CQ20" s="79">
        <f>+CP20/CP7</f>
        <v>0.11832431553431774</v>
      </c>
      <c r="CR20" s="30">
        <v>2528042.616471875</v>
      </c>
      <c r="CS20" s="79">
        <f>+CR20/CR7</f>
        <v>0.11752571825890487</v>
      </c>
      <c r="CT20" s="30">
        <v>2532281.6324891211</v>
      </c>
      <c r="CU20" s="79">
        <f>+CT20/CT7</f>
        <v>0.11761275519992984</v>
      </c>
      <c r="CV20" s="30">
        <v>2572915.1714581982</v>
      </c>
      <c r="CW20" s="79">
        <f>+CV20/CV7</f>
        <v>0.11949466831939266</v>
      </c>
      <c r="CX20" s="30">
        <v>2647391.9426139058</v>
      </c>
      <c r="CY20" s="79">
        <f>+CX20/CX7</f>
        <v>0.12222905436451487</v>
      </c>
      <c r="CZ20" s="30">
        <v>2686977.2072176668</v>
      </c>
      <c r="DA20" s="79">
        <f>+CZ20/CZ7</f>
        <v>0.12305495781161792</v>
      </c>
      <c r="DB20" s="30">
        <v>2701460.5375105073</v>
      </c>
      <c r="DC20" s="79">
        <f>+DB20/DB7</f>
        <v>0.12267953630076918</v>
      </c>
      <c r="DD20" s="282">
        <v>2702329.5917150569</v>
      </c>
      <c r="DE20" s="284">
        <f>+DD20/DD7</f>
        <v>0.12201675504865657</v>
      </c>
      <c r="DI20" s="80"/>
      <c r="DJ20" s="1"/>
    </row>
    <row r="21" spans="1:114" s="13" customFormat="1" x14ac:dyDescent="0.35">
      <c r="A21" s="72" t="s">
        <v>49</v>
      </c>
      <c r="B21" s="73">
        <f>+B20/B64</f>
        <v>3.2779165365770649E-2</v>
      </c>
      <c r="C21" s="83"/>
      <c r="D21" s="73">
        <v>0</v>
      </c>
      <c r="E21" s="83"/>
      <c r="F21" s="75">
        <v>0</v>
      </c>
      <c r="G21" s="84"/>
      <c r="H21" s="75">
        <v>0</v>
      </c>
      <c r="I21" s="84"/>
      <c r="J21" s="75">
        <v>0</v>
      </c>
      <c r="K21" s="84"/>
      <c r="L21" s="75">
        <v>0</v>
      </c>
      <c r="M21" s="84"/>
      <c r="N21" s="75">
        <v>0</v>
      </c>
      <c r="O21" s="84"/>
      <c r="P21" s="75">
        <v>0</v>
      </c>
      <c r="Q21" s="84"/>
      <c r="R21" s="75">
        <v>0</v>
      </c>
      <c r="S21" s="84"/>
      <c r="T21" s="75">
        <v>0</v>
      </c>
      <c r="U21" s="84"/>
      <c r="V21" s="75">
        <v>0</v>
      </c>
      <c r="W21" s="84"/>
      <c r="X21" s="75">
        <v>0</v>
      </c>
      <c r="Y21" s="84"/>
      <c r="Z21" s="75">
        <f>+Z20/Z64</f>
        <v>3.334382751245929E-2</v>
      </c>
      <c r="AA21" s="84"/>
      <c r="AB21" s="75">
        <v>0</v>
      </c>
      <c r="AC21" s="84"/>
      <c r="AD21" s="73">
        <v>0</v>
      </c>
      <c r="AE21" s="83"/>
      <c r="AF21" s="75">
        <v>0</v>
      </c>
      <c r="AG21" s="84"/>
      <c r="AH21" s="75">
        <v>0</v>
      </c>
      <c r="AI21" s="84"/>
      <c r="AJ21" s="75">
        <v>0</v>
      </c>
      <c r="AK21" s="84"/>
      <c r="AL21" s="75">
        <v>0</v>
      </c>
      <c r="AM21" s="84"/>
      <c r="AN21" s="75">
        <v>0</v>
      </c>
      <c r="AO21" s="84"/>
      <c r="AP21" s="75">
        <v>0</v>
      </c>
      <c r="AQ21" s="84"/>
      <c r="AR21" s="75">
        <v>0</v>
      </c>
      <c r="AS21" s="84"/>
      <c r="AT21" s="73">
        <v>0</v>
      </c>
      <c r="AU21" s="83"/>
      <c r="AV21" s="75">
        <v>0</v>
      </c>
      <c r="AW21" s="84"/>
      <c r="AX21" s="75">
        <f>+AX20/AX64</f>
        <v>4.7926375567870258E-2</v>
      </c>
      <c r="AY21" s="84"/>
      <c r="AZ21" s="77" t="e">
        <v>#DIV/0!</v>
      </c>
      <c r="BA21" s="84"/>
      <c r="BB21" s="77" t="e">
        <v>#DIV/0!</v>
      </c>
      <c r="BC21" s="84"/>
      <c r="BD21" s="77" t="e">
        <v>#DIV/0!</v>
      </c>
      <c r="BE21" s="84"/>
      <c r="BF21" s="77" t="e">
        <v>#DIV/0!</v>
      </c>
      <c r="BG21" s="84"/>
      <c r="BH21" s="77" t="e">
        <v>#DIV/0!</v>
      </c>
      <c r="BI21" s="84"/>
      <c r="BJ21" s="77" t="e">
        <v>#DIV/0!</v>
      </c>
      <c r="BK21" s="84"/>
      <c r="BL21" s="77" t="e">
        <v>#DIV/0!</v>
      </c>
      <c r="BM21" s="84"/>
      <c r="BN21" s="77" t="e">
        <v>#DIV/0!</v>
      </c>
      <c r="BO21" s="84"/>
      <c r="BP21" s="77" t="e">
        <v>#DIV/0!</v>
      </c>
      <c r="BQ21" s="84"/>
      <c r="BR21" s="77"/>
      <c r="BS21" s="84"/>
      <c r="BT21" s="77"/>
      <c r="BU21" s="84"/>
      <c r="BV21" s="75">
        <f>+BV20/BV64</f>
        <v>4.8615606004156105E-2</v>
      </c>
      <c r="BW21" s="84"/>
      <c r="BX21" s="75"/>
      <c r="BY21" s="84"/>
      <c r="BZ21" s="73"/>
      <c r="CA21" s="83"/>
      <c r="CB21" s="73"/>
      <c r="CC21" s="83"/>
      <c r="CD21" s="75"/>
      <c r="CE21" s="84"/>
      <c r="CF21" s="75"/>
      <c r="CG21" s="84"/>
      <c r="CH21" s="75"/>
      <c r="CI21" s="84"/>
      <c r="CJ21" s="75"/>
      <c r="CK21" s="84"/>
      <c r="CL21" s="75"/>
      <c r="CM21" s="84"/>
      <c r="CN21" s="75"/>
      <c r="CO21" s="84"/>
      <c r="CP21" s="75"/>
      <c r="CQ21" s="84"/>
      <c r="CR21" s="75"/>
      <c r="CS21" s="84"/>
      <c r="CT21" s="75">
        <f>+CT20/CT64</f>
        <v>5.1557231842502653E-2</v>
      </c>
      <c r="CU21" s="84"/>
      <c r="CV21" s="75"/>
      <c r="CW21" s="84"/>
      <c r="CX21" s="75"/>
      <c r="CY21" s="84"/>
      <c r="CZ21" s="75"/>
      <c r="DA21" s="84"/>
      <c r="DB21" s="75"/>
      <c r="DC21" s="84"/>
      <c r="DD21" s="285"/>
      <c r="DE21" s="286"/>
      <c r="DI21" s="80"/>
      <c r="DJ21" s="1"/>
    </row>
    <row r="22" spans="1:114" s="13" customFormat="1" ht="12.75" customHeight="1" x14ac:dyDescent="0.35">
      <c r="A22" s="72"/>
      <c r="B22" s="73"/>
      <c r="C22" s="83"/>
      <c r="D22" s="73"/>
      <c r="E22" s="83"/>
      <c r="F22" s="75"/>
      <c r="G22" s="84"/>
      <c r="H22" s="75"/>
      <c r="I22" s="84"/>
      <c r="J22" s="75"/>
      <c r="K22" s="84"/>
      <c r="L22" s="75"/>
      <c r="M22" s="84"/>
      <c r="N22" s="75"/>
      <c r="O22" s="84"/>
      <c r="P22" s="75"/>
      <c r="Q22" s="84"/>
      <c r="R22" s="75"/>
      <c r="S22" s="84"/>
      <c r="T22" s="75"/>
      <c r="U22" s="84"/>
      <c r="V22" s="75"/>
      <c r="W22" s="84"/>
      <c r="X22" s="75"/>
      <c r="Y22" s="84"/>
      <c r="Z22" s="75"/>
      <c r="AA22" s="84"/>
      <c r="AB22" s="75"/>
      <c r="AC22" s="84"/>
      <c r="AD22" s="73"/>
      <c r="AE22" s="83"/>
      <c r="AF22" s="75"/>
      <c r="AG22" s="84"/>
      <c r="AH22" s="75"/>
      <c r="AI22" s="84"/>
      <c r="AJ22" s="75"/>
      <c r="AK22" s="84"/>
      <c r="AL22" s="75"/>
      <c r="AM22" s="84"/>
      <c r="AN22" s="75"/>
      <c r="AO22" s="84"/>
      <c r="AP22" s="75"/>
      <c r="AQ22" s="84"/>
      <c r="AR22" s="75"/>
      <c r="AS22" s="84"/>
      <c r="AT22" s="73"/>
      <c r="AU22" s="83"/>
      <c r="AV22" s="75"/>
      <c r="AW22" s="84"/>
      <c r="AX22" s="75"/>
      <c r="AY22" s="84"/>
      <c r="AZ22" s="75"/>
      <c r="BA22" s="84"/>
      <c r="BB22" s="75"/>
      <c r="BC22" s="84"/>
      <c r="BD22" s="75"/>
      <c r="BE22" s="84"/>
      <c r="BF22" s="75"/>
      <c r="BG22" s="84"/>
      <c r="BH22" s="75"/>
      <c r="BI22" s="84"/>
      <c r="BJ22" s="75"/>
      <c r="BK22" s="84"/>
      <c r="BL22" s="75"/>
      <c r="BM22" s="84"/>
      <c r="BN22" s="75"/>
      <c r="BO22" s="84"/>
      <c r="BP22" s="75"/>
      <c r="BQ22" s="84"/>
      <c r="BR22" s="75"/>
      <c r="BS22" s="84"/>
      <c r="BT22" s="75"/>
      <c r="BU22" s="84"/>
      <c r="BV22" s="75"/>
      <c r="BW22" s="84"/>
      <c r="BX22" s="75"/>
      <c r="BY22" s="84"/>
      <c r="BZ22" s="73"/>
      <c r="CA22" s="83"/>
      <c r="CB22" s="73"/>
      <c r="CC22" s="83"/>
      <c r="CD22" s="75"/>
      <c r="CE22" s="84"/>
      <c r="CF22" s="75"/>
      <c r="CG22" s="84"/>
      <c r="CH22" s="75"/>
      <c r="CI22" s="84"/>
      <c r="CJ22" s="75"/>
      <c r="CK22" s="84"/>
      <c r="CL22" s="75"/>
      <c r="CM22" s="84"/>
      <c r="CN22" s="75"/>
      <c r="CO22" s="84"/>
      <c r="CP22" s="75"/>
      <c r="CQ22" s="84"/>
      <c r="CR22" s="75"/>
      <c r="CS22" s="84"/>
      <c r="CT22" s="75"/>
      <c r="CU22" s="84"/>
      <c r="CV22" s="75"/>
      <c r="CW22" s="84"/>
      <c r="CX22" s="75"/>
      <c r="CY22" s="84"/>
      <c r="CZ22" s="75"/>
      <c r="DA22" s="84"/>
      <c r="DB22" s="75"/>
      <c r="DC22" s="84"/>
      <c r="DD22" s="285"/>
      <c r="DE22" s="286"/>
      <c r="DI22" s="80"/>
      <c r="DJ22" s="1"/>
    </row>
    <row r="23" spans="1:114" s="13" customFormat="1" ht="12.75" customHeight="1" x14ac:dyDescent="0.35">
      <c r="A23" s="72" t="s">
        <v>55</v>
      </c>
      <c r="B23" s="34">
        <v>7.5917915946438805E-2</v>
      </c>
      <c r="C23" s="85"/>
      <c r="D23" s="34">
        <v>7.8463380670478006E-2</v>
      </c>
      <c r="E23" s="85"/>
      <c r="F23" s="35">
        <v>8.0632926306763303E-2</v>
      </c>
      <c r="G23" s="86"/>
      <c r="H23" s="35">
        <v>8.2863105410117863E-2</v>
      </c>
      <c r="I23" s="86"/>
      <c r="J23" s="35">
        <v>8.5618216226139576E-2</v>
      </c>
      <c r="K23" s="86"/>
      <c r="L23" s="35">
        <v>8.7608619596205112E-2</v>
      </c>
      <c r="M23" s="86"/>
      <c r="N23" s="35">
        <v>8.9281159489660769E-2</v>
      </c>
      <c r="O23" s="86"/>
      <c r="P23" s="35">
        <v>9.1223919102259521E-2</v>
      </c>
      <c r="Q23" s="86"/>
      <c r="R23" s="35">
        <v>8.9593560280789825E-2</v>
      </c>
      <c r="S23" s="86"/>
      <c r="T23" s="35">
        <v>8.8165073045221531E-2</v>
      </c>
      <c r="U23" s="86"/>
      <c r="V23" s="35">
        <v>8.5872611635179272E-2</v>
      </c>
      <c r="W23" s="86"/>
      <c r="X23" s="35">
        <v>8.7202326336372343E-2</v>
      </c>
      <c r="Y23" s="86"/>
      <c r="Z23" s="35">
        <v>8.6693174751580893E-2</v>
      </c>
      <c r="AA23" s="86"/>
      <c r="AB23" s="35">
        <v>8.6592259099561253E-2</v>
      </c>
      <c r="AC23" s="86"/>
      <c r="AD23" s="34">
        <v>8.5427425890590339E-2</v>
      </c>
      <c r="AE23" s="85"/>
      <c r="AF23" s="35">
        <v>8.6296042997358796E-2</v>
      </c>
      <c r="AG23" s="86"/>
      <c r="AH23" s="35">
        <v>8.6470000000000005E-2</v>
      </c>
      <c r="AI23" s="86"/>
      <c r="AJ23" s="35">
        <v>8.7368257560614018E-2</v>
      </c>
      <c r="AK23" s="86"/>
      <c r="AL23" s="35">
        <v>8.9108398822095827E-2</v>
      </c>
      <c r="AM23" s="86"/>
      <c r="AN23" s="35">
        <v>9.0369987535430088E-2</v>
      </c>
      <c r="AO23" s="86"/>
      <c r="AP23" s="35">
        <v>9.231586932239022E-2</v>
      </c>
      <c r="AQ23" s="86"/>
      <c r="AR23" s="35">
        <v>9.5080033476841144E-2</v>
      </c>
      <c r="AS23" s="86"/>
      <c r="AT23" s="34">
        <v>9.535546316956757E-2</v>
      </c>
      <c r="AU23" s="85"/>
      <c r="AV23" s="35">
        <v>9.4706748060050097E-2</v>
      </c>
      <c r="AW23" s="86"/>
      <c r="AX23" s="35">
        <v>9.3118703997801464E-2</v>
      </c>
      <c r="AY23" s="86"/>
      <c r="AZ23" s="35">
        <v>9.1246336199152206E-2</v>
      </c>
      <c r="BA23" s="86"/>
      <c r="BB23" s="35">
        <v>8.9174665516743287E-2</v>
      </c>
      <c r="BC23" s="86"/>
      <c r="BD23" s="35">
        <v>8.5435325372392804E-2</v>
      </c>
      <c r="BE23" s="86"/>
      <c r="BF23" s="35">
        <v>8.1831831305954755E-2</v>
      </c>
      <c r="BG23" s="86"/>
      <c r="BH23" s="35">
        <v>7.7409074334522709E-2</v>
      </c>
      <c r="BI23" s="86"/>
      <c r="BJ23" s="35">
        <v>7.0735801195536921E-2</v>
      </c>
      <c r="BK23" s="86"/>
      <c r="BL23" s="35">
        <v>8.3216299366840898E-2</v>
      </c>
      <c r="BM23" s="86"/>
      <c r="BN23" s="35">
        <v>8.3853410170677781E-2</v>
      </c>
      <c r="BO23" s="86"/>
      <c r="BP23" s="35">
        <v>8.366740282825029E-2</v>
      </c>
      <c r="BQ23" s="86"/>
      <c r="BR23" s="35">
        <v>8.1039932457498326E-2</v>
      </c>
      <c r="BS23" s="86"/>
      <c r="BT23" s="35">
        <v>8.1420000000000006E-2</v>
      </c>
      <c r="BU23" s="86"/>
      <c r="BV23" s="35">
        <v>8.1488430238769421E-2</v>
      </c>
      <c r="BW23" s="86"/>
      <c r="BX23" s="35">
        <v>8.1715477604905495E-2</v>
      </c>
      <c r="BY23" s="86"/>
      <c r="BZ23" s="34">
        <v>8.1396574536683558E-2</v>
      </c>
      <c r="CA23" s="85"/>
      <c r="CB23" s="34">
        <v>8.0987072878542343E-2</v>
      </c>
      <c r="CC23" s="85"/>
      <c r="CD23" s="35">
        <v>8.1101621610672373E-2</v>
      </c>
      <c r="CE23" s="86"/>
      <c r="CF23" s="35">
        <v>8.0904009487510808E-2</v>
      </c>
      <c r="CG23" s="86"/>
      <c r="CH23" s="35">
        <v>8.0981934322496854E-2</v>
      </c>
      <c r="CI23" s="86"/>
      <c r="CJ23" s="35">
        <v>8.1219418812352326E-2</v>
      </c>
      <c r="CK23" s="86"/>
      <c r="CL23" s="35">
        <v>8.0744814995522551E-2</v>
      </c>
      <c r="CM23" s="86"/>
      <c r="CN23" s="35">
        <v>8.0874133836834186E-2</v>
      </c>
      <c r="CO23" s="86"/>
      <c r="CP23" s="35">
        <v>8.0536577715817181E-2</v>
      </c>
      <c r="CQ23" s="86"/>
      <c r="CR23" s="35">
        <v>8.0002452970735535E-2</v>
      </c>
      <c r="CS23" s="86"/>
      <c r="CT23" s="189">
        <v>7.9940313653762821E-2</v>
      </c>
      <c r="CU23" s="86"/>
      <c r="CV23" s="189">
        <v>8.0201697642546421E-2</v>
      </c>
      <c r="CW23" s="86"/>
      <c r="CX23" s="189">
        <v>7.9862278248743604E-2</v>
      </c>
      <c r="CY23" s="86"/>
      <c r="CZ23" s="189">
        <v>7.960451744317254E-2</v>
      </c>
      <c r="DA23" s="86"/>
      <c r="DB23" s="189">
        <v>7.9493451871378129E-2</v>
      </c>
      <c r="DC23" s="86"/>
      <c r="DD23" s="298">
        <v>7.9413689912793364E-2</v>
      </c>
      <c r="DE23" s="287"/>
    </row>
    <row r="24" spans="1:114" s="13" customFormat="1" x14ac:dyDescent="0.35">
      <c r="A24" s="72"/>
      <c r="B24" s="73"/>
      <c r="C24" s="83"/>
      <c r="D24" s="73"/>
      <c r="E24" s="83"/>
      <c r="F24" s="75"/>
      <c r="G24" s="84"/>
      <c r="H24" s="75"/>
      <c r="I24" s="84"/>
      <c r="J24" s="75"/>
      <c r="K24" s="84"/>
      <c r="L24" s="75"/>
      <c r="M24" s="84"/>
      <c r="N24" s="75"/>
      <c r="O24" s="84"/>
      <c r="P24" s="75"/>
      <c r="Q24" s="84"/>
      <c r="R24" s="75"/>
      <c r="S24" s="84"/>
      <c r="T24" s="75"/>
      <c r="U24" s="84"/>
      <c r="V24" s="75"/>
      <c r="W24" s="84"/>
      <c r="X24" s="75"/>
      <c r="Y24" s="84"/>
      <c r="Z24" s="75"/>
      <c r="AA24" s="84"/>
      <c r="AB24" s="87"/>
      <c r="AC24" s="88"/>
      <c r="AD24" s="89"/>
      <c r="AE24" s="90"/>
      <c r="AF24" s="87"/>
      <c r="AG24" s="88"/>
      <c r="AH24" s="87"/>
      <c r="AI24" s="88"/>
      <c r="AJ24" s="87"/>
      <c r="AK24" s="88"/>
      <c r="AL24" s="87"/>
      <c r="AM24" s="88"/>
      <c r="AN24" s="87"/>
      <c r="AO24" s="88"/>
      <c r="AP24" s="87"/>
      <c r="AQ24" s="84"/>
      <c r="AR24" s="87"/>
      <c r="AS24" s="84"/>
      <c r="AT24" s="89"/>
      <c r="AU24" s="83"/>
      <c r="AV24" s="87"/>
      <c r="AW24" s="84"/>
      <c r="AX24" s="87"/>
      <c r="AY24" s="84"/>
      <c r="AZ24" s="87"/>
      <c r="BA24" s="84"/>
      <c r="BB24" s="87"/>
      <c r="BC24" s="84"/>
      <c r="BD24" s="87"/>
      <c r="BE24" s="84"/>
      <c r="BF24" s="87"/>
      <c r="BG24" s="84"/>
      <c r="BH24" s="87"/>
      <c r="BI24" s="84"/>
      <c r="BJ24" s="87"/>
      <c r="BK24" s="84"/>
      <c r="BL24" s="87"/>
      <c r="BM24" s="84"/>
      <c r="BN24" s="87"/>
      <c r="BO24" s="84"/>
      <c r="BP24" s="87"/>
      <c r="BQ24" s="84"/>
      <c r="BR24" s="87"/>
      <c r="BS24" s="84"/>
      <c r="BT24" s="87"/>
      <c r="BU24" s="84"/>
      <c r="BV24" s="87"/>
      <c r="BW24" s="84"/>
      <c r="BX24" s="87"/>
      <c r="BY24" s="84"/>
      <c r="BZ24" s="89"/>
      <c r="CA24" s="83"/>
      <c r="CB24" s="89"/>
      <c r="CC24" s="83"/>
      <c r="CD24" s="87"/>
      <c r="CE24" s="84"/>
      <c r="CF24" s="87"/>
      <c r="CG24" s="84"/>
      <c r="CH24" s="87"/>
      <c r="CI24" s="84"/>
      <c r="CJ24" s="87"/>
      <c r="CK24" s="84"/>
      <c r="CL24" s="87"/>
      <c r="CM24" s="84"/>
      <c r="CN24" s="87"/>
      <c r="CO24" s="84"/>
      <c r="CP24" s="87"/>
      <c r="CQ24" s="84"/>
      <c r="CR24" s="87"/>
      <c r="CS24" s="84"/>
      <c r="CT24" s="75"/>
      <c r="CU24" s="84"/>
      <c r="CV24" s="75"/>
      <c r="CW24" s="84"/>
      <c r="CX24" s="75"/>
      <c r="CY24" s="84"/>
      <c r="CZ24" s="75"/>
      <c r="DA24" s="84"/>
      <c r="DB24" s="75"/>
      <c r="DC24" s="84"/>
      <c r="DD24" s="285"/>
      <c r="DE24" s="286"/>
    </row>
    <row r="25" spans="1:114" s="13" customFormat="1" x14ac:dyDescent="0.35">
      <c r="A25" s="25" t="s">
        <v>56</v>
      </c>
      <c r="B25" s="73"/>
      <c r="C25" s="83"/>
      <c r="D25" s="73"/>
      <c r="E25" s="83"/>
      <c r="F25" s="75"/>
      <c r="G25" s="84"/>
      <c r="H25" s="75"/>
      <c r="I25" s="84"/>
      <c r="J25" s="75"/>
      <c r="K25" s="84"/>
      <c r="L25" s="75"/>
      <c r="M25" s="84"/>
      <c r="N25" s="75"/>
      <c r="O25" s="84"/>
      <c r="P25" s="75"/>
      <c r="Q25" s="84"/>
      <c r="R25" s="75"/>
      <c r="S25" s="84"/>
      <c r="T25" s="75"/>
      <c r="U25" s="84"/>
      <c r="V25" s="75"/>
      <c r="W25" s="84"/>
      <c r="X25" s="75"/>
      <c r="Y25" s="84"/>
      <c r="Z25" s="75"/>
      <c r="AA25" s="84"/>
      <c r="AB25" s="75"/>
      <c r="AC25" s="84"/>
      <c r="AD25" s="73"/>
      <c r="AE25" s="83"/>
      <c r="AF25" s="75"/>
      <c r="AG25" s="84"/>
      <c r="AH25" s="75"/>
      <c r="AI25" s="84"/>
      <c r="AJ25" s="75"/>
      <c r="AK25" s="84"/>
      <c r="AL25" s="75"/>
      <c r="AM25" s="84"/>
      <c r="AN25" s="75"/>
      <c r="AO25" s="84"/>
      <c r="AP25" s="75"/>
      <c r="AQ25" s="84"/>
      <c r="AR25" s="75"/>
      <c r="AS25" s="84"/>
      <c r="AT25" s="73"/>
      <c r="AU25" s="83"/>
      <c r="AV25" s="75"/>
      <c r="AW25" s="84"/>
      <c r="AX25" s="75"/>
      <c r="AY25" s="84"/>
      <c r="AZ25" s="75"/>
      <c r="BA25" s="84"/>
      <c r="BB25" s="75"/>
      <c r="BC25" s="84"/>
      <c r="BD25" s="75"/>
      <c r="BE25" s="84"/>
      <c r="BF25" s="75"/>
      <c r="BG25" s="84"/>
      <c r="BH25" s="75"/>
      <c r="BI25" s="84"/>
      <c r="BJ25" s="75"/>
      <c r="BK25" s="84"/>
      <c r="BL25" s="75"/>
      <c r="BM25" s="84"/>
      <c r="BN25" s="75"/>
      <c r="BO25" s="84"/>
      <c r="BP25" s="75"/>
      <c r="BQ25" s="84"/>
      <c r="BR25" s="75"/>
      <c r="BS25" s="84"/>
      <c r="BT25" s="75"/>
      <c r="BU25" s="84"/>
      <c r="BV25" s="75"/>
      <c r="BW25" s="84"/>
      <c r="BX25" s="75"/>
      <c r="BY25" s="84"/>
      <c r="BZ25" s="73"/>
      <c r="CA25" s="83"/>
      <c r="CB25" s="73"/>
      <c r="CC25" s="83"/>
      <c r="CD25" s="75"/>
      <c r="CE25" s="84"/>
      <c r="CF25" s="75"/>
      <c r="CG25" s="84"/>
      <c r="CH25" s="75"/>
      <c r="CI25" s="84"/>
      <c r="CJ25" s="75"/>
      <c r="CK25" s="84"/>
      <c r="CL25" s="75"/>
      <c r="CM25" s="84"/>
      <c r="CN25" s="75"/>
      <c r="CO25" s="84"/>
      <c r="CP25" s="75"/>
      <c r="CQ25" s="84"/>
      <c r="CR25" s="75"/>
      <c r="CS25" s="84"/>
      <c r="CT25" s="178"/>
      <c r="CU25" s="84"/>
      <c r="CV25" s="178"/>
      <c r="CW25" s="84"/>
      <c r="CX25" s="178"/>
      <c r="CY25" s="84"/>
      <c r="CZ25" s="178"/>
      <c r="DA25" s="84"/>
      <c r="DB25" s="178"/>
      <c r="DC25" s="84"/>
      <c r="DD25" s="297"/>
      <c r="DE25" s="286"/>
    </row>
    <row r="26" spans="1:114" s="13" customFormat="1" x14ac:dyDescent="0.35">
      <c r="A26" s="28" t="s">
        <v>57</v>
      </c>
      <c r="B26" s="29">
        <v>2350258.90895552</v>
      </c>
      <c r="C26" s="78">
        <f>+B26/B51</f>
        <v>0.12689208221673687</v>
      </c>
      <c r="D26" s="29">
        <v>2583399.8738428075</v>
      </c>
      <c r="E26" s="78">
        <f>+D26/D51</f>
        <v>0.13717424008392992</v>
      </c>
      <c r="F26" s="30">
        <v>2505289.4429050996</v>
      </c>
      <c r="G26" s="79">
        <f>+F26/F51</f>
        <v>0.130308265523711</v>
      </c>
      <c r="H26" s="30">
        <v>2288311.254180993</v>
      </c>
      <c r="I26" s="79">
        <f>+H26/H51</f>
        <v>0.1173060953094666</v>
      </c>
      <c r="J26" s="30">
        <v>2195389.3730050554</v>
      </c>
      <c r="K26" s="79">
        <f>+J26/J51</f>
        <v>0.11112865471878232</v>
      </c>
      <c r="L26" s="30">
        <v>2301582.6472989577</v>
      </c>
      <c r="M26" s="79">
        <f>+L26/L51</f>
        <v>0.11613771914295938</v>
      </c>
      <c r="N26" s="30">
        <v>2428111.4888469996</v>
      </c>
      <c r="O26" s="79">
        <f>+N26/N51</f>
        <v>0.12104186430739922</v>
      </c>
      <c r="P26" s="30">
        <v>2446845.8730777809</v>
      </c>
      <c r="Q26" s="79">
        <f>+P26/P51</f>
        <v>0.12224116060814499</v>
      </c>
      <c r="R26" s="30">
        <v>2864216.281143412</v>
      </c>
      <c r="S26" s="79">
        <f>+R26/R51</f>
        <v>0.13887687571334326</v>
      </c>
      <c r="T26" s="30">
        <v>2957966.2676660446</v>
      </c>
      <c r="U26" s="79">
        <f>+T26/T51</f>
        <v>0.14226243732126792</v>
      </c>
      <c r="V26" s="30">
        <v>2977133.8642338561</v>
      </c>
      <c r="W26" s="79">
        <f>+V26/V51</f>
        <v>0.14180661402046321</v>
      </c>
      <c r="X26" s="30">
        <v>2558691.1643363773</v>
      </c>
      <c r="Y26" s="79">
        <f>+X26/X51</f>
        <v>0.1238459868689272</v>
      </c>
      <c r="Z26" s="30">
        <v>2320653.5041232826</v>
      </c>
      <c r="AA26" s="79">
        <f>+Z26/Z51</f>
        <v>0.1132405634174433</v>
      </c>
      <c r="AB26" s="30">
        <v>2073900.028371844</v>
      </c>
      <c r="AC26" s="79">
        <f>+AB26/AB51</f>
        <v>0.1005317943667635</v>
      </c>
      <c r="AD26" s="29">
        <v>2340489.8389747469</v>
      </c>
      <c r="AE26" s="78">
        <f>+AD26/AD51</f>
        <v>0.11203927124638408</v>
      </c>
      <c r="AF26" s="30">
        <v>2394174.7484070929</v>
      </c>
      <c r="AG26" s="79">
        <f>+AF26/AF51</f>
        <v>0.11377703108254053</v>
      </c>
      <c r="AH26" s="30">
        <v>2362132.0233893506</v>
      </c>
      <c r="AI26" s="79">
        <f>+AH26/AH51</f>
        <v>0.11170275234401386</v>
      </c>
      <c r="AJ26" s="30">
        <v>2349211.0142985145</v>
      </c>
      <c r="AK26" s="79">
        <f>+AJ26/AJ51</f>
        <v>0.11092902523391619</v>
      </c>
      <c r="AL26" s="30">
        <v>2403046.1378880637</v>
      </c>
      <c r="AM26" s="79">
        <f>+AL26/AL51</f>
        <v>0.11400909836746419</v>
      </c>
      <c r="AN26" s="30">
        <v>2379709.0488627995</v>
      </c>
      <c r="AO26" s="79">
        <f>+AN26/AN51</f>
        <v>0.1143904873245012</v>
      </c>
      <c r="AP26" s="30">
        <v>2359059.2211444387</v>
      </c>
      <c r="AQ26" s="79">
        <f>+AP26/AP51</f>
        <v>0.11140782331681988</v>
      </c>
      <c r="AR26" s="30">
        <v>2357598.6715770494</v>
      </c>
      <c r="AS26" s="79">
        <f>+AR26/AR51</f>
        <v>0.1127517937086862</v>
      </c>
      <c r="AT26" s="29">
        <v>2312349.7757228226</v>
      </c>
      <c r="AU26" s="78">
        <f>+AT26/AT51</f>
        <v>0.11041266023133345</v>
      </c>
      <c r="AV26" s="30">
        <v>2288707.0698929927</v>
      </c>
      <c r="AW26" s="79">
        <f>+AV26/AV51</f>
        <v>0.10849355885330117</v>
      </c>
      <c r="AX26" s="30">
        <v>2073612.0141325046</v>
      </c>
      <c r="AY26" s="79">
        <f>+AX26/AX51</f>
        <v>9.867869302076239E-2</v>
      </c>
      <c r="AZ26" s="30">
        <v>2576819.6994297961</v>
      </c>
      <c r="BA26" s="79">
        <f>+AZ26/AZ51</f>
        <v>0.12212825664851565</v>
      </c>
      <c r="BB26" s="30">
        <v>2532265.7347547319</v>
      </c>
      <c r="BC26" s="79">
        <f>+BB26/BB51</f>
        <v>0.11902840316890656</v>
      </c>
      <c r="BD26" s="30">
        <v>2549482.4785248651</v>
      </c>
      <c r="BE26" s="79">
        <f>+BD26/BD51</f>
        <v>0.11961726391572193</v>
      </c>
      <c r="BF26" s="30">
        <v>2426104.9522771183</v>
      </c>
      <c r="BG26" s="79">
        <f>+BF26/BF51</f>
        <v>0.11220396919696812</v>
      </c>
      <c r="BH26" s="30">
        <v>2473881.0063539892</v>
      </c>
      <c r="BI26" s="79">
        <f>+BH26/BH51</f>
        <v>0.11385588512967564</v>
      </c>
      <c r="BJ26" s="30">
        <v>2945465.5747615052</v>
      </c>
      <c r="BK26" s="79">
        <f>+BJ26/BJ51</f>
        <v>0.13549148059939867</v>
      </c>
      <c r="BL26" s="30">
        <v>2883789.1536861397</v>
      </c>
      <c r="BM26" s="79">
        <f>+BL26/BL51</f>
        <v>0.13444177861535037</v>
      </c>
      <c r="BN26" s="30">
        <v>2329318.0799039272</v>
      </c>
      <c r="BO26" s="79">
        <f>+BN26/BN51</f>
        <v>0.10869710719457398</v>
      </c>
      <c r="BP26" s="30">
        <v>2289594.5832526772</v>
      </c>
      <c r="BQ26" s="79">
        <f>+BP26/BP51</f>
        <v>0.10749932431871503</v>
      </c>
      <c r="BR26" s="30">
        <v>2249714.6631285558</v>
      </c>
      <c r="BS26" s="79">
        <f>+BR26/BR51</f>
        <v>0.10545539078991434</v>
      </c>
      <c r="BT26" s="30">
        <v>2258496.2807985619</v>
      </c>
      <c r="BU26" s="79">
        <f>+BT26/BT51</f>
        <v>0.10623388977461728</v>
      </c>
      <c r="BV26" s="30">
        <v>2265652.967391355</v>
      </c>
      <c r="BW26" s="79">
        <f>+BV26/BV51</f>
        <v>0.10675108306377733</v>
      </c>
      <c r="BX26" s="30">
        <v>2403939.1485617352</v>
      </c>
      <c r="BY26" s="79">
        <f>+BX26/BX51</f>
        <v>0.11375790094190695</v>
      </c>
      <c r="BZ26" s="29">
        <v>2627251.5363762984</v>
      </c>
      <c r="CA26" s="78">
        <f>+BZ26/BZ51</f>
        <v>0.12495779860712443</v>
      </c>
      <c r="CB26" s="29">
        <v>2373208.6986661386</v>
      </c>
      <c r="CC26" s="78">
        <f>+CB26/CB51</f>
        <v>0.11361502717049235</v>
      </c>
      <c r="CD26" s="30">
        <v>2063982.7341522321</v>
      </c>
      <c r="CE26" s="79">
        <f>+CD26/CD51</f>
        <v>9.763645446173741E-2</v>
      </c>
      <c r="CF26" s="30">
        <v>2167452.7314285086</v>
      </c>
      <c r="CG26" s="79">
        <f>+CF26/CF51</f>
        <v>0.10145590691342249</v>
      </c>
      <c r="CH26" s="30">
        <v>1713445.7739437087</v>
      </c>
      <c r="CI26" s="79">
        <f>+CH26/CH51</f>
        <v>8.1560487905715892E-2</v>
      </c>
      <c r="CJ26" s="30">
        <v>1755297.8784574512</v>
      </c>
      <c r="CK26" s="79">
        <f>+CJ26/CJ51</f>
        <v>8.3358252969977745E-2</v>
      </c>
      <c r="CL26" s="30">
        <v>1982023.8955048874</v>
      </c>
      <c r="CM26" s="79">
        <f>+CL26/CL51</f>
        <v>9.3043599724191767E-2</v>
      </c>
      <c r="CN26" s="30">
        <v>1933402.025643535</v>
      </c>
      <c r="CO26" s="79">
        <f>+CN26/CN51</f>
        <v>9.1156195098043208E-2</v>
      </c>
      <c r="CP26" s="30">
        <v>1905562.139239195</v>
      </c>
      <c r="CQ26" s="79">
        <f>+CP26/CP51</f>
        <v>8.9228388648802379E-2</v>
      </c>
      <c r="CR26" s="30">
        <v>1988788.3650174602</v>
      </c>
      <c r="CS26" s="79">
        <f>+CR26/CR51</f>
        <v>9.2456424405466683E-2</v>
      </c>
      <c r="CT26" s="30">
        <v>1865756.7558153579</v>
      </c>
      <c r="CU26" s="79">
        <f>+CT26/CT51</f>
        <v>8.6655761258525685E-2</v>
      </c>
      <c r="CV26" s="30">
        <v>1901903.5199188164</v>
      </c>
      <c r="CW26" s="79">
        <f>+CV26/CV51</f>
        <v>8.8330673630168985E-2</v>
      </c>
      <c r="CX26" s="30">
        <v>1936415.6589511042</v>
      </c>
      <c r="CY26" s="79">
        <f>+CX26/CX51</f>
        <v>8.9403556398430339E-2</v>
      </c>
      <c r="CZ26" s="30">
        <v>2007584.3506425277</v>
      </c>
      <c r="DA26" s="79">
        <f>+CZ26/CZ51</f>
        <v>9.1940939025452667E-2</v>
      </c>
      <c r="DB26" s="30">
        <v>2019013.7086759224</v>
      </c>
      <c r="DC26" s="79">
        <f>+DB26/DB51</f>
        <v>9.1688056192564329E-2</v>
      </c>
      <c r="DD26" s="282">
        <v>2113791.5816206438</v>
      </c>
      <c r="DE26" s="284">
        <f>+DD26/DD51</f>
        <v>9.5442832150917811E-2</v>
      </c>
      <c r="DF26" s="32"/>
    </row>
    <row r="27" spans="1:114" s="13" customFormat="1" x14ac:dyDescent="0.35">
      <c r="A27" s="72" t="s">
        <v>58</v>
      </c>
      <c r="B27" s="73">
        <f>+B26/B64</f>
        <v>6.4399042650385013E-2</v>
      </c>
      <c r="C27" s="74"/>
      <c r="D27" s="73">
        <v>0</v>
      </c>
      <c r="E27" s="74"/>
      <c r="F27" s="75">
        <v>0</v>
      </c>
      <c r="G27" s="76"/>
      <c r="H27" s="75">
        <v>0</v>
      </c>
      <c r="I27" s="76"/>
      <c r="J27" s="75">
        <v>0</v>
      </c>
      <c r="K27" s="76"/>
      <c r="L27" s="75">
        <v>0</v>
      </c>
      <c r="M27" s="76"/>
      <c r="N27" s="75">
        <v>0</v>
      </c>
      <c r="O27" s="76"/>
      <c r="P27" s="75">
        <v>0</v>
      </c>
      <c r="Q27" s="76"/>
      <c r="R27" s="75">
        <v>0</v>
      </c>
      <c r="S27" s="76"/>
      <c r="T27" s="75">
        <v>0</v>
      </c>
      <c r="U27" s="76"/>
      <c r="V27" s="75">
        <v>0</v>
      </c>
      <c r="W27" s="76"/>
      <c r="X27" s="75">
        <v>0</v>
      </c>
      <c r="Y27" s="76"/>
      <c r="Z27" s="75">
        <f>+Z26/Z64</f>
        <v>5.7546433659255145E-2</v>
      </c>
      <c r="AA27" s="76"/>
      <c r="AB27" s="75">
        <v>0</v>
      </c>
      <c r="AC27" s="76"/>
      <c r="AD27" s="73">
        <v>0</v>
      </c>
      <c r="AE27" s="74"/>
      <c r="AF27" s="75">
        <v>0</v>
      </c>
      <c r="AG27" s="76"/>
      <c r="AH27" s="75">
        <v>0</v>
      </c>
      <c r="AI27" s="76"/>
      <c r="AJ27" s="75">
        <v>0</v>
      </c>
      <c r="AK27" s="76"/>
      <c r="AL27" s="75">
        <v>0</v>
      </c>
      <c r="AM27" s="76"/>
      <c r="AN27" s="75">
        <v>0</v>
      </c>
      <c r="AO27" s="76"/>
      <c r="AP27" s="75">
        <v>0</v>
      </c>
      <c r="AQ27" s="76"/>
      <c r="AR27" s="75">
        <v>0</v>
      </c>
      <c r="AS27" s="76"/>
      <c r="AT27" s="73">
        <v>0</v>
      </c>
      <c r="AU27" s="74"/>
      <c r="AV27" s="75">
        <v>0</v>
      </c>
      <c r="AW27" s="76"/>
      <c r="AX27" s="75">
        <f>+AX26/AX64</f>
        <v>4.6275621500207989E-2</v>
      </c>
      <c r="AY27" s="76"/>
      <c r="AZ27" s="77" t="e">
        <f>+AZ26/AZ64</f>
        <v>#DIV/0!</v>
      </c>
      <c r="BA27" s="76"/>
      <c r="BB27" s="77" t="e">
        <f>+BB26/BB64</f>
        <v>#DIV/0!</v>
      </c>
      <c r="BC27" s="76"/>
      <c r="BD27" s="77" t="e">
        <f>+BD26/BD64</f>
        <v>#DIV/0!</v>
      </c>
      <c r="BE27" s="76"/>
      <c r="BF27" s="77" t="e">
        <f>+BF26/BF64</f>
        <v>#DIV/0!</v>
      </c>
      <c r="BG27" s="76"/>
      <c r="BH27" s="77" t="e">
        <f>+BH26/BH64</f>
        <v>#DIV/0!</v>
      </c>
      <c r="BI27" s="76"/>
      <c r="BJ27" s="77" t="e">
        <f>+BJ26/BJ64</f>
        <v>#DIV/0!</v>
      </c>
      <c r="BK27" s="76"/>
      <c r="BL27" s="77" t="e">
        <f>+BL26/BL64</f>
        <v>#DIV/0!</v>
      </c>
      <c r="BM27" s="76"/>
      <c r="BN27" s="77" t="e">
        <f>+BN26/BN64</f>
        <v>#DIV/0!</v>
      </c>
      <c r="BO27" s="76"/>
      <c r="BP27" s="77" t="e">
        <f>+BP26/BP64</f>
        <v>#DIV/0!</v>
      </c>
      <c r="BQ27" s="76"/>
      <c r="BR27" s="77"/>
      <c r="BS27" s="76"/>
      <c r="BT27" s="77"/>
      <c r="BU27" s="76"/>
      <c r="BV27" s="75">
        <f>+BV26/BV64</f>
        <v>4.814466657236928E-2</v>
      </c>
      <c r="BW27" s="76"/>
      <c r="BX27" s="75"/>
      <c r="BY27" s="76"/>
      <c r="BZ27" s="73"/>
      <c r="CA27" s="74"/>
      <c r="CB27" s="205"/>
      <c r="CC27" s="74"/>
      <c r="CD27" s="77"/>
      <c r="CE27" s="76"/>
      <c r="CF27" s="77"/>
      <c r="CG27" s="76"/>
      <c r="CH27" s="77"/>
      <c r="CI27" s="76"/>
      <c r="CJ27" s="77"/>
      <c r="CK27" s="76"/>
      <c r="CL27" s="77"/>
      <c r="CM27" s="76"/>
      <c r="CN27" s="77"/>
      <c r="CO27" s="76"/>
      <c r="CP27" s="77"/>
      <c r="CQ27" s="76"/>
      <c r="CR27" s="77"/>
      <c r="CS27" s="76"/>
      <c r="CT27" s="75">
        <f>+CT26/CT64</f>
        <v>3.7986791195390966E-2</v>
      </c>
      <c r="CU27" s="76"/>
      <c r="CV27" s="75"/>
      <c r="CW27" s="76"/>
      <c r="CX27" s="75"/>
      <c r="CY27" s="76"/>
      <c r="CZ27" s="75"/>
      <c r="DA27" s="76"/>
      <c r="DB27" s="75"/>
      <c r="DC27" s="76"/>
      <c r="DD27" s="285"/>
      <c r="DE27" s="283"/>
      <c r="DF27" s="32"/>
    </row>
    <row r="28" spans="1:114" s="13" customFormat="1" x14ac:dyDescent="0.35">
      <c r="A28" s="28" t="s">
        <v>59</v>
      </c>
      <c r="B28" s="29">
        <v>7043619.3345037</v>
      </c>
      <c r="C28" s="78">
        <f>+B28/B51</f>
        <v>0.38028981415262286</v>
      </c>
      <c r="D28" s="29">
        <v>7108818.5359768299</v>
      </c>
      <c r="E28" s="78">
        <f>+D28/D51</f>
        <v>0.37746645048667821</v>
      </c>
      <c r="F28" s="30">
        <v>7305905.9383469298</v>
      </c>
      <c r="G28" s="79">
        <f>+F28/F51</f>
        <v>0.38000396864380637</v>
      </c>
      <c r="H28" s="30">
        <v>7878636.3258275874</v>
      </c>
      <c r="I28" s="79">
        <f>+H28/H51</f>
        <v>0.40388389562718841</v>
      </c>
      <c r="J28" s="30">
        <v>7891687.6616794756</v>
      </c>
      <c r="K28" s="79">
        <f>+J28/J51</f>
        <v>0.39947020063362287</v>
      </c>
      <c r="L28" s="30">
        <v>7755690.5337251518</v>
      </c>
      <c r="M28" s="79">
        <f>+L28/L51</f>
        <v>0.39135166839328489</v>
      </c>
      <c r="N28" s="30">
        <v>7968658.5968904272</v>
      </c>
      <c r="O28" s="79">
        <f>+N28/N51</f>
        <v>0.39723929359389437</v>
      </c>
      <c r="P28" s="30">
        <v>8010194.1446871078</v>
      </c>
      <c r="Q28" s="79">
        <f>+P28/P51</f>
        <v>0.40017862985029667</v>
      </c>
      <c r="R28" s="30">
        <v>8357719.9610782377</v>
      </c>
      <c r="S28" s="79">
        <f>+R28/R51</f>
        <v>0.40523966151684421</v>
      </c>
      <c r="T28" s="30">
        <v>8642730.0345380753</v>
      </c>
      <c r="U28" s="79">
        <f>+T28/T51</f>
        <v>0.41566932431358194</v>
      </c>
      <c r="V28" s="30">
        <v>8663634.3235628102</v>
      </c>
      <c r="W28" s="79">
        <f>+V28/V51</f>
        <v>0.41266557184255792</v>
      </c>
      <c r="X28" s="30">
        <v>8759924.0759732891</v>
      </c>
      <c r="Y28" s="79">
        <f>+X28/X51</f>
        <v>0.42399858849989908</v>
      </c>
      <c r="Z28" s="30">
        <v>8756688.2342416737</v>
      </c>
      <c r="AA28" s="79">
        <f>+Z28/Z51</f>
        <v>0.42729873613383057</v>
      </c>
      <c r="AB28" s="30">
        <v>8886501.6078320183</v>
      </c>
      <c r="AC28" s="79">
        <f>+AB28/AB51</f>
        <v>0.43077098223478211</v>
      </c>
      <c r="AD28" s="29">
        <v>8948900.7624961268</v>
      </c>
      <c r="AE28" s="78">
        <f>+AD28/AD51</f>
        <v>0.42838396612115986</v>
      </c>
      <c r="AF28" s="30">
        <v>9320736.2603149135</v>
      </c>
      <c r="AG28" s="79">
        <f>+AF28/AF51</f>
        <v>0.44294415013255878</v>
      </c>
      <c r="AH28" s="30">
        <v>9340969.2153247986</v>
      </c>
      <c r="AI28" s="79">
        <f>+AH28/AH51</f>
        <v>0.44172466254249571</v>
      </c>
      <c r="AJ28" s="30">
        <v>9557238.6106904708</v>
      </c>
      <c r="AK28" s="79">
        <f>+AJ28/AJ51</f>
        <v>0.45128988267084841</v>
      </c>
      <c r="AL28" s="30">
        <v>9327105.0013124067</v>
      </c>
      <c r="AM28" s="79">
        <f>+AL28/AL51</f>
        <v>0.44251120060176991</v>
      </c>
      <c r="AN28" s="30">
        <v>9162716.6761939824</v>
      </c>
      <c r="AO28" s="79">
        <f>+AN28/AN51</f>
        <v>0.44044360225761053</v>
      </c>
      <c r="AP28" s="30">
        <v>9049033.2196153253</v>
      </c>
      <c r="AQ28" s="79">
        <f>+AP28/AP51</f>
        <v>0.42734539475862215</v>
      </c>
      <c r="AR28" s="30">
        <v>8769416.2131975964</v>
      </c>
      <c r="AS28" s="79">
        <f>+AR28/AR51</f>
        <v>0.41939598106180442</v>
      </c>
      <c r="AT28" s="29">
        <v>8820308.3618257325</v>
      </c>
      <c r="AU28" s="78">
        <f>+AT28/AT51</f>
        <v>0.42116193688103631</v>
      </c>
      <c r="AV28" s="30">
        <v>9019433.9038128965</v>
      </c>
      <c r="AW28" s="79">
        <f>+AV28/AV51</f>
        <v>0.42755601882792976</v>
      </c>
      <c r="AX28" s="30">
        <v>9109042.4751982689</v>
      </c>
      <c r="AY28" s="79">
        <f>+AX28/AX51</f>
        <v>0.4334795516215299</v>
      </c>
      <c r="AZ28" s="30">
        <v>9149026.5725832861</v>
      </c>
      <c r="BA28" s="79">
        <f>+AZ28/AZ51</f>
        <v>0.43361771317868747</v>
      </c>
      <c r="BB28" s="30">
        <v>9462716.5273587015</v>
      </c>
      <c r="BC28" s="79">
        <f>+BB28/BB51</f>
        <v>0.44479219634530981</v>
      </c>
      <c r="BD28" s="30">
        <v>9190937.7441301253</v>
      </c>
      <c r="BE28" s="79">
        <f>+BD28/BD51</f>
        <v>0.4312227422754028</v>
      </c>
      <c r="BF28" s="30">
        <v>9259242.3653112762</v>
      </c>
      <c r="BG28" s="79">
        <f>+BF28/BF51</f>
        <v>0.42822704111358623</v>
      </c>
      <c r="BH28" s="30">
        <v>9143961.9215792231</v>
      </c>
      <c r="BI28" s="79">
        <f>+BH28/BH51</f>
        <v>0.42083425819571585</v>
      </c>
      <c r="BJ28" s="30">
        <v>8797004.9149923846</v>
      </c>
      <c r="BK28" s="79">
        <f>+BJ28/BJ51</f>
        <v>0.40466241771269568</v>
      </c>
      <c r="BL28" s="30">
        <v>8485416.26004944</v>
      </c>
      <c r="BM28" s="79">
        <f>+BL28/BL51</f>
        <v>0.39558871800126783</v>
      </c>
      <c r="BN28" s="30">
        <v>9137700.5065488983</v>
      </c>
      <c r="BO28" s="79">
        <f>+BN28/BN51</f>
        <v>0.42640875028678987</v>
      </c>
      <c r="BP28" s="30">
        <v>8938646.0848610364</v>
      </c>
      <c r="BQ28" s="79">
        <f>+BP28/BP51</f>
        <v>0.41968059388121165</v>
      </c>
      <c r="BR28" s="30">
        <v>9244508.8163325563</v>
      </c>
      <c r="BS28" s="79">
        <f>+BR28/BR51</f>
        <v>0.43333641633087866</v>
      </c>
      <c r="BT28" s="30">
        <v>9028836.4968007356</v>
      </c>
      <c r="BU28" s="79">
        <f>+BT28/BT51</f>
        <v>0.424693380878638</v>
      </c>
      <c r="BV28" s="30">
        <v>8986119.3804606814</v>
      </c>
      <c r="BW28" s="79">
        <f>+BV28/BV51</f>
        <v>0.42340022510555902</v>
      </c>
      <c r="BX28" s="30">
        <v>8733792.9577458594</v>
      </c>
      <c r="BY28" s="79">
        <f>+BX28/BX51</f>
        <v>0.41329580024053719</v>
      </c>
      <c r="BZ28" s="29">
        <v>8288594.6351562617</v>
      </c>
      <c r="CA28" s="78">
        <f>+BZ28/BZ51</f>
        <v>0.39422359253217787</v>
      </c>
      <c r="CB28" s="29">
        <v>8075311.2822133442</v>
      </c>
      <c r="CC28" s="78">
        <f>+CB28/CB51</f>
        <v>0.3865975677800777</v>
      </c>
      <c r="CD28" s="30">
        <v>8575542.0032198075</v>
      </c>
      <c r="CE28" s="79">
        <f>+CD28/CD51</f>
        <v>0.40566498082940455</v>
      </c>
      <c r="CF28" s="30">
        <v>8416643.635804804</v>
      </c>
      <c r="CG28" s="79">
        <f>+CF28/CF51</f>
        <v>0.39397316529937332</v>
      </c>
      <c r="CH28" s="30">
        <v>8610833.4244857822</v>
      </c>
      <c r="CI28" s="79">
        <f>+CH28/CH51</f>
        <v>0.40987802827250686</v>
      </c>
      <c r="CJ28" s="30">
        <v>8238633.2911960566</v>
      </c>
      <c r="CK28" s="79">
        <f>+CJ28/CJ51</f>
        <v>0.39124873700520935</v>
      </c>
      <c r="CL28" s="30">
        <v>8092592.3999087168</v>
      </c>
      <c r="CM28" s="79">
        <f>+CL28/CL51</f>
        <v>0.37989649352655164</v>
      </c>
      <c r="CN28" s="30">
        <v>8137055.2206290336</v>
      </c>
      <c r="CO28" s="79">
        <f>+CN28/CN51</f>
        <v>0.38364653774908569</v>
      </c>
      <c r="CP28" s="30">
        <v>8299287.634166019</v>
      </c>
      <c r="CQ28" s="79">
        <f>+CP28/CP51</f>
        <v>0.38861606624133821</v>
      </c>
      <c r="CR28" s="30">
        <v>8106437.4904343467</v>
      </c>
      <c r="CS28" s="79">
        <f>+CR28/CR51</f>
        <v>0.37685871368490442</v>
      </c>
      <c r="CT28" s="30">
        <v>8177459.8185216803</v>
      </c>
      <c r="CU28" s="79">
        <f>+CT28/CT51</f>
        <v>0.37980513993922232</v>
      </c>
      <c r="CV28" s="30">
        <v>7889963.0470379721</v>
      </c>
      <c r="CW28" s="79">
        <f>+CV28/CV51</f>
        <v>0.36643591200238868</v>
      </c>
      <c r="CX28" s="30">
        <v>8144870.2939506276</v>
      </c>
      <c r="CY28" s="79">
        <f>+CX28/CX51</f>
        <v>0.37604548760855788</v>
      </c>
      <c r="CZ28" s="30">
        <v>7961100.8357458971</v>
      </c>
      <c r="DA28" s="79">
        <f>+CZ28/CZ51</f>
        <v>0.36459294289703581</v>
      </c>
      <c r="DB28" s="30">
        <v>7989383.7999726031</v>
      </c>
      <c r="DC28" s="79">
        <f>+DB28/DB51</f>
        <v>0.36281629374188257</v>
      </c>
      <c r="DD28" s="282">
        <v>7802945.9147261372</v>
      </c>
      <c r="DE28" s="284">
        <f>+DD28/DD51</f>
        <v>0.35232199035011208</v>
      </c>
      <c r="DF28" s="36"/>
    </row>
    <row r="29" spans="1:114" s="13" customFormat="1" x14ac:dyDescent="0.35">
      <c r="A29" s="72" t="s">
        <v>58</v>
      </c>
      <c r="B29" s="73">
        <f>+B28/B64</f>
        <v>0.1930010094663851</v>
      </c>
      <c r="C29" s="74"/>
      <c r="D29" s="73">
        <v>0</v>
      </c>
      <c r="E29" s="74"/>
      <c r="F29" s="75">
        <v>0</v>
      </c>
      <c r="G29" s="76"/>
      <c r="H29" s="75">
        <v>0</v>
      </c>
      <c r="I29" s="76"/>
      <c r="J29" s="75">
        <v>0</v>
      </c>
      <c r="K29" s="76"/>
      <c r="L29" s="75">
        <v>0</v>
      </c>
      <c r="M29" s="76"/>
      <c r="N29" s="75">
        <v>0</v>
      </c>
      <c r="O29" s="76"/>
      <c r="P29" s="75">
        <v>0</v>
      </c>
      <c r="Q29" s="76"/>
      <c r="R29" s="75">
        <v>0</v>
      </c>
      <c r="S29" s="76"/>
      <c r="T29" s="75">
        <v>0</v>
      </c>
      <c r="U29" s="76"/>
      <c r="V29" s="75">
        <v>0</v>
      </c>
      <c r="W29" s="76"/>
      <c r="X29" s="75">
        <v>0</v>
      </c>
      <c r="Y29" s="76"/>
      <c r="Z29" s="75">
        <f>+Z28/Z64</f>
        <v>0.21714408361749055</v>
      </c>
      <c r="AA29" s="76"/>
      <c r="AB29" s="75">
        <v>0</v>
      </c>
      <c r="AC29" s="76"/>
      <c r="AD29" s="73">
        <v>0</v>
      </c>
      <c r="AE29" s="74"/>
      <c r="AF29" s="75">
        <v>0</v>
      </c>
      <c r="AG29" s="76"/>
      <c r="AH29" s="75">
        <v>0</v>
      </c>
      <c r="AI29" s="76"/>
      <c r="AJ29" s="75">
        <v>0</v>
      </c>
      <c r="AK29" s="76"/>
      <c r="AL29" s="75">
        <v>0</v>
      </c>
      <c r="AM29" s="76"/>
      <c r="AN29" s="75">
        <v>0</v>
      </c>
      <c r="AO29" s="76"/>
      <c r="AP29" s="75">
        <v>0</v>
      </c>
      <c r="AQ29" s="76"/>
      <c r="AR29" s="75">
        <v>0</v>
      </c>
      <c r="AS29" s="76"/>
      <c r="AT29" s="73">
        <v>0</v>
      </c>
      <c r="AU29" s="74"/>
      <c r="AV29" s="75">
        <v>0</v>
      </c>
      <c r="AW29" s="76"/>
      <c r="AX29" s="75">
        <f>+AX28/AX64</f>
        <v>0.20328132694965043</v>
      </c>
      <c r="AY29" s="76"/>
      <c r="AZ29" s="77" t="e">
        <f>+AZ28/AZ64</f>
        <v>#DIV/0!</v>
      </c>
      <c r="BA29" s="76"/>
      <c r="BB29" s="77" t="e">
        <f>+BB28/BB64</f>
        <v>#DIV/0!</v>
      </c>
      <c r="BC29" s="76"/>
      <c r="BD29" s="77" t="e">
        <f>+BD28/BD64</f>
        <v>#DIV/0!</v>
      </c>
      <c r="BE29" s="76"/>
      <c r="BF29" s="77" t="e">
        <f>+BF28/BF64</f>
        <v>#DIV/0!</v>
      </c>
      <c r="BG29" s="76"/>
      <c r="BH29" s="77" t="e">
        <f>+BH28/BH64</f>
        <v>#DIV/0!</v>
      </c>
      <c r="BI29" s="76"/>
      <c r="BJ29" s="77" t="e">
        <f>+BJ28/BJ64</f>
        <v>#DIV/0!</v>
      </c>
      <c r="BK29" s="76"/>
      <c r="BL29" s="77" t="e">
        <f>+BL28/BL64</f>
        <v>#DIV/0!</v>
      </c>
      <c r="BM29" s="76"/>
      <c r="BN29" s="77" t="e">
        <f>+BN28/BN64</f>
        <v>#DIV/0!</v>
      </c>
      <c r="BO29" s="76"/>
      <c r="BP29" s="77" t="e">
        <f>+BP28/BP64</f>
        <v>#DIV/0!</v>
      </c>
      <c r="BQ29" s="76"/>
      <c r="BR29" s="77"/>
      <c r="BS29" s="76"/>
      <c r="BT29" s="77"/>
      <c r="BU29" s="76"/>
      <c r="BV29" s="75">
        <f>+BV28/BV64</f>
        <v>0.19095321639214424</v>
      </c>
      <c r="BW29" s="76"/>
      <c r="BX29" s="75"/>
      <c r="BY29" s="76"/>
      <c r="BZ29" s="73"/>
      <c r="CA29" s="74"/>
      <c r="CB29" s="73"/>
      <c r="CC29" s="74"/>
      <c r="CD29" s="75"/>
      <c r="CE29" s="76"/>
      <c r="CF29" s="75"/>
      <c r="CG29" s="76"/>
      <c r="CH29" s="75"/>
      <c r="CI29" s="76"/>
      <c r="CJ29" s="75"/>
      <c r="CK29" s="76"/>
      <c r="CL29" s="75"/>
      <c r="CM29" s="76"/>
      <c r="CN29" s="75"/>
      <c r="CO29" s="76"/>
      <c r="CP29" s="75"/>
      <c r="CQ29" s="76"/>
      <c r="CR29" s="75"/>
      <c r="CS29" s="76"/>
      <c r="CT29" s="75">
        <f>+CT28/CT64</f>
        <v>0.16649301023119245</v>
      </c>
      <c r="CU29" s="76"/>
      <c r="CV29" s="75"/>
      <c r="CW29" s="76"/>
      <c r="CX29" s="75"/>
      <c r="CY29" s="76"/>
      <c r="CZ29" s="75"/>
      <c r="DA29" s="76"/>
      <c r="DB29" s="75"/>
      <c r="DC29" s="76"/>
      <c r="DD29" s="285"/>
      <c r="DE29" s="283"/>
    </row>
    <row r="30" spans="1:114" s="13" customFormat="1" x14ac:dyDescent="0.35">
      <c r="A30" s="28" t="s">
        <v>60</v>
      </c>
      <c r="B30" s="29">
        <v>9127836.1763671096</v>
      </c>
      <c r="C30" s="78">
        <f>+B30/B51</f>
        <v>0.49281810363064171</v>
      </c>
      <c r="D30" s="29">
        <v>9140762.7115786448</v>
      </c>
      <c r="E30" s="78">
        <f>+D30/D51</f>
        <v>0.48535930942939193</v>
      </c>
      <c r="F30" s="30">
        <v>9414672.085885223</v>
      </c>
      <c r="G30" s="79">
        <f>+F30/F51</f>
        <v>0.48968776580306422</v>
      </c>
      <c r="H30" s="30">
        <v>9340233.5948325954</v>
      </c>
      <c r="I30" s="79">
        <f>+H30/H51</f>
        <v>0.47881000903448473</v>
      </c>
      <c r="J30" s="30">
        <v>9668308.0952603519</v>
      </c>
      <c r="K30" s="79">
        <f>+J30/J51</f>
        <v>0.48940114461896933</v>
      </c>
      <c r="L30" s="30">
        <v>9760428.2882616445</v>
      </c>
      <c r="M30" s="79">
        <f>+L30/L51</f>
        <v>0.49251061246374039</v>
      </c>
      <c r="N30" s="30">
        <v>9663326.4993630014</v>
      </c>
      <c r="O30" s="79">
        <f>+N30/N51</f>
        <v>0.48171884209872651</v>
      </c>
      <c r="P30" s="30">
        <v>9559506.4621999487</v>
      </c>
      <c r="Q30" s="79">
        <f>+P30/P51</f>
        <v>0.47758020954155833</v>
      </c>
      <c r="R30" s="30">
        <v>9402204.8642899841</v>
      </c>
      <c r="S30" s="79">
        <f>+R30/R51</f>
        <v>0.45588346276983277</v>
      </c>
      <c r="T30" s="30">
        <v>9191624.7300000004</v>
      </c>
      <c r="U30" s="79">
        <f>+T30/T51</f>
        <v>0.44206823834539827</v>
      </c>
      <c r="V30" s="30">
        <v>9353554.854175441</v>
      </c>
      <c r="W30" s="79">
        <f>+V30/V51</f>
        <v>0.44552781413697878</v>
      </c>
      <c r="X30" s="30">
        <v>9341651.8303090688</v>
      </c>
      <c r="Y30" s="79">
        <f>+X30/X51</f>
        <v>0.45215542463117364</v>
      </c>
      <c r="Z30" s="30">
        <v>9415787.5263541099</v>
      </c>
      <c r="AA30" s="79">
        <f>+Z30/Z51</f>
        <v>0.45946070044872617</v>
      </c>
      <c r="AB30" s="30">
        <v>9668893.2195685469</v>
      </c>
      <c r="AC30" s="79">
        <f>+AB30/AB51</f>
        <v>0.46869722339845438</v>
      </c>
      <c r="AD30" s="29">
        <v>9600515.3479154538</v>
      </c>
      <c r="AE30" s="78">
        <f>+AD30/AD51</f>
        <v>0.45957676263245623</v>
      </c>
      <c r="AF30" s="30">
        <v>9327778.588884199</v>
      </c>
      <c r="AG30" s="79">
        <f>+AF30/AF51</f>
        <v>0.44327881878490094</v>
      </c>
      <c r="AH30" s="30">
        <v>9443486.2340334505</v>
      </c>
      <c r="AI30" s="79">
        <f>+AH30/AH51</f>
        <v>0.44657258511349068</v>
      </c>
      <c r="AJ30" s="30">
        <v>9271154.7877851278</v>
      </c>
      <c r="AK30" s="79">
        <f>+AJ30/AJ51</f>
        <v>0.43778109209523541</v>
      </c>
      <c r="AL30" s="30">
        <v>9347518.7336264737</v>
      </c>
      <c r="AM30" s="79">
        <f>+AL30/AL51</f>
        <v>0.44347970103076584</v>
      </c>
      <c r="AN30" s="30">
        <v>9260956.6585856322</v>
      </c>
      <c r="AO30" s="79">
        <f>+AN30/AN51</f>
        <v>0.44516591041788817</v>
      </c>
      <c r="AP30" s="30">
        <v>9766894.6553957909</v>
      </c>
      <c r="AQ30" s="79">
        <f>+AP30/AP51</f>
        <v>0.46124678192455804</v>
      </c>
      <c r="AR30" s="30">
        <v>9782618.5146576874</v>
      </c>
      <c r="AS30" s="79">
        <f>+AR30/AR51</f>
        <v>0.46785222522950931</v>
      </c>
      <c r="AT30" s="29">
        <v>9810137.4701114111</v>
      </c>
      <c r="AU30" s="78">
        <f>+AT30/AT51</f>
        <v>0.46842540288763007</v>
      </c>
      <c r="AV30" s="30">
        <v>9787185.7358516119</v>
      </c>
      <c r="AW30" s="79">
        <f>+AV30/AV51</f>
        <v>0.4639504223187691</v>
      </c>
      <c r="AX30" s="30">
        <v>9831122.1493221931</v>
      </c>
      <c r="AY30" s="79">
        <f>+AX30/AX51</f>
        <v>0.46784175535770756</v>
      </c>
      <c r="AZ30" s="30">
        <v>9373445.326374894</v>
      </c>
      <c r="BA30" s="79">
        <f>+AZ30/AZ51</f>
        <v>0.44425403017279708</v>
      </c>
      <c r="BB30" s="30">
        <v>9279483.8933413699</v>
      </c>
      <c r="BC30" s="79">
        <f>+BB30/BB51</f>
        <v>0.43617940048578363</v>
      </c>
      <c r="BD30" s="30">
        <v>9573246.3424082305</v>
      </c>
      <c r="BE30" s="79">
        <f>+BD30/BD51</f>
        <v>0.4491599938088755</v>
      </c>
      <c r="BF30" s="30">
        <v>9936926.5613170844</v>
      </c>
      <c r="BG30" s="79">
        <f>+BF30/BF51</f>
        <v>0.45956898968944582</v>
      </c>
      <c r="BH30" s="30">
        <v>10110335.668512404</v>
      </c>
      <c r="BI30" s="79">
        <f>+BH30/BH51</f>
        <v>0.46530985667460834</v>
      </c>
      <c r="BJ30" s="30">
        <v>9996649.6507236212</v>
      </c>
      <c r="BK30" s="79">
        <f>+BJ30/BJ51</f>
        <v>0.45984610168790579</v>
      </c>
      <c r="BL30" s="30">
        <v>10080891.300150592</v>
      </c>
      <c r="BM30" s="79">
        <f>+BL30/BL51</f>
        <v>0.46996950338338161</v>
      </c>
      <c r="BN30" s="30">
        <v>9962420.8901131488</v>
      </c>
      <c r="BO30" s="79">
        <f>+BN30/BN51</f>
        <v>0.46489414251863609</v>
      </c>
      <c r="BP30" s="30">
        <v>10070447.465631803</v>
      </c>
      <c r="BQ30" s="79">
        <f>+BP30/BP51</f>
        <v>0.47282008180007307</v>
      </c>
      <c r="BR30" s="30">
        <v>9839106.6260655187</v>
      </c>
      <c r="BS30" s="79">
        <f>+BR30/BR51</f>
        <v>0.46120819287920689</v>
      </c>
      <c r="BT30" s="30">
        <v>9972326.3160300665</v>
      </c>
      <c r="BU30" s="79">
        <f>+BT30/BT51</f>
        <v>0.46907272934674471</v>
      </c>
      <c r="BV30" s="30">
        <v>9971927.7062051613</v>
      </c>
      <c r="BW30" s="79">
        <f>+BV30/BV51</f>
        <v>0.46984869183066374</v>
      </c>
      <c r="BX30" s="30">
        <v>9994331.0616771989</v>
      </c>
      <c r="BY30" s="79">
        <f>+BX30/BX51</f>
        <v>0.47294629881755557</v>
      </c>
      <c r="BZ30" s="29">
        <v>10109264.431100175</v>
      </c>
      <c r="CA30" s="78">
        <f>+BZ30/BZ51</f>
        <v>0.48081860886069749</v>
      </c>
      <c r="CB30" s="29">
        <v>10439638.546820089</v>
      </c>
      <c r="CC30" s="78">
        <f>+CB30/CB51</f>
        <v>0.49978740504942981</v>
      </c>
      <c r="CD30" s="30">
        <v>10499943.563999787</v>
      </c>
      <c r="CE30" s="79">
        <f>+CD30/CD51</f>
        <v>0.49669856470885798</v>
      </c>
      <c r="CF30" s="30">
        <v>10779398.350507535</v>
      </c>
      <c r="CG30" s="79">
        <f>+CF30/CF51</f>
        <v>0.50457092778720414</v>
      </c>
      <c r="CH30" s="30">
        <v>10684003.340591803</v>
      </c>
      <c r="CI30" s="79">
        <f>+CH30/CH51</f>
        <v>0.50856148382177724</v>
      </c>
      <c r="CJ30" s="30">
        <v>11063346.495338317</v>
      </c>
      <c r="CK30" s="79">
        <f>+CJ30/CJ51</f>
        <v>0.52539301002481276</v>
      </c>
      <c r="CL30" s="30">
        <v>11227481.875553358</v>
      </c>
      <c r="CM30" s="79">
        <f>+CL30/CL51</f>
        <v>0.52705990674925673</v>
      </c>
      <c r="CN30" s="30">
        <v>11139313.779866256</v>
      </c>
      <c r="CO30" s="79">
        <f>+CN30/CN51</f>
        <v>0.52519726715287096</v>
      </c>
      <c r="CP30" s="30">
        <v>11151157.749484994</v>
      </c>
      <c r="CQ30" s="79">
        <f>+CP30/CP51</f>
        <v>0.52215554510985929</v>
      </c>
      <c r="CR30" s="30">
        <v>11415322.25200744</v>
      </c>
      <c r="CS30" s="79">
        <f>+CR30/CR51</f>
        <v>0.53068486190962894</v>
      </c>
      <c r="CT30" s="30">
        <v>11487455.232343258</v>
      </c>
      <c r="CU30" s="79">
        <f>+CT30/CT51</f>
        <v>0.53353909880225181</v>
      </c>
      <c r="CV30" s="30">
        <v>11739764.991542146</v>
      </c>
      <c r="CW30" s="79">
        <f>+CV30/CV51</f>
        <v>0.5452334143674421</v>
      </c>
      <c r="CX30" s="30">
        <v>11577982.838614723</v>
      </c>
      <c r="CY30" s="79">
        <f>+CX30/CX51</f>
        <v>0.5345509559930115</v>
      </c>
      <c r="CZ30" s="30">
        <v>11866901.570961898</v>
      </c>
      <c r="DA30" s="79">
        <f>+CZ30/CZ51</f>
        <v>0.54346611807751155</v>
      </c>
      <c r="DB30" s="30">
        <v>12012068.324279219</v>
      </c>
      <c r="DC30" s="79">
        <f>+DB30/DB51</f>
        <v>0.5454956500655529</v>
      </c>
      <c r="DD30" s="282">
        <v>12230463.4404217</v>
      </c>
      <c r="DE30" s="284">
        <f>+DD30/DD51</f>
        <v>0.55223517749897022</v>
      </c>
    </row>
    <row r="31" spans="1:114" s="13" customFormat="1" x14ac:dyDescent="0.35">
      <c r="A31" s="72" t="s">
        <v>58</v>
      </c>
      <c r="B31" s="73">
        <f>+B30/B64</f>
        <v>0.25011027890915555</v>
      </c>
      <c r="C31" s="74"/>
      <c r="D31" s="73">
        <v>0</v>
      </c>
      <c r="E31" s="74"/>
      <c r="F31" s="75">
        <v>0</v>
      </c>
      <c r="G31" s="76"/>
      <c r="H31" s="75">
        <v>0</v>
      </c>
      <c r="I31" s="76"/>
      <c r="J31" s="75">
        <v>0</v>
      </c>
      <c r="K31" s="76"/>
      <c r="L31" s="75">
        <v>0</v>
      </c>
      <c r="M31" s="76"/>
      <c r="N31" s="75">
        <v>0</v>
      </c>
      <c r="O31" s="76"/>
      <c r="P31" s="75">
        <v>0</v>
      </c>
      <c r="Q31" s="76"/>
      <c r="R31" s="75">
        <v>0</v>
      </c>
      <c r="S31" s="76"/>
      <c r="T31" s="75">
        <v>0</v>
      </c>
      <c r="U31" s="76"/>
      <c r="V31" s="75">
        <v>0</v>
      </c>
      <c r="W31" s="76"/>
      <c r="X31" s="75">
        <v>0</v>
      </c>
      <c r="Y31" s="76"/>
      <c r="Z31" s="75">
        <f>+Z30/Z64</f>
        <v>0.23348810637703621</v>
      </c>
      <c r="AA31" s="76"/>
      <c r="AB31" s="75">
        <v>0</v>
      </c>
      <c r="AC31" s="76"/>
      <c r="AD31" s="73">
        <v>0</v>
      </c>
      <c r="AE31" s="74"/>
      <c r="AF31" s="75">
        <v>0</v>
      </c>
      <c r="AG31" s="76"/>
      <c r="AH31" s="75">
        <v>0</v>
      </c>
      <c r="AI31" s="76"/>
      <c r="AJ31" s="75">
        <v>0</v>
      </c>
      <c r="AK31" s="76"/>
      <c r="AL31" s="75">
        <v>0</v>
      </c>
      <c r="AM31" s="76"/>
      <c r="AN31" s="75">
        <v>0</v>
      </c>
      <c r="AO31" s="76"/>
      <c r="AP31" s="75">
        <v>0</v>
      </c>
      <c r="AQ31" s="76"/>
      <c r="AR31" s="75">
        <v>0</v>
      </c>
      <c r="AS31" s="76"/>
      <c r="AT31" s="73">
        <v>0</v>
      </c>
      <c r="AU31" s="74"/>
      <c r="AV31" s="75">
        <v>0</v>
      </c>
      <c r="AW31" s="76"/>
      <c r="AX31" s="75">
        <f>+AX30/AX64</f>
        <v>0.21939556889318551</v>
      </c>
      <c r="AY31" s="76"/>
      <c r="AZ31" s="77" t="e">
        <f>+AZ30/AZ64</f>
        <v>#DIV/0!</v>
      </c>
      <c r="BA31" s="76"/>
      <c r="BB31" s="77" t="e">
        <f>+BB30/BB64</f>
        <v>#DIV/0!</v>
      </c>
      <c r="BC31" s="76"/>
      <c r="BD31" s="77" t="e">
        <f>+BD30/BD64</f>
        <v>#DIV/0!</v>
      </c>
      <c r="BE31" s="76"/>
      <c r="BF31" s="77" t="e">
        <f>+BF30/BF64</f>
        <v>#DIV/0!</v>
      </c>
      <c r="BG31" s="76"/>
      <c r="BH31" s="77" t="e">
        <f>+BH30/BH64</f>
        <v>#DIV/0!</v>
      </c>
      <c r="BI31" s="76"/>
      <c r="BJ31" s="77" t="e">
        <f>+BJ30/BJ64</f>
        <v>#DIV/0!</v>
      </c>
      <c r="BK31" s="76"/>
      <c r="BL31" s="77" t="e">
        <f>+BL30/BL64</f>
        <v>#DIV/0!</v>
      </c>
      <c r="BM31" s="76"/>
      <c r="BN31" s="77" t="e">
        <f>+BN30/BN64</f>
        <v>#DIV/0!</v>
      </c>
      <c r="BO31" s="76"/>
      <c r="BP31" s="77" t="e">
        <f>+BP30/BP64</f>
        <v>#DIV/0!</v>
      </c>
      <c r="BQ31" s="76"/>
      <c r="BR31" s="77"/>
      <c r="BS31" s="76"/>
      <c r="BT31" s="77"/>
      <c r="BU31" s="76"/>
      <c r="BV31" s="75">
        <f>+BV30/BV64</f>
        <v>0.21190144360537014</v>
      </c>
      <c r="BW31" s="76"/>
      <c r="BX31" s="75"/>
      <c r="BY31" s="76"/>
      <c r="BZ31" s="73"/>
      <c r="CA31" s="74"/>
      <c r="CB31" s="73"/>
      <c r="CC31" s="74"/>
      <c r="CD31" s="75"/>
      <c r="CE31" s="76"/>
      <c r="CF31" s="75"/>
      <c r="CG31" s="76"/>
      <c r="CH31" s="75"/>
      <c r="CI31" s="76"/>
      <c r="CJ31" s="75"/>
      <c r="CK31" s="76"/>
      <c r="CL31" s="75"/>
      <c r="CM31" s="76"/>
      <c r="CN31" s="75"/>
      <c r="CO31" s="76"/>
      <c r="CP31" s="75"/>
      <c r="CQ31" s="76"/>
      <c r="CR31" s="75"/>
      <c r="CS31" s="76"/>
      <c r="CT31" s="75">
        <f>+CT30/CT64</f>
        <v>0.23388448784510779</v>
      </c>
      <c r="CU31" s="76"/>
      <c r="CV31" s="75"/>
      <c r="CW31" s="76"/>
      <c r="CX31" s="75"/>
      <c r="CY31" s="76"/>
      <c r="CZ31" s="75" t="s">
        <v>270</v>
      </c>
      <c r="DA31" s="76"/>
      <c r="DB31" s="75" t="s">
        <v>270</v>
      </c>
      <c r="DC31" s="76"/>
      <c r="DD31" s="285" t="s">
        <v>270</v>
      </c>
      <c r="DE31" s="283"/>
    </row>
    <row r="32" spans="1:114" s="13" customFormat="1" ht="12.75" customHeight="1" x14ac:dyDescent="0.35">
      <c r="A32" s="28"/>
      <c r="B32" s="29"/>
      <c r="C32" s="83"/>
      <c r="D32" s="29"/>
      <c r="E32" s="83"/>
      <c r="F32" s="30"/>
      <c r="G32" s="84"/>
      <c r="H32" s="30"/>
      <c r="I32" s="84"/>
      <c r="J32" s="30"/>
      <c r="K32" s="84"/>
      <c r="L32" s="30"/>
      <c r="M32" s="84"/>
      <c r="N32" s="30"/>
      <c r="O32" s="84"/>
      <c r="P32" s="30"/>
      <c r="Q32" s="84"/>
      <c r="R32" s="30"/>
      <c r="S32" s="84"/>
      <c r="T32" s="30"/>
      <c r="U32" s="84"/>
      <c r="V32" s="30"/>
      <c r="W32" s="84"/>
      <c r="X32" s="30"/>
      <c r="Y32" s="84"/>
      <c r="Z32" s="30"/>
      <c r="AA32" s="84"/>
      <c r="AB32" s="30"/>
      <c r="AC32" s="84"/>
      <c r="AD32" s="29"/>
      <c r="AE32" s="83"/>
      <c r="AF32" s="30"/>
      <c r="AG32" s="84"/>
      <c r="AH32" s="30"/>
      <c r="AI32" s="84"/>
      <c r="AJ32" s="30"/>
      <c r="AK32" s="84"/>
      <c r="AL32" s="30"/>
      <c r="AM32" s="84"/>
      <c r="AN32" s="30"/>
      <c r="AO32" s="84"/>
      <c r="AP32" s="30"/>
      <c r="AQ32" s="84"/>
      <c r="AR32" s="30"/>
      <c r="AS32" s="84"/>
      <c r="AT32" s="29"/>
      <c r="AU32" s="83"/>
      <c r="AV32" s="30"/>
      <c r="AW32" s="84"/>
      <c r="AX32" s="30"/>
      <c r="AY32" s="84"/>
      <c r="AZ32" s="30"/>
      <c r="BA32" s="84"/>
      <c r="BB32" s="30"/>
      <c r="BC32" s="84"/>
      <c r="BD32" s="30"/>
      <c r="BE32" s="84"/>
      <c r="BF32" s="30"/>
      <c r="BG32" s="84"/>
      <c r="BH32" s="30"/>
      <c r="BI32" s="84"/>
      <c r="BJ32" s="30"/>
      <c r="BK32" s="84"/>
      <c r="BL32" s="30"/>
      <c r="BM32" s="84"/>
      <c r="BN32" s="30"/>
      <c r="BO32" s="84"/>
      <c r="BP32" s="30"/>
      <c r="BQ32" s="84"/>
      <c r="BR32" s="30"/>
      <c r="BS32" s="84"/>
      <c r="BT32" s="30"/>
      <c r="BU32" s="84"/>
      <c r="BV32" s="30"/>
      <c r="BW32" s="84"/>
      <c r="BX32" s="30"/>
      <c r="BY32" s="84"/>
      <c r="BZ32" s="29"/>
      <c r="CA32" s="83"/>
      <c r="CB32" s="29"/>
      <c r="CC32" s="83"/>
      <c r="CD32" s="30"/>
      <c r="CE32" s="84"/>
      <c r="CF32" s="30"/>
      <c r="CG32" s="84"/>
      <c r="CH32" s="30"/>
      <c r="CI32" s="84"/>
      <c r="CJ32" s="30"/>
      <c r="CK32" s="84"/>
      <c r="CL32" s="30"/>
      <c r="CM32" s="84"/>
      <c r="CN32" s="30"/>
      <c r="CO32" s="84"/>
      <c r="CP32" s="30"/>
      <c r="CQ32" s="84"/>
      <c r="CR32" s="30"/>
      <c r="CS32" s="84"/>
      <c r="CT32" s="30"/>
      <c r="CU32" s="84"/>
      <c r="CV32" s="30"/>
      <c r="CW32" s="84"/>
      <c r="CX32" s="30"/>
      <c r="CY32" s="84"/>
      <c r="CZ32" s="30"/>
      <c r="DA32" s="84"/>
      <c r="DB32" s="30"/>
      <c r="DC32" s="84"/>
      <c r="DD32" s="282"/>
      <c r="DE32" s="286"/>
    </row>
    <row r="33" spans="1:109" s="38" customFormat="1" ht="12.75" customHeight="1" x14ac:dyDescent="0.35">
      <c r="A33" s="25" t="s">
        <v>61</v>
      </c>
      <c r="B33" s="37">
        <v>5.8735561409229948</v>
      </c>
      <c r="C33" s="91" t="s">
        <v>62</v>
      </c>
      <c r="D33" s="37">
        <v>5.7744438035992989</v>
      </c>
      <c r="E33" s="91" t="s">
        <v>62</v>
      </c>
      <c r="F33" s="21">
        <v>5.7590241672542932</v>
      </c>
      <c r="G33" s="92" t="s">
        <v>62</v>
      </c>
      <c r="H33" s="21">
        <v>5.801271193134391</v>
      </c>
      <c r="I33" s="92" t="s">
        <v>62</v>
      </c>
      <c r="J33" s="21">
        <v>5.8255968773442319</v>
      </c>
      <c r="K33" s="92" t="s">
        <v>62</v>
      </c>
      <c r="L33" s="21">
        <v>5.7947646697450281</v>
      </c>
      <c r="M33" s="92" t="s">
        <v>62</v>
      </c>
      <c r="N33" s="21">
        <v>5.7417030939372724</v>
      </c>
      <c r="O33" s="92" t="s">
        <v>62</v>
      </c>
      <c r="P33" s="21">
        <v>5.7679025567920723</v>
      </c>
      <c r="Q33" s="92" t="s">
        <v>62</v>
      </c>
      <c r="R33" s="21">
        <v>5.6831112693208006</v>
      </c>
      <c r="S33" s="92" t="s">
        <v>62</v>
      </c>
      <c r="T33" s="21">
        <v>5.65</v>
      </c>
      <c r="U33" s="92" t="s">
        <v>62</v>
      </c>
      <c r="V33" s="21">
        <v>5.65</v>
      </c>
      <c r="W33" s="92" t="s">
        <v>62</v>
      </c>
      <c r="X33" s="21">
        <v>5.6462425207747993</v>
      </c>
      <c r="Y33" s="92" t="s">
        <v>62</v>
      </c>
      <c r="Z33" s="21">
        <v>5.6662258893930311</v>
      </c>
      <c r="AA33" s="92" t="s">
        <v>62</v>
      </c>
      <c r="AB33" s="21">
        <v>5.758569955966176</v>
      </c>
      <c r="AC33" s="92" t="s">
        <v>62</v>
      </c>
      <c r="AD33" s="37">
        <v>5.92</v>
      </c>
      <c r="AE33" s="91" t="s">
        <v>62</v>
      </c>
      <c r="AF33" s="21">
        <v>5.9093917079629552</v>
      </c>
      <c r="AG33" s="92" t="s">
        <v>62</v>
      </c>
      <c r="AH33" s="21">
        <v>5.8503390777764386</v>
      </c>
      <c r="AI33" s="92" t="s">
        <v>62</v>
      </c>
      <c r="AJ33" s="21">
        <v>5.8376908402202767</v>
      </c>
      <c r="AK33" s="92" t="s">
        <v>62</v>
      </c>
      <c r="AL33" s="21">
        <v>5.8869294850044689</v>
      </c>
      <c r="AM33" s="92" t="s">
        <v>62</v>
      </c>
      <c r="AN33" s="21">
        <v>5.9149912671994205</v>
      </c>
      <c r="AO33" s="92" t="s">
        <v>62</v>
      </c>
      <c r="AP33" s="21">
        <v>6.0672704256983856</v>
      </c>
      <c r="AQ33" s="92" t="s">
        <v>62</v>
      </c>
      <c r="AR33" s="21">
        <v>6.0867189918841564</v>
      </c>
      <c r="AS33" s="92" t="s">
        <v>62</v>
      </c>
      <c r="AT33" s="37">
        <v>6.0372681885696053</v>
      </c>
      <c r="AU33" s="91" t="s">
        <v>62</v>
      </c>
      <c r="AV33" s="21">
        <v>6.0552039234292545</v>
      </c>
      <c r="AW33" s="92" t="s">
        <v>62</v>
      </c>
      <c r="AX33" s="21">
        <v>6.0428665620563056</v>
      </c>
      <c r="AY33" s="92" t="s">
        <v>62</v>
      </c>
      <c r="AZ33" s="21">
        <v>5.9663942807104551</v>
      </c>
      <c r="BA33" s="92" t="s">
        <v>62</v>
      </c>
      <c r="BB33" s="21">
        <v>5.9600364817092863</v>
      </c>
      <c r="BC33" s="92" t="s">
        <v>62</v>
      </c>
      <c r="BD33" s="21">
        <v>6.0291327139429773</v>
      </c>
      <c r="BE33" s="92" t="s">
        <v>62</v>
      </c>
      <c r="BF33" s="21">
        <v>6.0726443330675623</v>
      </c>
      <c r="BG33" s="92" t="s">
        <v>62</v>
      </c>
      <c r="BH33" s="21">
        <v>6.0899672010280055</v>
      </c>
      <c r="BI33" s="92" t="s">
        <v>62</v>
      </c>
      <c r="BJ33" s="21">
        <v>6.1082889552000887</v>
      </c>
      <c r="BK33" s="92" t="s">
        <v>62</v>
      </c>
      <c r="BL33" s="21">
        <v>6.1488874597205774</v>
      </c>
      <c r="BM33" s="92" t="s">
        <v>62</v>
      </c>
      <c r="BN33" s="21">
        <v>6.3080218989031716</v>
      </c>
      <c r="BO33" s="92" t="s">
        <v>62</v>
      </c>
      <c r="BP33" s="21">
        <v>6.3178818270433617</v>
      </c>
      <c r="BQ33" s="92" t="s">
        <v>62</v>
      </c>
      <c r="BR33" s="21">
        <v>6.3297477480485878</v>
      </c>
      <c r="BS33" s="92" t="s">
        <v>62</v>
      </c>
      <c r="BT33" s="21">
        <v>6.3369050866021572</v>
      </c>
      <c r="BU33" s="92" t="s">
        <v>62</v>
      </c>
      <c r="BV33" s="21">
        <v>6.27</v>
      </c>
      <c r="BW33" s="92" t="s">
        <v>62</v>
      </c>
      <c r="BX33" s="21">
        <v>6.3251342525241592</v>
      </c>
      <c r="BY33" s="92" t="s">
        <v>62</v>
      </c>
      <c r="BZ33" s="37">
        <v>6.4937555003567171</v>
      </c>
      <c r="CA33" s="91" t="s">
        <v>62</v>
      </c>
      <c r="CB33" s="37">
        <v>6.6138940634312942</v>
      </c>
      <c r="CC33" s="91" t="s">
        <v>62</v>
      </c>
      <c r="CD33" s="21">
        <v>6.603624025817969</v>
      </c>
      <c r="CE33" s="92" t="s">
        <v>62</v>
      </c>
      <c r="CF33" s="21">
        <v>6.6477416190907466</v>
      </c>
      <c r="CG33" s="92" t="s">
        <v>62</v>
      </c>
      <c r="CH33" s="21">
        <v>6.8357297392079088</v>
      </c>
      <c r="CI33" s="92" t="s">
        <v>62</v>
      </c>
      <c r="CJ33" s="21">
        <v>6.9230839511174747</v>
      </c>
      <c r="CK33" s="92" t="s">
        <v>62</v>
      </c>
      <c r="CL33" s="21">
        <v>6.8662320939101846</v>
      </c>
      <c r="CM33" s="92" t="s">
        <v>62</v>
      </c>
      <c r="CN33" s="21">
        <v>7.0249272202641544</v>
      </c>
      <c r="CO33" s="92" t="s">
        <v>62</v>
      </c>
      <c r="CP33" s="21">
        <v>7.045216711977317</v>
      </c>
      <c r="CQ33" s="92" t="s">
        <v>62</v>
      </c>
      <c r="CR33" s="21">
        <v>7.0662638907381945</v>
      </c>
      <c r="CS33" s="92" t="s">
        <v>62</v>
      </c>
      <c r="CT33" s="21">
        <v>7.0149425330166579</v>
      </c>
      <c r="CU33" s="92" t="s">
        <v>62</v>
      </c>
      <c r="CV33" s="21">
        <v>7.0734048218090386</v>
      </c>
      <c r="CW33" s="92" t="s">
        <v>62</v>
      </c>
      <c r="CX33" s="21">
        <v>7.1391057331512302</v>
      </c>
      <c r="CY33" s="92" t="s">
        <v>62</v>
      </c>
      <c r="CZ33" s="21">
        <v>7.1217040492468069</v>
      </c>
      <c r="DA33" s="92" t="s">
        <v>62</v>
      </c>
      <c r="DB33" s="21">
        <v>7.0568630609655054</v>
      </c>
      <c r="DC33" s="92" t="s">
        <v>62</v>
      </c>
      <c r="DD33" s="288">
        <v>7.0664022064582657</v>
      </c>
      <c r="DE33" s="289" t="s">
        <v>62</v>
      </c>
    </row>
    <row r="34" spans="1:109" s="38" customFormat="1" ht="13.5" customHeight="1" x14ac:dyDescent="0.35">
      <c r="A34" s="25" t="s">
        <v>63</v>
      </c>
      <c r="B34" s="93">
        <v>4.2409367826434456</v>
      </c>
      <c r="C34" s="91" t="s">
        <v>62</v>
      </c>
      <c r="D34" s="37">
        <v>4.2409367826434456</v>
      </c>
      <c r="E34" s="91" t="s">
        <v>62</v>
      </c>
      <c r="F34" s="21">
        <v>4.2409367826434456</v>
      </c>
      <c r="G34" s="92" t="s">
        <v>62</v>
      </c>
      <c r="H34" s="21">
        <v>4.2834889687124216</v>
      </c>
      <c r="I34" s="92" t="s">
        <v>62</v>
      </c>
      <c r="J34" s="21">
        <v>4.2834889687124216</v>
      </c>
      <c r="K34" s="92" t="s">
        <v>62</v>
      </c>
      <c r="L34" s="21">
        <v>4.2834889687124216</v>
      </c>
      <c r="M34" s="92" t="s">
        <v>62</v>
      </c>
      <c r="N34" s="21">
        <v>4.2725946206618808</v>
      </c>
      <c r="O34" s="92" t="s">
        <v>62</v>
      </c>
      <c r="P34" s="21">
        <v>4.2725946206618808</v>
      </c>
      <c r="Q34" s="92" t="s">
        <v>62</v>
      </c>
      <c r="R34" s="21">
        <v>4.2725946206618808</v>
      </c>
      <c r="S34" s="92" t="s">
        <v>62</v>
      </c>
      <c r="T34" s="21">
        <v>4.33</v>
      </c>
      <c r="U34" s="92" t="s">
        <v>62</v>
      </c>
      <c r="V34" s="21">
        <v>4.33</v>
      </c>
      <c r="W34" s="92" t="s">
        <v>62</v>
      </c>
      <c r="X34" s="21">
        <v>4.33</v>
      </c>
      <c r="Y34" s="92" t="s">
        <v>62</v>
      </c>
      <c r="Z34" s="21">
        <v>4.43</v>
      </c>
      <c r="AA34" s="92" t="s">
        <v>62</v>
      </c>
      <c r="AB34" s="21">
        <v>4.43</v>
      </c>
      <c r="AC34" s="92" t="s">
        <v>62</v>
      </c>
      <c r="AD34" s="37">
        <v>4.43</v>
      </c>
      <c r="AE34" s="91" t="s">
        <v>62</v>
      </c>
      <c r="AF34" s="21">
        <v>4.47</v>
      </c>
      <c r="AG34" s="92" t="s">
        <v>62</v>
      </c>
      <c r="AH34" s="21">
        <v>4.47</v>
      </c>
      <c r="AI34" s="92" t="s">
        <v>62</v>
      </c>
      <c r="AJ34" s="21">
        <v>4.47</v>
      </c>
      <c r="AK34" s="92" t="s">
        <v>62</v>
      </c>
      <c r="AL34" s="21">
        <v>4.38</v>
      </c>
      <c r="AM34" s="92" t="s">
        <v>62</v>
      </c>
      <c r="AN34" s="21">
        <v>4.38</v>
      </c>
      <c r="AO34" s="92" t="s">
        <v>62</v>
      </c>
      <c r="AP34" s="21">
        <v>4.38</v>
      </c>
      <c r="AQ34" s="92" t="s">
        <v>62</v>
      </c>
      <c r="AR34" s="21">
        <v>4.3722639128726115</v>
      </c>
      <c r="AS34" s="92" t="s">
        <v>62</v>
      </c>
      <c r="AT34" s="37">
        <v>4.3722639128726115</v>
      </c>
      <c r="AU34" s="91" t="s">
        <v>62</v>
      </c>
      <c r="AV34" s="21">
        <v>4.3722639128726115</v>
      </c>
      <c r="AW34" s="92" t="s">
        <v>62</v>
      </c>
      <c r="AX34" s="21">
        <v>4.29</v>
      </c>
      <c r="AY34" s="92" t="s">
        <v>62</v>
      </c>
      <c r="AZ34" s="21">
        <v>4.29</v>
      </c>
      <c r="BA34" s="92" t="s">
        <v>62</v>
      </c>
      <c r="BB34" s="21">
        <v>4.29</v>
      </c>
      <c r="BC34" s="92" t="s">
        <v>62</v>
      </c>
      <c r="BD34" s="21">
        <v>4.297072745532577</v>
      </c>
      <c r="BE34" s="92" t="s">
        <v>62</v>
      </c>
      <c r="BF34" s="21">
        <v>4.297072745532577</v>
      </c>
      <c r="BG34" s="92" t="s">
        <v>62</v>
      </c>
      <c r="BH34" s="21">
        <v>4.297072745532577</v>
      </c>
      <c r="BI34" s="92" t="s">
        <v>62</v>
      </c>
      <c r="BJ34" s="21">
        <v>4.307641815427111</v>
      </c>
      <c r="BK34" s="92" t="s">
        <v>62</v>
      </c>
      <c r="BL34" s="21">
        <v>4.307641815427111</v>
      </c>
      <c r="BM34" s="92" t="s">
        <v>62</v>
      </c>
      <c r="BN34" s="21">
        <v>4.307641815427111</v>
      </c>
      <c r="BO34" s="92" t="s">
        <v>62</v>
      </c>
      <c r="BP34" s="21">
        <v>4.5558580191603308</v>
      </c>
      <c r="BQ34" s="92" t="s">
        <v>62</v>
      </c>
      <c r="BR34" s="21">
        <v>4.5558580191603308</v>
      </c>
      <c r="BS34" s="92" t="s">
        <v>62</v>
      </c>
      <c r="BT34" s="21">
        <v>4.5558580191603308</v>
      </c>
      <c r="BU34" s="92" t="s">
        <v>62</v>
      </c>
      <c r="BV34" s="21">
        <v>4.5558580191603308</v>
      </c>
      <c r="BW34" s="92" t="s">
        <v>62</v>
      </c>
      <c r="BX34" s="21">
        <v>4.506725835134314</v>
      </c>
      <c r="BY34" s="92" t="s">
        <v>62</v>
      </c>
      <c r="BZ34" s="37">
        <v>4.506725835134314</v>
      </c>
      <c r="CA34" s="91" t="s">
        <v>62</v>
      </c>
      <c r="CB34" s="37">
        <v>4.7782806319324305</v>
      </c>
      <c r="CC34" s="91" t="s">
        <v>62</v>
      </c>
      <c r="CD34" s="21">
        <v>4.7782806319324305</v>
      </c>
      <c r="CE34" s="92" t="s">
        <v>62</v>
      </c>
      <c r="CF34" s="21">
        <v>4.7782806319324305</v>
      </c>
      <c r="CG34" s="92" t="s">
        <v>62</v>
      </c>
      <c r="CH34" s="21">
        <v>4.8801868917926239</v>
      </c>
      <c r="CI34" s="92" t="s">
        <v>62</v>
      </c>
      <c r="CJ34" s="21">
        <v>4.8801868917926239</v>
      </c>
      <c r="CK34" s="92" t="s">
        <v>62</v>
      </c>
      <c r="CL34" s="21">
        <v>4.8801868917926239</v>
      </c>
      <c r="CM34" s="92" t="s">
        <v>62</v>
      </c>
      <c r="CN34" s="21">
        <v>5.0721962448428952</v>
      </c>
      <c r="CO34" s="92" t="s">
        <v>62</v>
      </c>
      <c r="CP34" s="21">
        <v>5.0721962448428952</v>
      </c>
      <c r="CQ34" s="92" t="s">
        <v>62</v>
      </c>
      <c r="CR34" s="21">
        <v>5.0721962448428952</v>
      </c>
      <c r="CS34" s="92" t="s">
        <v>62</v>
      </c>
      <c r="CT34" s="21">
        <v>5.0522492131775998</v>
      </c>
      <c r="CU34" s="92" t="s">
        <v>62</v>
      </c>
      <c r="CV34" s="21">
        <v>5.0522492131775998</v>
      </c>
      <c r="CW34" s="92" t="s">
        <v>62</v>
      </c>
      <c r="CX34" s="21">
        <v>5.0522492131775998</v>
      </c>
      <c r="CY34" s="92" t="s">
        <v>62</v>
      </c>
      <c r="CZ34" s="21">
        <v>5.0522492131775998</v>
      </c>
      <c r="DA34" s="92" t="s">
        <v>62</v>
      </c>
      <c r="DB34" s="21">
        <v>5.1556313684873087</v>
      </c>
      <c r="DC34" s="92" t="s">
        <v>62</v>
      </c>
      <c r="DD34" s="288">
        <v>5.1556313684873087</v>
      </c>
      <c r="DE34" s="289" t="s">
        <v>62</v>
      </c>
    </row>
    <row r="35" spans="1:109" s="38" customFormat="1" ht="12.75" customHeight="1" x14ac:dyDescent="0.35">
      <c r="A35" s="25" t="s">
        <v>64</v>
      </c>
      <c r="B35" s="93">
        <v>4.0919445973800253</v>
      </c>
      <c r="C35" s="91" t="s">
        <v>62</v>
      </c>
      <c r="D35" s="93">
        <v>4.0919445973800253</v>
      </c>
      <c r="E35" s="91" t="s">
        <v>62</v>
      </c>
      <c r="F35" s="21">
        <v>4.0919445973800253</v>
      </c>
      <c r="G35" s="92" t="s">
        <v>62</v>
      </c>
      <c r="H35" s="21">
        <v>4.1460251098339622</v>
      </c>
      <c r="I35" s="92" t="s">
        <v>62</v>
      </c>
      <c r="J35" s="21">
        <v>4.1460251098339622</v>
      </c>
      <c r="K35" s="92" t="s">
        <v>62</v>
      </c>
      <c r="L35" s="21">
        <v>4.1460251098339622</v>
      </c>
      <c r="M35" s="92" t="s">
        <v>62</v>
      </c>
      <c r="N35" s="21">
        <v>4.1460251098339622</v>
      </c>
      <c r="O35" s="92" t="s">
        <v>62</v>
      </c>
      <c r="P35" s="21">
        <v>4.1460251098339622</v>
      </c>
      <c r="Q35" s="92" t="s">
        <v>62</v>
      </c>
      <c r="R35" s="21">
        <v>4.1460251098339622</v>
      </c>
      <c r="S35" s="92" t="s">
        <v>62</v>
      </c>
      <c r="T35" s="21">
        <v>4.22</v>
      </c>
      <c r="U35" s="92" t="s">
        <v>62</v>
      </c>
      <c r="V35" s="21">
        <v>4.22</v>
      </c>
      <c r="W35" s="92" t="s">
        <v>62</v>
      </c>
      <c r="X35" s="21">
        <v>4.22</v>
      </c>
      <c r="Y35" s="92" t="s">
        <v>62</v>
      </c>
      <c r="Z35" s="21">
        <v>4.3099999999999996</v>
      </c>
      <c r="AA35" s="92" t="s">
        <v>62</v>
      </c>
      <c r="AB35" s="21">
        <v>4.3099999999999996</v>
      </c>
      <c r="AC35" s="92" t="s">
        <v>62</v>
      </c>
      <c r="AD35" s="37">
        <v>4.3099999999999996</v>
      </c>
      <c r="AE35" s="91" t="s">
        <v>62</v>
      </c>
      <c r="AF35" s="21">
        <v>4.3499999999999996</v>
      </c>
      <c r="AG35" s="92" t="s">
        <v>62</v>
      </c>
      <c r="AH35" s="21">
        <v>4.3499999999999996</v>
      </c>
      <c r="AI35" s="92" t="s">
        <v>62</v>
      </c>
      <c r="AJ35" s="21">
        <v>4.3499999999999996</v>
      </c>
      <c r="AK35" s="92" t="s">
        <v>62</v>
      </c>
      <c r="AL35" s="21">
        <v>4.24</v>
      </c>
      <c r="AM35" s="92" t="s">
        <v>62</v>
      </c>
      <c r="AN35" s="21">
        <v>4.24</v>
      </c>
      <c r="AO35" s="92" t="s">
        <v>62</v>
      </c>
      <c r="AP35" s="21">
        <v>4.24</v>
      </c>
      <c r="AQ35" s="92" t="s">
        <v>62</v>
      </c>
      <c r="AR35" s="21">
        <v>4.20565602210897</v>
      </c>
      <c r="AS35" s="92" t="s">
        <v>62</v>
      </c>
      <c r="AT35" s="37">
        <v>4.20565602210897</v>
      </c>
      <c r="AU35" s="91" t="s">
        <v>62</v>
      </c>
      <c r="AV35" s="21">
        <v>4.20565602210897</v>
      </c>
      <c r="AW35" s="92" t="s">
        <v>62</v>
      </c>
      <c r="AX35" s="21">
        <v>4.0807898117114005</v>
      </c>
      <c r="AY35" s="92" t="s">
        <v>62</v>
      </c>
      <c r="AZ35" s="21">
        <v>4.0807898117114005</v>
      </c>
      <c r="BA35" s="92" t="s">
        <v>62</v>
      </c>
      <c r="BB35" s="21">
        <v>4.0807898117114005</v>
      </c>
      <c r="BC35" s="92" t="s">
        <v>62</v>
      </c>
      <c r="BD35" s="21">
        <v>4.1356974513968288</v>
      </c>
      <c r="BE35" s="92" t="s">
        <v>62</v>
      </c>
      <c r="BF35" s="21">
        <v>4.1356974513968288</v>
      </c>
      <c r="BG35" s="92" t="s">
        <v>62</v>
      </c>
      <c r="BH35" s="21">
        <v>4.1356974513968288</v>
      </c>
      <c r="BI35" s="92" t="s">
        <v>62</v>
      </c>
      <c r="BJ35" s="21">
        <v>4.16</v>
      </c>
      <c r="BK35" s="92" t="s">
        <v>62</v>
      </c>
      <c r="BL35" s="21">
        <v>4.16</v>
      </c>
      <c r="BM35" s="92" t="s">
        <v>62</v>
      </c>
      <c r="BN35" s="21">
        <v>4.16</v>
      </c>
      <c r="BO35" s="92" t="s">
        <v>62</v>
      </c>
      <c r="BP35" s="21">
        <v>4.41</v>
      </c>
      <c r="BQ35" s="92" t="s">
        <v>62</v>
      </c>
      <c r="BR35" s="21">
        <v>4.41</v>
      </c>
      <c r="BS35" s="92" t="s">
        <v>62</v>
      </c>
      <c r="BT35" s="21">
        <v>4.41</v>
      </c>
      <c r="BU35" s="92" t="s">
        <v>62</v>
      </c>
      <c r="BV35" s="21">
        <v>4.41</v>
      </c>
      <c r="BW35" s="92" t="s">
        <v>62</v>
      </c>
      <c r="BX35" s="21">
        <v>4.3647431076506225</v>
      </c>
      <c r="BY35" s="92" t="s">
        <v>62</v>
      </c>
      <c r="BZ35" s="37">
        <v>4.3647431076506225</v>
      </c>
      <c r="CA35" s="91" t="s">
        <v>62</v>
      </c>
      <c r="CB35" s="37">
        <v>4.6342522018080734</v>
      </c>
      <c r="CC35" s="91" t="s">
        <v>62</v>
      </c>
      <c r="CD35" s="21">
        <v>4.6342522018080734</v>
      </c>
      <c r="CE35" s="92" t="s">
        <v>62</v>
      </c>
      <c r="CF35" s="21">
        <v>4.6342522018080734</v>
      </c>
      <c r="CG35" s="92" t="s">
        <v>62</v>
      </c>
      <c r="CH35" s="21">
        <v>4.7367969851478904</v>
      </c>
      <c r="CI35" s="92" t="s">
        <v>62</v>
      </c>
      <c r="CJ35" s="21">
        <v>4.7367969851478904</v>
      </c>
      <c r="CK35" s="92" t="s">
        <v>62</v>
      </c>
      <c r="CL35" s="21">
        <v>4.7367969851478904</v>
      </c>
      <c r="CM35" s="92" t="s">
        <v>62</v>
      </c>
      <c r="CN35" s="21">
        <v>4.9248519818707726</v>
      </c>
      <c r="CO35" s="92" t="s">
        <v>62</v>
      </c>
      <c r="CP35" s="21">
        <v>4.9248519818707726</v>
      </c>
      <c r="CQ35" s="92" t="s">
        <v>62</v>
      </c>
      <c r="CR35" s="21">
        <v>4.9248519818707726</v>
      </c>
      <c r="CS35" s="92" t="s">
        <v>62</v>
      </c>
      <c r="CT35" s="21">
        <v>4.9063762943030005</v>
      </c>
      <c r="CU35" s="92" t="s">
        <v>62</v>
      </c>
      <c r="CV35" s="21">
        <v>4.9063762943030005</v>
      </c>
      <c r="CW35" s="92" t="s">
        <v>62</v>
      </c>
      <c r="CX35" s="21">
        <v>4.9063762943030005</v>
      </c>
      <c r="CY35" s="92" t="s">
        <v>62</v>
      </c>
      <c r="CZ35" s="21">
        <v>4.9063762943030005</v>
      </c>
      <c r="DA35" s="92" t="s">
        <v>62</v>
      </c>
      <c r="DB35" s="21">
        <v>5.0059162832146278</v>
      </c>
      <c r="DC35" s="92" t="s">
        <v>62</v>
      </c>
      <c r="DD35" s="288">
        <v>5.0059162832146278</v>
      </c>
      <c r="DE35" s="289" t="s">
        <v>62</v>
      </c>
    </row>
    <row r="36" spans="1:109" s="38" customFormat="1" ht="12.75" customHeight="1" x14ac:dyDescent="0.35">
      <c r="A36" s="25" t="s">
        <v>65</v>
      </c>
      <c r="B36" s="39">
        <v>4.3496619217302825</v>
      </c>
      <c r="C36" s="91" t="s">
        <v>62</v>
      </c>
      <c r="D36" s="37">
        <v>4.2622501459905102</v>
      </c>
      <c r="E36" s="91" t="s">
        <v>62</v>
      </c>
      <c r="F36" s="21">
        <v>4.2907774156703224</v>
      </c>
      <c r="G36" s="92" t="s">
        <v>62</v>
      </c>
      <c r="H36" s="21">
        <v>4.3960069256176375</v>
      </c>
      <c r="I36" s="92" t="s">
        <v>62</v>
      </c>
      <c r="J36" s="21">
        <v>4.4913372480920994</v>
      </c>
      <c r="K36" s="92" t="s">
        <v>62</v>
      </c>
      <c r="L36" s="21">
        <v>4.4457089702851267</v>
      </c>
      <c r="M36" s="92" t="s">
        <v>62</v>
      </c>
      <c r="N36" s="21">
        <v>4.3969979422934502</v>
      </c>
      <c r="O36" s="92" t="s">
        <v>62</v>
      </c>
      <c r="P36" s="21">
        <v>4.4176111091323778</v>
      </c>
      <c r="Q36" s="92" t="s">
        <v>62</v>
      </c>
      <c r="R36" s="21">
        <v>4.3799963960428485</v>
      </c>
      <c r="S36" s="92" t="s">
        <v>62</v>
      </c>
      <c r="T36" s="21">
        <v>4.4000000000000004</v>
      </c>
      <c r="U36" s="92" t="s">
        <v>62</v>
      </c>
      <c r="V36" s="21">
        <v>4.4000000000000004</v>
      </c>
      <c r="W36" s="92" t="s">
        <v>62</v>
      </c>
      <c r="X36" s="21">
        <v>4.3750565850444909</v>
      </c>
      <c r="Y36" s="92" t="s">
        <v>62</v>
      </c>
      <c r="Z36" s="21">
        <v>4.3586209377121232</v>
      </c>
      <c r="AA36" s="92" t="s">
        <v>62</v>
      </c>
      <c r="AB36" s="21">
        <v>4.4540004538612568</v>
      </c>
      <c r="AC36" s="92" t="s">
        <v>62</v>
      </c>
      <c r="AD36" s="37">
        <v>4.63</v>
      </c>
      <c r="AE36" s="91" t="s">
        <v>62</v>
      </c>
      <c r="AF36" s="21">
        <v>4.9849671083924498</v>
      </c>
      <c r="AG36" s="92" t="s">
        <v>62</v>
      </c>
      <c r="AH36" s="21">
        <v>4.6534714756723359</v>
      </c>
      <c r="AI36" s="92" t="s">
        <v>62</v>
      </c>
      <c r="AJ36" s="21">
        <v>4.9617342711252777</v>
      </c>
      <c r="AK36" s="92" t="s">
        <v>62</v>
      </c>
      <c r="AL36" s="21">
        <v>4.6613686003249164</v>
      </c>
      <c r="AM36" s="92" t="s">
        <v>62</v>
      </c>
      <c r="AN36" s="21">
        <v>4.6175294364469348</v>
      </c>
      <c r="AO36" s="92" t="s">
        <v>62</v>
      </c>
      <c r="AP36" s="21">
        <v>4.8515247611397392</v>
      </c>
      <c r="AQ36" s="92" t="s">
        <v>62</v>
      </c>
      <c r="AR36" s="21">
        <v>4.8294197750772554</v>
      </c>
      <c r="AS36" s="92" t="s">
        <v>62</v>
      </c>
      <c r="AT36" s="37">
        <v>4.8104150802038532</v>
      </c>
      <c r="AU36" s="91" t="s">
        <v>62</v>
      </c>
      <c r="AV36" s="21">
        <v>4.9084652954973587</v>
      </c>
      <c r="AW36" s="92" t="s">
        <v>62</v>
      </c>
      <c r="AX36" s="21">
        <v>4.8802589363978353</v>
      </c>
      <c r="AY36" s="92" t="s">
        <v>62</v>
      </c>
      <c r="AZ36" s="21">
        <v>4.8105575942408079</v>
      </c>
      <c r="BA36" s="92" t="s">
        <v>62</v>
      </c>
      <c r="BB36" s="21">
        <v>4.8187649230258911</v>
      </c>
      <c r="BC36" s="92" t="s">
        <v>62</v>
      </c>
      <c r="BD36" s="21">
        <v>4.9209876620525828</v>
      </c>
      <c r="BE36" s="92" t="s">
        <v>62</v>
      </c>
      <c r="BF36" s="21">
        <v>5.0262966751364191</v>
      </c>
      <c r="BG36" s="92" t="s">
        <v>62</v>
      </c>
      <c r="BH36" s="21">
        <v>5.0381621948459108</v>
      </c>
      <c r="BI36" s="92" t="s">
        <v>62</v>
      </c>
      <c r="BJ36" s="21">
        <v>5.0464613253594939</v>
      </c>
      <c r="BK36" s="92" t="s">
        <v>62</v>
      </c>
      <c r="BL36" s="21">
        <v>5.1152121012590621</v>
      </c>
      <c r="BM36" s="92" t="s">
        <v>62</v>
      </c>
      <c r="BN36" s="21">
        <v>5.2387714633103863</v>
      </c>
      <c r="BO36" s="92" t="s">
        <v>62</v>
      </c>
      <c r="BP36" s="21">
        <v>5.2734652143879366</v>
      </c>
      <c r="BQ36" s="92" t="s">
        <v>62</v>
      </c>
      <c r="BR36" s="21">
        <v>5.3332862550152829</v>
      </c>
      <c r="BS36" s="92" t="s">
        <v>62</v>
      </c>
      <c r="BT36" s="21">
        <v>5.3385878805955134</v>
      </c>
      <c r="BU36" s="92" t="s">
        <v>62</v>
      </c>
      <c r="BV36" s="21">
        <v>5.26</v>
      </c>
      <c r="BW36" s="92" t="s">
        <v>62</v>
      </c>
      <c r="BX36" s="21">
        <v>5.3111217214438664</v>
      </c>
      <c r="BY36" s="92" t="s">
        <v>62</v>
      </c>
      <c r="BZ36" s="37">
        <v>5.495124106798781</v>
      </c>
      <c r="CA36" s="91" t="s">
        <v>62</v>
      </c>
      <c r="CB36" s="37">
        <v>5.6285863787161663</v>
      </c>
      <c r="CC36" s="91" t="s">
        <v>62</v>
      </c>
      <c r="CD36" s="21">
        <v>5.7104234765804813</v>
      </c>
      <c r="CE36" s="92" t="s">
        <v>62</v>
      </c>
      <c r="CF36" s="21">
        <v>5.725006547933063</v>
      </c>
      <c r="CG36" s="92" t="s">
        <v>62</v>
      </c>
      <c r="CH36" s="21">
        <v>5.8878323562899135</v>
      </c>
      <c r="CI36" s="92" t="s">
        <v>62</v>
      </c>
      <c r="CJ36" s="21">
        <v>6.7518040999437616</v>
      </c>
      <c r="CK36" s="92" t="s">
        <v>62</v>
      </c>
      <c r="CL36" s="21">
        <v>6.683577038813989</v>
      </c>
      <c r="CM36" s="92" t="s">
        <v>62</v>
      </c>
      <c r="CN36" s="21">
        <v>6.1137780766279706</v>
      </c>
      <c r="CO36" s="92" t="s">
        <v>62</v>
      </c>
      <c r="CP36" s="21">
        <v>6.1882839970905055</v>
      </c>
      <c r="CQ36" s="92" t="s">
        <v>62</v>
      </c>
      <c r="CR36" s="21">
        <v>6.2099418992090376</v>
      </c>
      <c r="CS36" s="92" t="s">
        <v>62</v>
      </c>
      <c r="CT36" s="21">
        <v>6.1502230201412775</v>
      </c>
      <c r="CU36" s="92" t="s">
        <v>62</v>
      </c>
      <c r="CV36" s="21">
        <v>6.2451521484056869</v>
      </c>
      <c r="CW36" s="92" t="s">
        <v>62</v>
      </c>
      <c r="CX36" s="21">
        <v>6.3208386378283388</v>
      </c>
      <c r="CY36" s="92" t="s">
        <v>62</v>
      </c>
      <c r="CZ36" s="21">
        <v>6.278864909613505</v>
      </c>
      <c r="DA36" s="92" t="s">
        <v>62</v>
      </c>
      <c r="DB36" s="21">
        <v>6.3178531233950439</v>
      </c>
      <c r="DC36" s="92" t="s">
        <v>62</v>
      </c>
      <c r="DD36" s="288">
        <v>6.2903966684251387</v>
      </c>
      <c r="DE36" s="289" t="s">
        <v>62</v>
      </c>
    </row>
    <row r="37" spans="1:109" s="38" customFormat="1" x14ac:dyDescent="0.35">
      <c r="A37" s="25"/>
      <c r="B37" s="25"/>
      <c r="C37" s="91"/>
      <c r="D37" s="25"/>
      <c r="E37" s="91"/>
      <c r="F37" s="40"/>
      <c r="G37" s="92"/>
      <c r="H37" s="40"/>
      <c r="I37" s="92"/>
      <c r="J37" s="40"/>
      <c r="K37" s="92"/>
      <c r="L37" s="40"/>
      <c r="M37" s="92"/>
      <c r="N37" s="40"/>
      <c r="O37" s="92"/>
      <c r="P37" s="40"/>
      <c r="Q37" s="92"/>
      <c r="R37" s="40"/>
      <c r="S37" s="92"/>
      <c r="T37" s="40"/>
      <c r="U37" s="92"/>
      <c r="V37" s="40"/>
      <c r="W37" s="92"/>
      <c r="X37" s="40"/>
      <c r="Y37" s="92"/>
      <c r="Z37" s="40"/>
      <c r="AA37" s="92"/>
      <c r="AB37" s="41"/>
      <c r="AC37" s="92"/>
      <c r="AD37" s="28"/>
      <c r="AE37" s="91"/>
      <c r="AF37" s="41"/>
      <c r="AG37" s="92"/>
      <c r="AH37" s="41"/>
      <c r="AI37" s="92"/>
      <c r="AJ37" s="41"/>
      <c r="AK37" s="92"/>
      <c r="AL37" s="41"/>
      <c r="AM37" s="92"/>
      <c r="AN37" s="41"/>
      <c r="AO37" s="92"/>
      <c r="AP37" s="41"/>
      <c r="AQ37" s="92"/>
      <c r="AR37" s="41"/>
      <c r="AS37" s="92"/>
      <c r="AT37" s="28"/>
      <c r="AU37" s="91"/>
      <c r="AV37" s="41"/>
      <c r="AW37" s="92"/>
      <c r="AX37" s="41"/>
      <c r="AY37" s="92"/>
      <c r="AZ37" s="41"/>
      <c r="BA37" s="92"/>
      <c r="BB37" s="41"/>
      <c r="BC37" s="92"/>
      <c r="BD37" s="41"/>
      <c r="BE37" s="92"/>
      <c r="BF37" s="41"/>
      <c r="BG37" s="92"/>
      <c r="BH37" s="41"/>
      <c r="BI37" s="92"/>
      <c r="BJ37" s="41"/>
      <c r="BK37" s="92"/>
      <c r="BL37" s="41"/>
      <c r="BM37" s="92"/>
      <c r="BN37" s="41"/>
      <c r="BO37" s="92"/>
      <c r="BP37" s="41"/>
      <c r="BQ37" s="92"/>
      <c r="BR37" s="41"/>
      <c r="BS37" s="92"/>
      <c r="BT37" s="41"/>
      <c r="BU37" s="92"/>
      <c r="BV37" s="41"/>
      <c r="BW37" s="92"/>
      <c r="BX37" s="41"/>
      <c r="BY37" s="92"/>
      <c r="BZ37" s="28"/>
      <c r="CA37" s="91"/>
      <c r="CB37" s="28"/>
      <c r="CC37" s="91"/>
      <c r="CD37" s="41"/>
      <c r="CE37" s="92"/>
      <c r="CF37" s="41"/>
      <c r="CG37" s="92"/>
      <c r="CH37" s="41"/>
      <c r="CI37" s="92"/>
      <c r="CJ37" s="41"/>
      <c r="CK37" s="92"/>
      <c r="CL37" s="41"/>
      <c r="CM37" s="92"/>
      <c r="CN37" s="41"/>
      <c r="CO37" s="92"/>
      <c r="CP37" s="41"/>
      <c r="CQ37" s="92"/>
      <c r="CR37" s="41"/>
      <c r="CS37" s="92"/>
      <c r="CT37" s="41"/>
      <c r="CU37" s="92"/>
      <c r="CV37" s="41"/>
      <c r="CW37" s="92"/>
      <c r="CX37" s="41"/>
      <c r="CY37" s="92"/>
      <c r="CZ37" s="41"/>
      <c r="DA37" s="92"/>
      <c r="DB37" s="41"/>
      <c r="DC37" s="92"/>
      <c r="DD37" s="290"/>
      <c r="DE37" s="289"/>
    </row>
    <row r="38" spans="1:109" s="13" customFormat="1" x14ac:dyDescent="0.35">
      <c r="A38" s="25" t="s">
        <v>66</v>
      </c>
      <c r="B38" s="42"/>
      <c r="C38" s="83"/>
      <c r="D38" s="42"/>
      <c r="E38" s="83"/>
      <c r="F38" s="43"/>
      <c r="G38" s="84"/>
      <c r="H38" s="43"/>
      <c r="I38" s="84"/>
      <c r="J38" s="43"/>
      <c r="K38" s="84"/>
      <c r="L38" s="43"/>
      <c r="M38" s="84"/>
      <c r="N38" s="43"/>
      <c r="O38" s="84"/>
      <c r="P38" s="43"/>
      <c r="Q38" s="84"/>
      <c r="R38" s="43"/>
      <c r="S38" s="84"/>
      <c r="T38" s="43"/>
      <c r="U38" s="84"/>
      <c r="V38" s="43"/>
      <c r="W38" s="84"/>
      <c r="X38" s="43"/>
      <c r="Y38" s="84"/>
      <c r="Z38" s="43"/>
      <c r="AA38" s="84"/>
      <c r="AB38" s="43"/>
      <c r="AC38" s="84"/>
      <c r="AD38" s="42"/>
      <c r="AE38" s="83"/>
      <c r="AF38" s="43"/>
      <c r="AG38" s="84"/>
      <c r="AH38" s="43"/>
      <c r="AI38" s="84"/>
      <c r="AJ38" s="43"/>
      <c r="AK38" s="84"/>
      <c r="AL38" s="43"/>
      <c r="AM38" s="84"/>
      <c r="AN38" s="43"/>
      <c r="AO38" s="84"/>
      <c r="AP38" s="43"/>
      <c r="AQ38" s="84"/>
      <c r="AR38" s="43"/>
      <c r="AS38" s="84"/>
      <c r="AT38" s="42"/>
      <c r="AU38" s="83"/>
      <c r="AV38" s="43"/>
      <c r="AW38" s="84"/>
      <c r="AX38" s="44">
        <v>144021.9736859948</v>
      </c>
      <c r="AY38" s="84"/>
      <c r="AZ38" s="43"/>
      <c r="BA38" s="84"/>
      <c r="BB38" s="43"/>
      <c r="BC38" s="84"/>
      <c r="BD38" s="43"/>
      <c r="BE38" s="84"/>
      <c r="BF38" s="43"/>
      <c r="BG38" s="84"/>
      <c r="BH38" s="43"/>
      <c r="BI38" s="84"/>
      <c r="BJ38" s="43"/>
      <c r="BK38" s="84"/>
      <c r="BL38" s="43"/>
      <c r="BM38" s="84"/>
      <c r="BN38" s="43"/>
      <c r="BO38" s="84"/>
      <c r="BP38" s="43"/>
      <c r="BQ38" s="84"/>
      <c r="BR38" s="43"/>
      <c r="BS38" s="84"/>
      <c r="BT38" s="43"/>
      <c r="BU38" s="84"/>
      <c r="BV38" s="43"/>
      <c r="BW38" s="84"/>
      <c r="BX38" s="43"/>
      <c r="BY38" s="84"/>
      <c r="BZ38" s="42"/>
      <c r="CA38" s="83"/>
      <c r="CB38" s="42"/>
      <c r="CC38" s="83"/>
      <c r="CD38" s="43"/>
      <c r="CE38" s="84"/>
      <c r="CF38" s="43"/>
      <c r="CG38" s="84"/>
      <c r="CH38" s="43"/>
      <c r="CI38" s="84"/>
      <c r="CJ38" s="43"/>
      <c r="CK38" s="84"/>
      <c r="CL38" s="43"/>
      <c r="CM38" s="84"/>
      <c r="CN38" s="43"/>
      <c r="CO38" s="84"/>
      <c r="CP38" s="43"/>
      <c r="CQ38" s="84"/>
      <c r="CR38" s="43"/>
      <c r="CS38" s="84"/>
      <c r="CT38" s="43"/>
      <c r="CU38" s="84"/>
      <c r="CV38" s="43"/>
      <c r="CW38" s="84"/>
      <c r="CX38" s="43"/>
      <c r="CY38" s="84"/>
      <c r="CZ38" s="43"/>
      <c r="DA38" s="84"/>
      <c r="DB38" s="43"/>
      <c r="DC38" s="84"/>
      <c r="DD38" s="291"/>
      <c r="DE38" s="286"/>
    </row>
    <row r="39" spans="1:109" s="13" customFormat="1" x14ac:dyDescent="0.35">
      <c r="A39" s="28" t="s">
        <v>67</v>
      </c>
      <c r="B39" s="37">
        <v>141007.91860973294</v>
      </c>
      <c r="C39" s="83"/>
      <c r="D39" s="37">
        <v>100665.85623204779</v>
      </c>
      <c r="E39" s="83"/>
      <c r="F39" s="21">
        <v>200633.56097747601</v>
      </c>
      <c r="G39" s="84"/>
      <c r="H39" s="21">
        <v>222221.13632007717</v>
      </c>
      <c r="I39" s="84"/>
      <c r="J39" s="21">
        <v>52460.077133422041</v>
      </c>
      <c r="K39" s="84"/>
      <c r="L39" s="21">
        <v>61246.682730060515</v>
      </c>
      <c r="M39" s="84"/>
      <c r="N39" s="21">
        <v>154611.03300013382</v>
      </c>
      <c r="O39" s="84"/>
      <c r="P39" s="21">
        <v>139790.3101044909</v>
      </c>
      <c r="Q39" s="84"/>
      <c r="R39" s="21">
        <v>253801.80582460304</v>
      </c>
      <c r="S39" s="84"/>
      <c r="T39" s="43">
        <v>174032.58476795498</v>
      </c>
      <c r="U39" s="84"/>
      <c r="V39" s="43">
        <v>44067.080165979118</v>
      </c>
      <c r="W39" s="84"/>
      <c r="X39" s="43">
        <v>71228.338007229177</v>
      </c>
      <c r="Y39" s="84"/>
      <c r="Z39" s="43">
        <v>1650572.7646714265</v>
      </c>
      <c r="AA39" s="84"/>
      <c r="AB39" s="43">
        <v>147713.55330853039</v>
      </c>
      <c r="AC39" s="84"/>
      <c r="AD39" s="42">
        <v>270769.85993472789</v>
      </c>
      <c r="AE39" s="83"/>
      <c r="AF39" s="43">
        <v>166614.69872330021</v>
      </c>
      <c r="AG39" s="84"/>
      <c r="AH39" s="43">
        <v>33488.480000000003</v>
      </c>
      <c r="AI39" s="84"/>
      <c r="AJ39" s="43">
        <v>56981.339856181512</v>
      </c>
      <c r="AK39" s="84"/>
      <c r="AL39" s="43">
        <v>195191.22907159285</v>
      </c>
      <c r="AM39" s="84"/>
      <c r="AN39" s="43">
        <v>174664.8808014059</v>
      </c>
      <c r="AO39" s="84"/>
      <c r="AP39" s="43">
        <v>274497.71326875669</v>
      </c>
      <c r="AQ39" s="84"/>
      <c r="AR39" s="43">
        <v>175486.35</v>
      </c>
      <c r="AS39" s="84"/>
      <c r="AT39" s="42">
        <v>35977.877743950659</v>
      </c>
      <c r="AU39" s="83"/>
      <c r="AV39" s="43">
        <v>60995.978017455396</v>
      </c>
      <c r="AW39" s="84"/>
      <c r="AX39" s="43">
        <f>SUM(AB39:AW39,AX38)</f>
        <v>1736403.9344118964</v>
      </c>
      <c r="AY39" s="84"/>
      <c r="AZ39" s="43">
        <v>171478.71290176216</v>
      </c>
      <c r="BA39" s="84"/>
      <c r="BB39" s="43">
        <v>241441.64283909046</v>
      </c>
      <c r="BC39" s="84"/>
      <c r="BD39" s="43">
        <v>182682.82094605625</v>
      </c>
      <c r="BE39" s="84"/>
      <c r="BF39" s="43">
        <v>63047.804467343427</v>
      </c>
      <c r="BG39" s="84"/>
      <c r="BH39" s="43">
        <v>70378.846166412099</v>
      </c>
      <c r="BI39" s="84"/>
      <c r="BJ39" s="43">
        <v>144500.21153745701</v>
      </c>
      <c r="BK39" s="84"/>
      <c r="BL39" s="43">
        <v>191072.09544528593</v>
      </c>
      <c r="BM39" s="84"/>
      <c r="BN39" s="43">
        <v>307360.29089828575</v>
      </c>
      <c r="BO39" s="84"/>
      <c r="BP39" s="43">
        <v>147804.60375645262</v>
      </c>
      <c r="BQ39" s="84"/>
      <c r="BR39" s="43">
        <v>88322.311166996573</v>
      </c>
      <c r="BS39" s="84"/>
      <c r="BT39" s="43">
        <v>76148.42335988277</v>
      </c>
      <c r="BU39" s="84"/>
      <c r="BV39" s="43">
        <v>1859884.5095469619</v>
      </c>
      <c r="BW39" s="84"/>
      <c r="BX39" s="43">
        <v>169835.12411288486</v>
      </c>
      <c r="BY39" s="84"/>
      <c r="BZ39" s="42">
        <v>296587.68597588403</v>
      </c>
      <c r="CA39" s="83"/>
      <c r="CB39" s="26">
        <v>113099.208684635</v>
      </c>
      <c r="CC39" s="83"/>
      <c r="CD39" s="27">
        <v>96210.492282505453</v>
      </c>
      <c r="CE39" s="84"/>
      <c r="CF39" s="27">
        <v>71903.621915399082</v>
      </c>
      <c r="CG39" s="84"/>
      <c r="CH39" s="27">
        <v>167204.96302398734</v>
      </c>
      <c r="CI39" s="84"/>
      <c r="CJ39" s="27">
        <v>188927.6</v>
      </c>
      <c r="CK39" s="84"/>
      <c r="CL39" s="27">
        <v>279927.09113790188</v>
      </c>
      <c r="CM39" s="84"/>
      <c r="CN39" s="27">
        <v>150991.39444763641</v>
      </c>
      <c r="CO39" s="84"/>
      <c r="CP39" s="27">
        <v>80904.712076081181</v>
      </c>
      <c r="CQ39" s="84"/>
      <c r="CR39" s="27">
        <v>78101.55054623459</v>
      </c>
      <c r="CS39" s="84"/>
      <c r="CT39" s="27">
        <f>SUM(BX39:CS39)+168710.335816203</f>
        <v>1862403.7800193529</v>
      </c>
      <c r="CU39" s="84"/>
      <c r="CV39" s="27">
        <v>150082.33382371752</v>
      </c>
      <c r="CW39" s="84"/>
      <c r="CX39" s="27">
        <v>249868.81028817396</v>
      </c>
      <c r="CY39" s="84"/>
      <c r="CZ39" s="27">
        <v>151238.23673827111</v>
      </c>
      <c r="DA39" s="84"/>
      <c r="DB39" s="27">
        <v>84544.613158579727</v>
      </c>
      <c r="DC39" s="84"/>
      <c r="DD39" s="250">
        <v>77254.202695049622</v>
      </c>
      <c r="DE39" s="286"/>
    </row>
    <row r="40" spans="1:109" s="13" customFormat="1" x14ac:dyDescent="0.35">
      <c r="A40" s="72" t="s">
        <v>49</v>
      </c>
      <c r="B40" s="73">
        <f>+B39/B64</f>
        <v>3.8637338762927196E-3</v>
      </c>
      <c r="C40" s="83"/>
      <c r="D40" s="73">
        <v>0</v>
      </c>
      <c r="E40" s="83"/>
      <c r="F40" s="75">
        <v>0</v>
      </c>
      <c r="G40" s="84"/>
      <c r="H40" s="75">
        <v>0</v>
      </c>
      <c r="I40" s="84"/>
      <c r="J40" s="75">
        <v>0</v>
      </c>
      <c r="K40" s="84"/>
      <c r="L40" s="75">
        <v>0</v>
      </c>
      <c r="M40" s="84"/>
      <c r="N40" s="75">
        <v>0</v>
      </c>
      <c r="O40" s="84"/>
      <c r="P40" s="75">
        <v>0</v>
      </c>
      <c r="Q40" s="84"/>
      <c r="R40" s="75">
        <v>0</v>
      </c>
      <c r="S40" s="84"/>
      <c r="T40" s="75">
        <v>0</v>
      </c>
      <c r="U40" s="84"/>
      <c r="V40" s="75">
        <v>0</v>
      </c>
      <c r="W40" s="84"/>
      <c r="X40" s="75">
        <v>0</v>
      </c>
      <c r="Y40" s="84"/>
      <c r="Z40" s="75">
        <f>+Z39/Z64</f>
        <v>4.0930098324963735E-2</v>
      </c>
      <c r="AA40" s="84"/>
      <c r="AB40" s="75">
        <v>0</v>
      </c>
      <c r="AC40" s="84"/>
      <c r="AD40" s="73">
        <v>0</v>
      </c>
      <c r="AE40" s="83"/>
      <c r="AF40" s="75">
        <v>0</v>
      </c>
      <c r="AG40" s="84"/>
      <c r="AH40" s="75">
        <v>0</v>
      </c>
      <c r="AI40" s="84"/>
      <c r="AJ40" s="75">
        <v>0</v>
      </c>
      <c r="AK40" s="84"/>
      <c r="AL40" s="75">
        <v>0</v>
      </c>
      <c r="AM40" s="84"/>
      <c r="AN40" s="75">
        <v>0</v>
      </c>
      <c r="AO40" s="84"/>
      <c r="AP40" s="75">
        <v>0</v>
      </c>
      <c r="AQ40" s="84"/>
      <c r="AR40" s="75">
        <v>0</v>
      </c>
      <c r="AS40" s="84"/>
      <c r="AT40" s="73">
        <v>0</v>
      </c>
      <c r="AU40" s="83"/>
      <c r="AV40" s="75">
        <v>0</v>
      </c>
      <c r="AW40" s="84"/>
      <c r="AX40" s="75">
        <f>+AX39/AX64</f>
        <v>3.8750340320502362E-2</v>
      </c>
      <c r="AY40" s="84"/>
      <c r="AZ40" s="77" t="e">
        <f>+AZ39/AZ64</f>
        <v>#DIV/0!</v>
      </c>
      <c r="BA40" s="84"/>
      <c r="BB40" s="77" t="e">
        <f>+BB39/BB64</f>
        <v>#DIV/0!</v>
      </c>
      <c r="BC40" s="84"/>
      <c r="BD40" s="77" t="e">
        <f>+BD39/BD64</f>
        <v>#DIV/0!</v>
      </c>
      <c r="BE40" s="84"/>
      <c r="BF40" s="77" t="e">
        <f>+BF39/BF64</f>
        <v>#DIV/0!</v>
      </c>
      <c r="BG40" s="84"/>
      <c r="BH40" s="77" t="e">
        <f>+BH39/BH64</f>
        <v>#DIV/0!</v>
      </c>
      <c r="BI40" s="84"/>
      <c r="BJ40" s="77" t="e">
        <f>+BJ39/BJ64</f>
        <v>#DIV/0!</v>
      </c>
      <c r="BK40" s="84"/>
      <c r="BL40" s="77" t="e">
        <f>+BL39/BL64</f>
        <v>#DIV/0!</v>
      </c>
      <c r="BM40" s="84"/>
      <c r="BN40" s="77" t="e">
        <f>+BN39/BN64</f>
        <v>#DIV/0!</v>
      </c>
      <c r="BO40" s="84"/>
      <c r="BP40" s="77" t="e">
        <f>+BP39/BP64</f>
        <v>#DIV/0!</v>
      </c>
      <c r="BQ40" s="84"/>
      <c r="BR40" s="77"/>
      <c r="BS40" s="84"/>
      <c r="BT40" s="77"/>
      <c r="BU40" s="84"/>
      <c r="BV40" s="75">
        <f>+BV39/BV64</f>
        <v>3.9522169045311632E-2</v>
      </c>
      <c r="BW40" s="84"/>
      <c r="BX40" s="75"/>
      <c r="BY40" s="84"/>
      <c r="BZ40" s="73"/>
      <c r="CA40" s="83"/>
      <c r="CB40" s="73"/>
      <c r="CC40" s="83"/>
      <c r="CD40" s="75"/>
      <c r="CE40" s="84"/>
      <c r="CF40" s="75"/>
      <c r="CG40" s="84"/>
      <c r="CH40" s="75"/>
      <c r="CI40" s="84"/>
      <c r="CJ40" s="75"/>
      <c r="CK40" s="84"/>
      <c r="CL40" s="75"/>
      <c r="CM40" s="84"/>
      <c r="CN40" s="75"/>
      <c r="CO40" s="84"/>
      <c r="CP40" s="75"/>
      <c r="CQ40" s="84"/>
      <c r="CR40" s="75"/>
      <c r="CS40" s="84"/>
      <c r="CT40" s="75">
        <f>+CT39/CT64</f>
        <v>3.7918524637572518E-2</v>
      </c>
      <c r="CU40" s="84"/>
      <c r="CV40" s="75"/>
      <c r="CW40" s="84"/>
      <c r="CX40" s="75"/>
      <c r="CY40" s="84"/>
      <c r="CZ40" s="75"/>
      <c r="DA40" s="84"/>
      <c r="DB40" s="75"/>
      <c r="DC40" s="84"/>
      <c r="DD40" s="285"/>
      <c r="DE40" s="286"/>
    </row>
    <row r="41" spans="1:109" s="13" customFormat="1" x14ac:dyDescent="0.35">
      <c r="A41" s="72" t="s">
        <v>68</v>
      </c>
      <c r="B41" s="73">
        <f>+B39/B67</f>
        <v>3.0037192138404237E-2</v>
      </c>
      <c r="C41" s="83"/>
      <c r="D41" s="73">
        <f>+D39/D67</f>
        <v>0.2078734998611062</v>
      </c>
      <c r="E41" s="83"/>
      <c r="F41" s="75">
        <f>+F39/F67</f>
        <v>0.22148466213504406</v>
      </c>
      <c r="G41" s="84"/>
      <c r="H41" s="75">
        <f>+H39/H67</f>
        <v>0.12832367235612191</v>
      </c>
      <c r="I41" s="84"/>
      <c r="J41" s="75">
        <f>+J39/J67</f>
        <v>2.398061378887581E-2</v>
      </c>
      <c r="K41" s="84"/>
      <c r="L41" s="75">
        <f>+L39/L67</f>
        <v>2.3485406607343759E-2</v>
      </c>
      <c r="M41" s="84"/>
      <c r="N41" s="75">
        <f>+N39/N67</f>
        <v>4.9218082737899092E-2</v>
      </c>
      <c r="O41" s="84"/>
      <c r="P41" s="75">
        <f>+P39/P67</f>
        <v>3.896973324725226E-2</v>
      </c>
      <c r="Q41" s="84"/>
      <c r="R41" s="75">
        <f>+R39/R67</f>
        <v>6.3151472143732679E-2</v>
      </c>
      <c r="S41" s="84"/>
      <c r="T41" s="75">
        <f>+T39/T67</f>
        <v>3.8263072636124676E-2</v>
      </c>
      <c r="U41" s="84"/>
      <c r="V41" s="75">
        <f>+V39/V67</f>
        <v>8.750674116511219E-3</v>
      </c>
      <c r="W41" s="84"/>
      <c r="X41" s="75">
        <f>+X39/X67</f>
        <v>1.2905334951660531E-2</v>
      </c>
      <c r="Y41" s="84"/>
      <c r="Z41" s="75">
        <f>+Z39/Z67</f>
        <v>0.26117997206891036</v>
      </c>
      <c r="AA41" s="84"/>
      <c r="AB41" s="75">
        <f>+AB39/AB67</f>
        <v>0.2412257321365491</v>
      </c>
      <c r="AC41" s="84"/>
      <c r="AD41" s="73">
        <f>+AD39/AD67</f>
        <v>0.24565634109518855</v>
      </c>
      <c r="AE41" s="83"/>
      <c r="AF41" s="75">
        <f>+AF39/AF67</f>
        <v>8.600566100468944E-2</v>
      </c>
      <c r="AG41" s="84"/>
      <c r="AH41" s="75">
        <f>+AH39/AH67</f>
        <v>1.4015201993651871E-2</v>
      </c>
      <c r="AI41" s="84"/>
      <c r="AJ41" s="75">
        <f>+AJ39/AJ67</f>
        <v>1.9760395404522596E-2</v>
      </c>
      <c r="AK41" s="84"/>
      <c r="AL41" s="75">
        <f>+AL39/AL67</f>
        <v>5.5280954163255881E-2</v>
      </c>
      <c r="AM41" s="84"/>
      <c r="AN41" s="75">
        <f>+AN39/AN67</f>
        <v>4.2402468458939073E-2</v>
      </c>
      <c r="AO41" s="84"/>
      <c r="AP41" s="75">
        <f>+AP39/AP67</f>
        <v>5.7143602734743511E-2</v>
      </c>
      <c r="AQ41" s="84"/>
      <c r="AR41" s="75">
        <f>+AR39/AR67</f>
        <v>3.2133709583566088E-2</v>
      </c>
      <c r="AS41" s="84"/>
      <c r="AT41" s="73">
        <f>+AT39/AT67</f>
        <v>6.0137028640909595E-3</v>
      </c>
      <c r="AU41" s="83"/>
      <c r="AV41" s="75">
        <f>+AV39/AV67</f>
        <v>9.3697864477051643E-3</v>
      </c>
      <c r="AW41" s="84"/>
      <c r="AX41" s="75">
        <f>+AX39/AX67</f>
        <v>0.2367748877014256</v>
      </c>
      <c r="AY41" s="84"/>
      <c r="AZ41" s="75">
        <f>+AZ39/AZ67</f>
        <v>0.25328606084200006</v>
      </c>
      <c r="BA41" s="84"/>
      <c r="BB41" s="75">
        <f>+BB39/BB67</f>
        <v>0.20929219446552194</v>
      </c>
      <c r="BC41" s="84"/>
      <c r="BD41" s="75">
        <f>+BD39/BD67</f>
        <v>9.0702206462884058E-2</v>
      </c>
      <c r="BE41" s="84"/>
      <c r="BF41" s="75">
        <f>+BF39/BF67</f>
        <v>2.5169352173120278E-2</v>
      </c>
      <c r="BG41" s="84"/>
      <c r="BH41" s="75">
        <f>+BH39/BH67</f>
        <v>2.3306186381432878E-2</v>
      </c>
      <c r="BI41" s="84"/>
      <c r="BJ41" s="75">
        <f>+BJ39/BJ67</f>
        <v>3.9374550233954753E-2</v>
      </c>
      <c r="BK41" s="84"/>
      <c r="BL41" s="75">
        <f>+BL39/BL67</f>
        <v>4.545203047807838E-2</v>
      </c>
      <c r="BM41" s="84"/>
      <c r="BN41" s="75">
        <f>+BN39/BN67</f>
        <v>6.550899915676886E-2</v>
      </c>
      <c r="BO41" s="84"/>
      <c r="BP41" s="75">
        <f>+BP39/BP67</f>
        <v>2.7816366523963385E-2</v>
      </c>
      <c r="BQ41" s="84"/>
      <c r="BR41" s="75">
        <f>+BR39/BR67</f>
        <v>1.5124633629293694E-2</v>
      </c>
      <c r="BS41" s="84"/>
      <c r="BT41" s="75">
        <f>+BT39/BT67</f>
        <v>1.1918993045731321E-2</v>
      </c>
      <c r="BU41" s="84"/>
      <c r="BV41" s="75">
        <f>+BV39/BV67</f>
        <v>0.29111502979367498</v>
      </c>
      <c r="BW41" s="84"/>
      <c r="BX41" s="75">
        <f>+BX39/BX67</f>
        <v>0.25305843809979184</v>
      </c>
      <c r="BY41" s="84"/>
      <c r="BZ41" s="73">
        <f>+BZ39/BZ67</f>
        <v>0.44192281758396662</v>
      </c>
      <c r="CA41" s="83"/>
      <c r="CB41" s="73">
        <f>+CB39/CB67</f>
        <v>9.4456028191920435E-2</v>
      </c>
      <c r="CC41" s="83"/>
      <c r="CD41" s="75">
        <f>+CD39/CD67</f>
        <v>3.8304504657251451E-2</v>
      </c>
      <c r="CE41" s="84"/>
      <c r="CF41" s="75">
        <f>+CF39/CF67</f>
        <v>2.3660505403432619E-2</v>
      </c>
      <c r="CG41" s="84"/>
      <c r="CH41" s="75">
        <f>+CH39/CH67</f>
        <v>4.4835887311184992E-2</v>
      </c>
      <c r="CI41" s="84"/>
      <c r="CJ41" s="75">
        <f>+CJ39/CJ67</f>
        <v>4.4099297670047853E-2</v>
      </c>
      <c r="CK41" s="84"/>
      <c r="CL41" s="75">
        <f>+CL39/CL67</f>
        <v>5.8361834551891381E-2</v>
      </c>
      <c r="CM41" s="84"/>
      <c r="CN41" s="75">
        <f>+CN39/CN67</f>
        <v>2.7704559120682985E-2</v>
      </c>
      <c r="CO41" s="84"/>
      <c r="CP41" s="75">
        <f>+CP39/CP67</f>
        <v>1.3386941579521288E-2</v>
      </c>
      <c r="CQ41" s="84"/>
      <c r="CR41" s="75">
        <f>+CR39/CR67</f>
        <v>1.187448355780419E-2</v>
      </c>
      <c r="CS41" s="84"/>
      <c r="CT41" s="75">
        <f>+CT39/CT67</f>
        <v>0.25159256286233439</v>
      </c>
      <c r="CU41" s="84"/>
      <c r="CV41" s="75">
        <f>+CV39/CV67</f>
        <v>0.21496967292265107</v>
      </c>
      <c r="CW41" s="84"/>
      <c r="CX41" s="75">
        <f>+CX39/CX67</f>
        <v>0.20823378141386409</v>
      </c>
      <c r="CY41" s="84"/>
      <c r="CZ41" s="75">
        <f>+CZ39/CZ67</f>
        <v>7.477874031074204E-2</v>
      </c>
      <c r="DA41" s="84"/>
      <c r="DB41" s="75">
        <f>+DB39/DB67</f>
        <v>3.2825999525590198E-2</v>
      </c>
      <c r="DC41" s="84"/>
      <c r="DD41" s="285">
        <f>+DD39/DD67</f>
        <v>2.9995363705324327E-2</v>
      </c>
      <c r="DE41" s="286"/>
    </row>
    <row r="42" spans="1:109" s="13" customFormat="1" x14ac:dyDescent="0.35">
      <c r="A42" s="72" t="s">
        <v>69</v>
      </c>
      <c r="B42" s="73">
        <f>+B39/B69</f>
        <v>1.8355037279922423E-2</v>
      </c>
      <c r="C42" s="83"/>
      <c r="D42" s="73">
        <f>+D39/D69</f>
        <v>0.15056076692473436</v>
      </c>
      <c r="E42" s="83"/>
      <c r="F42" s="75">
        <f>+F39/F69</f>
        <v>0.14713875856704625</v>
      </c>
      <c r="G42" s="84"/>
      <c r="H42" s="75">
        <f>+H39/H69</f>
        <v>0.104143942021914</v>
      </c>
      <c r="I42" s="84"/>
      <c r="J42" s="75">
        <f>+J39/J69</f>
        <v>1.9720267508456756E-2</v>
      </c>
      <c r="K42" s="84"/>
      <c r="L42" s="75">
        <f>+L39/L69</f>
        <v>1.899865267093406E-2</v>
      </c>
      <c r="M42" s="84"/>
      <c r="N42" s="75">
        <f>+N39/N69</f>
        <v>3.971771779293317E-2</v>
      </c>
      <c r="O42" s="84"/>
      <c r="P42" s="75">
        <f>+P39/P69</f>
        <v>3.0636345200032847E-2</v>
      </c>
      <c r="Q42" s="84"/>
      <c r="R42" s="75">
        <f>+R39/R69</f>
        <v>4.7458441198946044E-2</v>
      </c>
      <c r="S42" s="84"/>
      <c r="T42" s="75">
        <f>+T39/T69</f>
        <v>2.8805598892098605E-2</v>
      </c>
      <c r="U42" s="84"/>
      <c r="V42" s="75">
        <f>+V39/V69</f>
        <v>6.6990139682197268E-3</v>
      </c>
      <c r="W42" s="84"/>
      <c r="X42" s="75">
        <f>+X39/X69</f>
        <v>9.9068089751276327E-3</v>
      </c>
      <c r="Y42" s="84"/>
      <c r="Z42" s="75">
        <f>+Z39/Z69</f>
        <v>0.1980284588527319</v>
      </c>
      <c r="AA42" s="84"/>
      <c r="AB42" s="75">
        <f>+AB39/AB69</f>
        <v>0.20187117670449353</v>
      </c>
      <c r="AC42" s="84"/>
      <c r="AD42" s="73">
        <f>+AD39/AD69</f>
        <v>0.17647719287741281</v>
      </c>
      <c r="AE42" s="83"/>
      <c r="AF42" s="75">
        <f>+AF39/AF69</f>
        <v>7.3452154622887095E-2</v>
      </c>
      <c r="AG42" s="84"/>
      <c r="AH42" s="75">
        <f>+AH39/AH69</f>
        <v>1.2160202943341348E-2</v>
      </c>
      <c r="AI42" s="84"/>
      <c r="AJ42" s="75">
        <f>+AJ39/AJ69</f>
        <v>1.7629688416774366E-2</v>
      </c>
      <c r="AK42" s="84"/>
      <c r="AL42" s="75">
        <f>+AL39/AL69</f>
        <v>4.9133401038483147E-2</v>
      </c>
      <c r="AM42" s="84"/>
      <c r="AN42" s="75">
        <f>+AN39/AN69</f>
        <v>3.783864593559888E-2</v>
      </c>
      <c r="AO42" s="84"/>
      <c r="AP42" s="75">
        <f>+AP39/AP69</f>
        <v>5.019796016429702E-2</v>
      </c>
      <c r="AQ42" s="84"/>
      <c r="AR42" s="75">
        <f>+AR39/AR69</f>
        <v>2.8215498790030408E-2</v>
      </c>
      <c r="AS42" s="84"/>
      <c r="AT42" s="73">
        <f>+AT39/AT69</f>
        <v>5.300012557478407E-3</v>
      </c>
      <c r="AU42" s="83"/>
      <c r="AV42" s="75">
        <f>+AV39/AV69</f>
        <v>8.250846824638617E-3</v>
      </c>
      <c r="AW42" s="84"/>
      <c r="AX42" s="75">
        <f>+AX39/AX69</f>
        <v>0.20529901669630551</v>
      </c>
      <c r="AY42" s="84"/>
      <c r="AZ42" s="75">
        <f>+AZ39/AZ69</f>
        <v>0.22637358742581232</v>
      </c>
      <c r="BA42" s="84"/>
      <c r="BB42" s="75">
        <f>+BB39/BB69</f>
        <v>0.16093577348733221</v>
      </c>
      <c r="BC42" s="84"/>
      <c r="BD42" s="75">
        <f>+BD39/BD69</f>
        <v>8.06164790387498E-2</v>
      </c>
      <c r="BE42" s="84"/>
      <c r="BF42" s="75">
        <f>+BF39/BF69</f>
        <v>2.2324690275989434E-2</v>
      </c>
      <c r="BG42" s="84"/>
      <c r="BH42" s="75">
        <f>+BH39/BH69</f>
        <v>2.060558848411272E-2</v>
      </c>
      <c r="BI42" s="84"/>
      <c r="BJ42" s="75">
        <f>+BJ39/BJ69</f>
        <v>3.5357066330089566E-2</v>
      </c>
      <c r="BK42" s="84"/>
      <c r="BL42" s="75">
        <f>+BL39/BL69</f>
        <v>3.969412672829787E-2</v>
      </c>
      <c r="BM42" s="84"/>
      <c r="BN42" s="75">
        <f>+BN39/BN69</f>
        <v>5.4386717498715577E-2</v>
      </c>
      <c r="BO42" s="84"/>
      <c r="BP42" s="75">
        <f>+BP39/BP69</f>
        <v>2.3257281539898509E-2</v>
      </c>
      <c r="BQ42" s="84"/>
      <c r="BR42" s="75">
        <f>+BR39/BR69</f>
        <v>1.2615760368968497E-2</v>
      </c>
      <c r="BS42" s="84"/>
      <c r="BT42" s="75">
        <f>+BT39/BT69</f>
        <v>1.002778756825025E-2</v>
      </c>
      <c r="BU42" s="84"/>
      <c r="BV42" s="75">
        <f>+BV39/BV69</f>
        <v>0.24492334759279974</v>
      </c>
      <c r="BW42" s="84"/>
      <c r="BX42" s="75">
        <f>+BX39/BX69</f>
        <v>0.21988707009141306</v>
      </c>
      <c r="BY42" s="84"/>
      <c r="BZ42" s="73">
        <f>+BZ39/BZ69</f>
        <v>0.38399475747479672</v>
      </c>
      <c r="CA42" s="83"/>
      <c r="CB42" s="73">
        <f>+CB39/CB69</f>
        <v>0.10571266378935479</v>
      </c>
      <c r="CC42" s="83"/>
      <c r="CD42" s="75">
        <f>+CD39/CD69</f>
        <v>3.1441736332045903E-2</v>
      </c>
      <c r="CE42" s="84"/>
      <c r="CF42" s="75">
        <f>+CF39/CF69</f>
        <v>1.9402701647402373E-2</v>
      </c>
      <c r="CG42" s="84"/>
      <c r="CH42" s="75">
        <f>+CH39/CH69</f>
        <v>3.7561724203798004E-2</v>
      </c>
      <c r="CI42" s="84"/>
      <c r="CJ42" s="75">
        <f>+CJ39/CJ69</f>
        <v>3.6364300911300704E-2</v>
      </c>
      <c r="CK42" s="84"/>
      <c r="CL42" s="75">
        <f>+CL39/CL69</f>
        <v>4.6220755118539805E-2</v>
      </c>
      <c r="CM42" s="84"/>
      <c r="CN42" s="75">
        <f>+CN39/CN69</f>
        <v>2.2220939647806116E-2</v>
      </c>
      <c r="CO42" s="84"/>
      <c r="CP42" s="75">
        <f>+CP39/CP69</f>
        <v>1.0838536588186839E-2</v>
      </c>
      <c r="CQ42" s="84"/>
      <c r="CR42" s="75">
        <f>+CR39/CR69</f>
        <v>9.5658488068775249E-3</v>
      </c>
      <c r="CS42" s="84"/>
      <c r="CT42" s="75">
        <f>+CT39/CT69</f>
        <v>0.20104177111385962</v>
      </c>
      <c r="CU42" s="84"/>
      <c r="CV42" s="75">
        <f>+CV39/CV69</f>
        <v>0.19168380103745933</v>
      </c>
      <c r="CW42" s="84"/>
      <c r="CX42" s="75">
        <f>+CX39/CX69</f>
        <v>0.15666342128606744</v>
      </c>
      <c r="CY42" s="84"/>
      <c r="CZ42" s="75">
        <f>+CZ39/CZ69</f>
        <v>6.335596986806874E-2</v>
      </c>
      <c r="DA42" s="84"/>
      <c r="DB42" s="75">
        <f>+DB39/DB69</f>
        <v>2.8101013654073314E-2</v>
      </c>
      <c r="DC42" s="84"/>
      <c r="DD42" s="285">
        <f>+DD39/DD69</f>
        <v>2.5677820545422038E-2</v>
      </c>
      <c r="DE42" s="286"/>
    </row>
    <row r="43" spans="1:109" s="13" customFormat="1" x14ac:dyDescent="0.35">
      <c r="A43" s="72"/>
      <c r="B43" s="28"/>
      <c r="C43" s="83"/>
      <c r="D43" s="28"/>
      <c r="E43" s="83"/>
      <c r="F43" s="41"/>
      <c r="G43" s="84"/>
      <c r="H43" s="41"/>
      <c r="I43" s="84"/>
      <c r="J43" s="41"/>
      <c r="K43" s="84"/>
      <c r="L43" s="41"/>
      <c r="M43" s="84"/>
      <c r="N43" s="41"/>
      <c r="O43" s="84"/>
      <c r="P43" s="41"/>
      <c r="Q43" s="84"/>
      <c r="R43" s="41"/>
      <c r="S43" s="84"/>
      <c r="T43" s="41"/>
      <c r="U43" s="84"/>
      <c r="V43" s="41"/>
      <c r="W43" s="84"/>
      <c r="X43" s="41"/>
      <c r="Y43" s="84"/>
      <c r="Z43" s="41"/>
      <c r="AA43" s="84"/>
      <c r="AB43" s="41"/>
      <c r="AC43" s="84"/>
      <c r="AD43" s="28"/>
      <c r="AE43" s="83"/>
      <c r="AF43" s="41"/>
      <c r="AG43" s="84"/>
      <c r="AH43" s="41"/>
      <c r="AI43" s="84"/>
      <c r="AJ43" s="41"/>
      <c r="AK43" s="84"/>
      <c r="AL43" s="41"/>
      <c r="AM43" s="84"/>
      <c r="AN43" s="41"/>
      <c r="AO43" s="84"/>
      <c r="AP43" s="41"/>
      <c r="AQ43" s="84"/>
      <c r="AR43" s="41"/>
      <c r="AS43" s="84"/>
      <c r="AT43" s="28"/>
      <c r="AU43" s="83"/>
      <c r="AV43" s="41"/>
      <c r="AW43" s="84"/>
      <c r="AX43" s="41"/>
      <c r="AY43" s="84"/>
      <c r="AZ43" s="41"/>
      <c r="BA43" s="84"/>
      <c r="BB43" s="41"/>
      <c r="BC43" s="84"/>
      <c r="BD43" s="41"/>
      <c r="BE43" s="84"/>
      <c r="BF43" s="41"/>
      <c r="BG43" s="84"/>
      <c r="BH43" s="41"/>
      <c r="BI43" s="84"/>
      <c r="BJ43" s="41"/>
      <c r="BK43" s="84"/>
      <c r="BL43" s="41"/>
      <c r="BM43" s="84"/>
      <c r="BN43" s="41"/>
      <c r="BO43" s="84"/>
      <c r="BP43" s="41"/>
      <c r="BQ43" s="84"/>
      <c r="BR43" s="41"/>
      <c r="BS43" s="84"/>
      <c r="BT43" s="41"/>
      <c r="BU43" s="84"/>
      <c r="BV43" s="41"/>
      <c r="BW43" s="84"/>
      <c r="BX43" s="41"/>
      <c r="BY43" s="84"/>
      <c r="BZ43" s="28"/>
      <c r="CA43" s="83"/>
      <c r="CB43" s="28"/>
      <c r="CC43" s="83"/>
      <c r="CD43" s="41"/>
      <c r="CE43" s="84"/>
      <c r="CF43" s="41"/>
      <c r="CG43" s="84"/>
      <c r="CH43" s="41"/>
      <c r="CI43" s="84"/>
      <c r="CJ43" s="41"/>
      <c r="CK43" s="84"/>
      <c r="CL43" s="41"/>
      <c r="CM43" s="84"/>
      <c r="CN43" s="41"/>
      <c r="CO43" s="84"/>
      <c r="CP43" s="41"/>
      <c r="CQ43" s="84"/>
      <c r="CR43" s="41"/>
      <c r="CS43" s="84"/>
      <c r="CT43" s="41"/>
      <c r="CU43" s="84"/>
      <c r="CV43" s="41"/>
      <c r="CW43" s="84"/>
      <c r="CX43" s="41"/>
      <c r="CY43" s="84"/>
      <c r="CZ43" s="41"/>
      <c r="DA43" s="84"/>
      <c r="DB43" s="41"/>
      <c r="DC43" s="84"/>
      <c r="DD43" s="290"/>
      <c r="DE43" s="286"/>
    </row>
    <row r="44" spans="1:109" s="38" customFormat="1" x14ac:dyDescent="0.35">
      <c r="A44" s="25" t="s">
        <v>70</v>
      </c>
      <c r="B44" s="26">
        <f>+B51+B57</f>
        <v>24419524.434925117</v>
      </c>
      <c r="C44" s="70">
        <f>+C7</f>
        <v>1.0000000000000002</v>
      </c>
      <c r="D44" s="26">
        <f>+D51+D57</f>
        <v>24723278.87137235</v>
      </c>
      <c r="E44" s="70">
        <f>+E7</f>
        <v>1.0000000000000002</v>
      </c>
      <c r="F44" s="27">
        <f>+F51+F57</f>
        <v>25132803.064492788</v>
      </c>
      <c r="G44" s="71">
        <f>+G7</f>
        <v>1.0000000000000002</v>
      </c>
      <c r="H44" s="27">
        <f>+H51+H57</f>
        <v>25414116.772194099</v>
      </c>
      <c r="I44" s="71">
        <f>+I7</f>
        <v>1.0000000000000002</v>
      </c>
      <c r="J44" s="27">
        <v>25658871.132009134</v>
      </c>
      <c r="K44" s="71">
        <f>+K7</f>
        <v>1.0000000000000002</v>
      </c>
      <c r="L44" s="27">
        <f>+L51+L57</f>
        <v>25721187.470784802</v>
      </c>
      <c r="M44" s="71">
        <f>+M7</f>
        <v>1.0000000000000002</v>
      </c>
      <c r="N44" s="27">
        <f>+N51+N57</f>
        <v>26037538.022205777</v>
      </c>
      <c r="O44" s="71">
        <f>+O7</f>
        <v>1.0000000000000002</v>
      </c>
      <c r="P44" s="27">
        <f>+P51+P57</f>
        <v>26183141.367586501</v>
      </c>
      <c r="Q44" s="71">
        <f>+Q7</f>
        <v>1.0000000000000002</v>
      </c>
      <c r="R44" s="27">
        <f>+R51+R57</f>
        <v>26992492.710732244</v>
      </c>
      <c r="S44" s="71">
        <f>+S7</f>
        <v>1.0000000000000002</v>
      </c>
      <c r="T44" s="27">
        <f>+T51+T57</f>
        <v>27199974.340962373</v>
      </c>
      <c r="U44" s="71">
        <f>+U7</f>
        <v>1.0000000000000002</v>
      </c>
      <c r="V44" s="27">
        <f>+V51+V57</f>
        <v>27415744.843993634</v>
      </c>
      <c r="W44" s="71">
        <f>+W7</f>
        <v>1.0000000000000002</v>
      </c>
      <c r="X44" s="27">
        <f>+X51+X57</f>
        <v>27193669.260969192</v>
      </c>
      <c r="Y44" s="71">
        <f>+Y7</f>
        <v>1.0000000000000002</v>
      </c>
      <c r="Z44" s="27">
        <f>+Z51+Z57</f>
        <v>27271988.399788592</v>
      </c>
      <c r="AA44" s="71">
        <f>+AA7</f>
        <v>1.0000000000000002</v>
      </c>
      <c r="AB44" s="27">
        <f>+AB51+AB57</f>
        <v>27477919.847449571</v>
      </c>
      <c r="AC44" s="71">
        <f>+AC7</f>
        <v>1.0000000000000002</v>
      </c>
      <c r="AD44" s="26">
        <f>+AD51+AD57</f>
        <v>27728804.806109603</v>
      </c>
      <c r="AE44" s="70">
        <f>+AE7</f>
        <v>1.0000000000000002</v>
      </c>
      <c r="AF44" s="27">
        <f>+AF51+AF57</f>
        <v>28443391.975436475</v>
      </c>
      <c r="AG44" s="71">
        <f>+AG7</f>
        <v>1.0000000000000002</v>
      </c>
      <c r="AH44" s="27">
        <f>+AH51+AH57</f>
        <v>28726005.893349223</v>
      </c>
      <c r="AI44" s="71">
        <f>+AI7</f>
        <v>1.0000000000000002</v>
      </c>
      <c r="AJ44" s="27">
        <f>+AJ51+AJ57</f>
        <v>28990793.268679667</v>
      </c>
      <c r="AK44" s="71">
        <f>+AK7</f>
        <v>1.0000000000000002</v>
      </c>
      <c r="AL44" s="27">
        <f>+AL51+AL57</f>
        <v>28914265.535337344</v>
      </c>
      <c r="AM44" s="71">
        <f>+AM7</f>
        <v>1.0000000000000002</v>
      </c>
      <c r="AN44" s="27">
        <f>+AN51+AN57</f>
        <v>28614138.03343349</v>
      </c>
      <c r="AO44" s="71">
        <f>+AO7</f>
        <v>1.0000000000000002</v>
      </c>
      <c r="AP44" s="27">
        <f>+AP51+AP57</f>
        <v>28841020.998626966</v>
      </c>
      <c r="AQ44" s="71">
        <f>+AQ7</f>
        <v>1.0000000000000002</v>
      </c>
      <c r="AR44" s="27">
        <f>+AR51+AR57</f>
        <v>28228861.733665925</v>
      </c>
      <c r="AS44" s="71">
        <f>+AS7</f>
        <v>1.0000000000000002</v>
      </c>
      <c r="AT44" s="26">
        <f>+AT51+AT57</f>
        <v>28197043.203371756</v>
      </c>
      <c r="AU44" s="70">
        <f>+AU7</f>
        <v>1.0000000000000002</v>
      </c>
      <c r="AV44" s="27">
        <f>+AV51+AV57</f>
        <v>28370430.099246822</v>
      </c>
      <c r="AW44" s="71">
        <f>+AW7</f>
        <v>1.0000000000000002</v>
      </c>
      <c r="AX44" s="27">
        <f>+AX51+AX57</f>
        <v>28223523.088653203</v>
      </c>
      <c r="AY44" s="71">
        <f>+AY7</f>
        <v>1.0000000000000002</v>
      </c>
      <c r="AZ44" s="27">
        <f>+AZ51+AZ57</f>
        <v>27281904.772360206</v>
      </c>
      <c r="BA44" s="71">
        <f>+BA7</f>
        <v>1.0000000000000002</v>
      </c>
      <c r="BB44" s="27">
        <f>+BB51+BB57</f>
        <v>27506565.441791043</v>
      </c>
      <c r="BC44" s="71">
        <f>+BC7</f>
        <v>1.0000000000000002</v>
      </c>
      <c r="BD44" s="27">
        <f>+BD51+BD57</f>
        <v>27335677.691902217</v>
      </c>
      <c r="BE44" s="71">
        <f>+BE7</f>
        <v>1.0000000000000002</v>
      </c>
      <c r="BF44" s="27">
        <f>+BF51+BF57</f>
        <v>28518290.800171927</v>
      </c>
      <c r="BG44" s="71">
        <f>+BG7</f>
        <v>1.0000000000000002</v>
      </c>
      <c r="BH44" s="27">
        <f>+BH51+BH57</f>
        <v>28573446.636473157</v>
      </c>
      <c r="BI44" s="71">
        <f>+BI7</f>
        <v>1.0000000000000002</v>
      </c>
      <c r="BJ44" s="27">
        <f>+BJ51+BJ57</f>
        <v>28633197.321469903</v>
      </c>
      <c r="BK44" s="71">
        <f>+BK7</f>
        <v>1.0000000000000002</v>
      </c>
      <c r="BL44" s="27">
        <f>+BL51+BL57</f>
        <v>28498062.546900008</v>
      </c>
      <c r="BM44" s="71">
        <f>+BM7</f>
        <v>1.0000000000000002</v>
      </c>
      <c r="BN44" s="27">
        <f>+BN51+BN57</f>
        <v>28344813.350836322</v>
      </c>
      <c r="BO44" s="71">
        <f>+BO7</f>
        <v>1.0000000000000002</v>
      </c>
      <c r="BP44" s="27">
        <f>+BP51+BP57</f>
        <v>28232248.350362241</v>
      </c>
      <c r="BQ44" s="71">
        <f>+BQ7</f>
        <v>1.0000000000000002</v>
      </c>
      <c r="BR44" s="27">
        <f>+BR51+BR57</f>
        <v>28216672.035746399</v>
      </c>
      <c r="BS44" s="71">
        <f>+BS7</f>
        <v>1.0000000000000002</v>
      </c>
      <c r="BT44" s="27">
        <f>+BT51+BT57</f>
        <v>28998880.366493523</v>
      </c>
      <c r="BU44" s="71">
        <f>+BU7</f>
        <v>1.0000000000000002</v>
      </c>
      <c r="BV44" s="27">
        <f>+BV51+BV57</f>
        <v>28762281.503659882</v>
      </c>
      <c r="BW44" s="71">
        <f>+BW7</f>
        <v>1.0000000000000002</v>
      </c>
      <c r="BX44" s="27">
        <f>+BX51+BX57</f>
        <v>28982449.251117256</v>
      </c>
      <c r="BY44" s="71">
        <f>+BY7</f>
        <v>1.0000000000000002</v>
      </c>
      <c r="BZ44" s="26">
        <f>+BZ51+BZ57</f>
        <v>28831313.663769655</v>
      </c>
      <c r="CA44" s="70">
        <f>+CA7</f>
        <v>1.0000000000000002</v>
      </c>
      <c r="CB44" s="26">
        <f>+CB51+CB57</f>
        <v>28694361.588836491</v>
      </c>
      <c r="CC44" s="70">
        <f>+CC7</f>
        <v>1.0000000000000002</v>
      </c>
      <c r="CD44" s="27">
        <f>+CD51+CD57</f>
        <v>28785401.386293549</v>
      </c>
      <c r="CE44" s="71">
        <f>+CE7</f>
        <v>1.0000000000000002</v>
      </c>
      <c r="CF44" s="27">
        <f>+CF51+CF57</f>
        <v>29344776.850174192</v>
      </c>
      <c r="CG44" s="71">
        <f>+CG7</f>
        <v>1.0000000000000002</v>
      </c>
      <c r="CH44" s="27">
        <f>+CH51+CH57</f>
        <v>29211398.929450206</v>
      </c>
      <c r="CI44" s="71">
        <f>+CI7</f>
        <v>1.0000000000000002</v>
      </c>
      <c r="CJ44" s="27">
        <f>+CJ51+CJ57</f>
        <v>29212104.397685386</v>
      </c>
      <c r="CK44" s="71">
        <f>+CK7</f>
        <v>1.0000000000000002</v>
      </c>
      <c r="CL44" s="27">
        <f>+CL51+CL57</f>
        <v>29419657.942250058</v>
      </c>
      <c r="CM44" s="71">
        <f>+CM7</f>
        <v>1.0000000000000002</v>
      </c>
      <c r="CN44" s="27">
        <f>+CN51+CN57</f>
        <v>29257181.942706484</v>
      </c>
      <c r="CO44" s="71">
        <f>+CO7</f>
        <v>1.0000000000000002</v>
      </c>
      <c r="CP44" s="27">
        <f>+CP51+CP57</f>
        <v>29286231.826885071</v>
      </c>
      <c r="CQ44" s="71">
        <f>+CQ7</f>
        <v>1.0000000000000002</v>
      </c>
      <c r="CR44" s="27">
        <f>+CR51+CR57</f>
        <v>29376955.387812898</v>
      </c>
      <c r="CS44" s="71">
        <f>+CS7</f>
        <v>1.0000000000000002</v>
      </c>
      <c r="CT44" s="27">
        <f>+CT51+CT57</f>
        <v>29348437.5676869</v>
      </c>
      <c r="CU44" s="71">
        <f>+CU7</f>
        <v>1.0000000000000002</v>
      </c>
      <c r="CV44" s="27">
        <f>+CV51+CV57</f>
        <v>29330395.980755396</v>
      </c>
      <c r="CW44" s="71">
        <f>+CW7</f>
        <v>1.0000000000000002</v>
      </c>
      <c r="CX44" s="27">
        <f>+CX51+CX57</f>
        <v>29398749.470126208</v>
      </c>
      <c r="CY44" s="71">
        <f>+CY7</f>
        <v>1.0000000000000002</v>
      </c>
      <c r="CZ44" s="27">
        <f>+CZ51+CZ57</f>
        <v>29532179.655783933</v>
      </c>
      <c r="DA44" s="71">
        <f>+DA7</f>
        <v>1.0000000000000002</v>
      </c>
      <c r="DB44" s="27">
        <f>+DB51+DB57</f>
        <v>29562761.838893168</v>
      </c>
      <c r="DC44" s="71">
        <f>+DC7</f>
        <v>1.0000000000000002</v>
      </c>
      <c r="DD44" s="250">
        <f>+DD51+DD57</f>
        <v>29687816.979519688</v>
      </c>
      <c r="DE44" s="252">
        <f>+DE7</f>
        <v>1.0000000000000002</v>
      </c>
    </row>
    <row r="45" spans="1:109" s="38" customFormat="1" ht="12.75" customHeight="1" x14ac:dyDescent="0.35">
      <c r="A45" s="72" t="s">
        <v>49</v>
      </c>
      <c r="B45" s="73">
        <f>+B44/B64</f>
        <v>0.66911521517675643</v>
      </c>
      <c r="C45" s="70"/>
      <c r="D45" s="73">
        <v>0</v>
      </c>
      <c r="E45" s="70"/>
      <c r="F45" s="75">
        <v>0</v>
      </c>
      <c r="G45" s="71"/>
      <c r="H45" s="75">
        <v>0</v>
      </c>
      <c r="I45" s="71"/>
      <c r="J45" s="75">
        <v>0</v>
      </c>
      <c r="K45" s="71"/>
      <c r="L45" s="75">
        <v>0</v>
      </c>
      <c r="M45" s="71"/>
      <c r="N45" s="75">
        <v>0</v>
      </c>
      <c r="O45" s="71"/>
      <c r="P45" s="75">
        <v>0</v>
      </c>
      <c r="Q45" s="71"/>
      <c r="R45" s="75">
        <v>0</v>
      </c>
      <c r="S45" s="71"/>
      <c r="T45" s="75">
        <v>0</v>
      </c>
      <c r="U45" s="71"/>
      <c r="V45" s="75">
        <v>0</v>
      </c>
      <c r="W45" s="71"/>
      <c r="X45" s="75">
        <v>0</v>
      </c>
      <c r="Y45" s="71"/>
      <c r="Z45" s="75">
        <f>+Z44/Z64</f>
        <v>0.67627746598788951</v>
      </c>
      <c r="AA45" s="71"/>
      <c r="AB45" s="75">
        <v>0</v>
      </c>
      <c r="AC45" s="71"/>
      <c r="AD45" s="73">
        <v>0</v>
      </c>
      <c r="AE45" s="70"/>
      <c r="AF45" s="75">
        <v>0</v>
      </c>
      <c r="AG45" s="71"/>
      <c r="AH45" s="75">
        <v>0</v>
      </c>
      <c r="AI45" s="71"/>
      <c r="AJ45" s="75">
        <v>0</v>
      </c>
      <c r="AK45" s="71"/>
      <c r="AL45" s="75">
        <v>0</v>
      </c>
      <c r="AM45" s="71"/>
      <c r="AN45" s="75">
        <v>0</v>
      </c>
      <c r="AO45" s="71"/>
      <c r="AP45" s="75">
        <v>0</v>
      </c>
      <c r="AQ45" s="71"/>
      <c r="AR45" s="75">
        <v>0</v>
      </c>
      <c r="AS45" s="71"/>
      <c r="AT45" s="73">
        <v>0</v>
      </c>
      <c r="AU45" s="70"/>
      <c r="AV45" s="75">
        <v>0</v>
      </c>
      <c r="AW45" s="71"/>
      <c r="AX45" s="75">
        <f>+AX44/AX64</f>
        <v>0.62984833370541948</v>
      </c>
      <c r="AY45" s="71"/>
      <c r="AZ45" s="77" t="e">
        <f>+AZ44/AZ64</f>
        <v>#DIV/0!</v>
      </c>
      <c r="BA45" s="71"/>
      <c r="BB45" s="77" t="e">
        <f>+BB44/BB64</f>
        <v>#DIV/0!</v>
      </c>
      <c r="BC45" s="71"/>
      <c r="BD45" s="77" t="e">
        <f>+BD44/BD64</f>
        <v>#DIV/0!</v>
      </c>
      <c r="BE45" s="71"/>
      <c r="BF45" s="77" t="e">
        <f>+BF44/BF64</f>
        <v>#DIV/0!</v>
      </c>
      <c r="BG45" s="71"/>
      <c r="BH45" s="77" t="e">
        <f>+BH44/BH64</f>
        <v>#DIV/0!</v>
      </c>
      <c r="BI45" s="71"/>
      <c r="BJ45" s="77" t="e">
        <f>+BJ44/BJ64</f>
        <v>#DIV/0!</v>
      </c>
      <c r="BK45" s="71"/>
      <c r="BL45" s="77" t="e">
        <f>+BL44/BL64</f>
        <v>#DIV/0!</v>
      </c>
      <c r="BM45" s="71"/>
      <c r="BN45" s="77" t="e">
        <f>+BN44/BN64</f>
        <v>#DIV/0!</v>
      </c>
      <c r="BO45" s="71"/>
      <c r="BP45" s="77" t="e">
        <f>+BP44/BP64</f>
        <v>#DIV/0!</v>
      </c>
      <c r="BQ45" s="71"/>
      <c r="BR45" s="77"/>
      <c r="BS45" s="71"/>
      <c r="BT45" s="77"/>
      <c r="BU45" s="71"/>
      <c r="BV45" s="75">
        <f>+BV44/BV64</f>
        <v>0.61119265517910004</v>
      </c>
      <c r="BW45" s="71"/>
      <c r="BX45" s="75"/>
      <c r="BY45" s="71"/>
      <c r="BZ45" s="73"/>
      <c r="CA45" s="70"/>
      <c r="CB45" s="73"/>
      <c r="CC45" s="70"/>
      <c r="CD45" s="75"/>
      <c r="CE45" s="71"/>
      <c r="CF45" s="75"/>
      <c r="CG45" s="71"/>
      <c r="CH45" s="75"/>
      <c r="CI45" s="71"/>
      <c r="CJ45" s="75"/>
      <c r="CK45" s="71"/>
      <c r="CL45" s="75"/>
      <c r="CM45" s="71"/>
      <c r="CN45" s="75"/>
      <c r="CO45" s="71"/>
      <c r="CP45" s="75"/>
      <c r="CQ45" s="71"/>
      <c r="CR45" s="75"/>
      <c r="CS45" s="71"/>
      <c r="CT45" s="75">
        <f>+CT44/CT64</f>
        <v>0.59753393164452795</v>
      </c>
      <c r="CU45" s="71"/>
      <c r="CV45" s="75"/>
      <c r="CW45" s="71"/>
      <c r="CX45" s="75"/>
      <c r="CY45" s="71"/>
      <c r="CZ45" s="75"/>
      <c r="DA45" s="71"/>
      <c r="DB45" s="75"/>
      <c r="DC45" s="71"/>
      <c r="DD45" s="285"/>
      <c r="DE45" s="252"/>
    </row>
    <row r="46" spans="1:109" s="38" customFormat="1" ht="12.75" customHeight="1" x14ac:dyDescent="0.35">
      <c r="A46" s="72" t="s">
        <v>71</v>
      </c>
      <c r="B46" s="73">
        <f>+B44/B66</f>
        <v>3.3874716408932022</v>
      </c>
      <c r="C46" s="70"/>
      <c r="D46" s="73">
        <v>0</v>
      </c>
      <c r="E46" s="70"/>
      <c r="F46" s="75">
        <v>0</v>
      </c>
      <c r="G46" s="71"/>
      <c r="H46" s="75">
        <v>0</v>
      </c>
      <c r="I46" s="71"/>
      <c r="J46" s="75">
        <v>0</v>
      </c>
      <c r="K46" s="71"/>
      <c r="L46" s="75">
        <v>0</v>
      </c>
      <c r="M46" s="71"/>
      <c r="N46" s="75">
        <v>0</v>
      </c>
      <c r="O46" s="71"/>
      <c r="P46" s="75">
        <v>0</v>
      </c>
      <c r="Q46" s="71"/>
      <c r="R46" s="75">
        <v>0</v>
      </c>
      <c r="S46" s="71"/>
      <c r="T46" s="75">
        <v>0</v>
      </c>
      <c r="U46" s="71"/>
      <c r="V46" s="75">
        <v>0</v>
      </c>
      <c r="W46" s="71"/>
      <c r="X46" s="75">
        <v>0</v>
      </c>
      <c r="Y46" s="71"/>
      <c r="Z46" s="75">
        <f>+Z66/Z64</f>
        <v>0.23069488071682137</v>
      </c>
      <c r="AA46" s="71"/>
      <c r="AB46" s="75">
        <v>0</v>
      </c>
      <c r="AC46" s="71"/>
      <c r="AD46" s="73">
        <v>0</v>
      </c>
      <c r="AE46" s="70"/>
      <c r="AF46" s="75">
        <v>0</v>
      </c>
      <c r="AG46" s="71"/>
      <c r="AH46" s="75">
        <v>0</v>
      </c>
      <c r="AI46" s="71"/>
      <c r="AJ46" s="75">
        <v>0</v>
      </c>
      <c r="AK46" s="71"/>
      <c r="AL46" s="75">
        <v>0</v>
      </c>
      <c r="AM46" s="71"/>
      <c r="AN46" s="75">
        <v>0</v>
      </c>
      <c r="AO46" s="71"/>
      <c r="AP46" s="75">
        <v>0</v>
      </c>
      <c r="AQ46" s="71"/>
      <c r="AR46" s="75">
        <v>0</v>
      </c>
      <c r="AS46" s="71"/>
      <c r="AT46" s="73">
        <v>0</v>
      </c>
      <c r="AU46" s="70"/>
      <c r="AV46" s="75">
        <v>0</v>
      </c>
      <c r="AW46" s="71"/>
      <c r="AX46" s="75">
        <f>+AX44/AX66</f>
        <v>2.857719428509323</v>
      </c>
      <c r="AY46" s="71"/>
      <c r="AZ46" s="77" t="e">
        <f>+AZ44/AZ66</f>
        <v>#DIV/0!</v>
      </c>
      <c r="BA46" s="71"/>
      <c r="BB46" s="77" t="e">
        <f>+BB44/BB66</f>
        <v>#DIV/0!</v>
      </c>
      <c r="BC46" s="71"/>
      <c r="BD46" s="77" t="e">
        <f>+BD44/BD66</f>
        <v>#DIV/0!</v>
      </c>
      <c r="BE46" s="71"/>
      <c r="BF46" s="77" t="e">
        <f>+BF44/BF66</f>
        <v>#DIV/0!</v>
      </c>
      <c r="BG46" s="71"/>
      <c r="BH46" s="77" t="e">
        <f>+BH44/BH66</f>
        <v>#DIV/0!</v>
      </c>
      <c r="BI46" s="71"/>
      <c r="BJ46" s="77" t="e">
        <f>+BJ44/BJ66</f>
        <v>#DIV/0!</v>
      </c>
      <c r="BK46" s="71"/>
      <c r="BL46" s="77" t="e">
        <f>+BL44/BL66</f>
        <v>#DIV/0!</v>
      </c>
      <c r="BM46" s="71"/>
      <c r="BN46" s="77" t="e">
        <f>+BN44/BN66</f>
        <v>#DIV/0!</v>
      </c>
      <c r="BO46" s="71"/>
      <c r="BP46" s="77" t="e">
        <f>+BP44/BP66</f>
        <v>#DIV/0!</v>
      </c>
      <c r="BQ46" s="71"/>
      <c r="BR46" s="77"/>
      <c r="BS46" s="71"/>
      <c r="BT46" s="77"/>
      <c r="BU46" s="71"/>
      <c r="BV46" s="75">
        <f>+BV44/BV66</f>
        <v>2.9208454372168307</v>
      </c>
      <c r="BW46" s="71"/>
      <c r="BX46" s="75"/>
      <c r="BY46" s="71"/>
      <c r="BZ46" s="73"/>
      <c r="CA46" s="70"/>
      <c r="CB46" s="73"/>
      <c r="CC46" s="70"/>
      <c r="CD46" s="75"/>
      <c r="CE46" s="71"/>
      <c r="CF46" s="75"/>
      <c r="CG46" s="71"/>
      <c r="CH46" s="75"/>
      <c r="CI46" s="71"/>
      <c r="CJ46" s="75"/>
      <c r="CK46" s="71"/>
      <c r="CL46" s="75"/>
      <c r="CM46" s="71"/>
      <c r="CN46" s="75"/>
      <c r="CO46" s="71"/>
      <c r="CP46" s="75"/>
      <c r="CQ46" s="71"/>
      <c r="CR46" s="75"/>
      <c r="CS46" s="71"/>
      <c r="CT46" s="75">
        <f>+CT44/CT66</f>
        <v>2.7829760628413731</v>
      </c>
      <c r="CU46" s="71"/>
      <c r="CV46" s="75"/>
      <c r="CW46" s="71"/>
      <c r="CX46" s="75"/>
      <c r="CY46" s="71"/>
      <c r="CZ46" s="75"/>
      <c r="DA46" s="71"/>
      <c r="DB46" s="75"/>
      <c r="DC46" s="71"/>
      <c r="DD46" s="285"/>
      <c r="DE46" s="252"/>
    </row>
    <row r="47" spans="1:109" s="38" customFormat="1" ht="12.75" customHeight="1" x14ac:dyDescent="0.35">
      <c r="A47" s="72" t="s">
        <v>68</v>
      </c>
      <c r="B47" s="73">
        <f>+B44/B67</f>
        <v>5.2017925986865405</v>
      </c>
      <c r="C47" s="70"/>
      <c r="D47" s="73">
        <f>+D44/D67</f>
        <v>51.053204128990139</v>
      </c>
      <c r="E47" s="70"/>
      <c r="F47" s="75">
        <f>+F44/F67</f>
        <v>27.744761983618027</v>
      </c>
      <c r="G47" s="71"/>
      <c r="H47" s="75">
        <f>+H44/H67</f>
        <v>14.67561928581774</v>
      </c>
      <c r="I47" s="71"/>
      <c r="J47" s="75">
        <f>+J44/J67</f>
        <v>11.729214147175385</v>
      </c>
      <c r="K47" s="71"/>
      <c r="L47" s="75">
        <f>+L44/L67</f>
        <v>9.8629430893015826</v>
      </c>
      <c r="M47" s="71"/>
      <c r="N47" s="75">
        <f>+N44/N67</f>
        <v>8.2886562220110669</v>
      </c>
      <c r="O47" s="71"/>
      <c r="P47" s="75">
        <f>+P44/P67</f>
        <v>7.2991470861410015</v>
      </c>
      <c r="Q47" s="71"/>
      <c r="R47" s="75">
        <f>+R44/R67</f>
        <v>6.7163259377663289</v>
      </c>
      <c r="S47" s="71"/>
      <c r="T47" s="75">
        <f>+T44/T67</f>
        <v>5.9802283307844499</v>
      </c>
      <c r="U47" s="71"/>
      <c r="V47" s="75">
        <f>+V44/V67</f>
        <v>5.4441149240567244</v>
      </c>
      <c r="W47" s="71"/>
      <c r="X47" s="75">
        <f>+X44/X67</f>
        <v>4.9270195008883118</v>
      </c>
      <c r="Y47" s="71"/>
      <c r="Z47" s="75">
        <f>+Z44/Z67</f>
        <v>4.3154093663591748</v>
      </c>
      <c r="AA47" s="71"/>
      <c r="AB47" s="75">
        <f>+AB44/AB67</f>
        <v>44.87321023918291</v>
      </c>
      <c r="AC47" s="71"/>
      <c r="AD47" s="73">
        <f>+AD44/AD67</f>
        <v>25.156997655697776</v>
      </c>
      <c r="AE47" s="70"/>
      <c r="AF47" s="75">
        <f>+AF44/AF67</f>
        <v>14.682334432723081</v>
      </c>
      <c r="AG47" s="71"/>
      <c r="AH47" s="75">
        <f>+AH44/AH67</f>
        <v>12.022067739895132</v>
      </c>
      <c r="AI47" s="71"/>
      <c r="AJ47" s="75">
        <f>+AJ44/AJ67</f>
        <v>10.053634040999752</v>
      </c>
      <c r="AK47" s="71"/>
      <c r="AL47" s="75">
        <f>+AL44/AL67</f>
        <v>8.1889344891461491</v>
      </c>
      <c r="AM47" s="71"/>
      <c r="AN47" s="75">
        <f>+AN44/AN67</f>
        <v>6.9465028108422491</v>
      </c>
      <c r="AO47" s="71"/>
      <c r="AP47" s="75">
        <f>+AP44/AP67</f>
        <v>6.0039838830873036</v>
      </c>
      <c r="AQ47" s="71"/>
      <c r="AR47" s="75">
        <f>+AR44/AR67</f>
        <v>5.1690518654257875</v>
      </c>
      <c r="AS47" s="71"/>
      <c r="AT47" s="73">
        <f>+AT44/AT67</f>
        <v>4.7131362410481428</v>
      </c>
      <c r="AU47" s="70"/>
      <c r="AV47" s="75">
        <f>+AV44/AV67</f>
        <v>4.3580721237622866</v>
      </c>
      <c r="AW47" s="71"/>
      <c r="AX47" s="75">
        <f>+AX44/AX67</f>
        <v>3.8485408708301483</v>
      </c>
      <c r="AY47" s="71"/>
      <c r="AZ47" s="75">
        <f>+AZ44/AZ67</f>
        <v>40.29728282376599</v>
      </c>
      <c r="BA47" s="71"/>
      <c r="BB47" s="75">
        <f>+BB44/BB67</f>
        <v>23.843896089452336</v>
      </c>
      <c r="BC47" s="71"/>
      <c r="BD47" s="75">
        <f>+BD44/BD67</f>
        <v>13.57219178559709</v>
      </c>
      <c r="BE47" s="71"/>
      <c r="BF47" s="75">
        <f>+BF44/BF67</f>
        <v>11.384804127426388</v>
      </c>
      <c r="BG47" s="71"/>
      <c r="BH47" s="75">
        <f>+BH44/BH67</f>
        <v>9.4621908306786775</v>
      </c>
      <c r="BI47" s="71"/>
      <c r="BJ47" s="75">
        <f>+BJ44/BJ67</f>
        <v>7.8021980334659116</v>
      </c>
      <c r="BK47" s="71"/>
      <c r="BL47" s="75">
        <f>+BL44/BL67</f>
        <v>6.7790893506937788</v>
      </c>
      <c r="BM47" s="71"/>
      <c r="BN47" s="75">
        <f>+BN44/BN67</f>
        <v>6.041249988643421</v>
      </c>
      <c r="BO47" s="71"/>
      <c r="BP47" s="75">
        <f>+BP44/BP67</f>
        <v>5.313221293182842</v>
      </c>
      <c r="BQ47" s="71"/>
      <c r="BR47" s="75">
        <f>+BR44/BR67</f>
        <v>4.8319254913029388</v>
      </c>
      <c r="BS47" s="71"/>
      <c r="BT47" s="75">
        <f>+BT44/BT67</f>
        <v>4.5389968455252721</v>
      </c>
      <c r="BU47" s="71"/>
      <c r="BV47" s="75">
        <f>+BV44/BV67</f>
        <v>4.5019636401571912</v>
      </c>
      <c r="BW47" s="71"/>
      <c r="BX47" s="75">
        <f>+BX44/BX67</f>
        <v>43.18454959245846</v>
      </c>
      <c r="BY47" s="71"/>
      <c r="BZ47" s="73">
        <f>+BZ44/BZ67</f>
        <v>42.959353915914797</v>
      </c>
      <c r="CA47" s="70"/>
      <c r="CB47" s="73">
        <f>+CB44/CB67</f>
        <v>23.964406636494104</v>
      </c>
      <c r="CC47" s="70"/>
      <c r="CD47" s="75">
        <f>+CD44/CD67</f>
        <v>11.460398084488631</v>
      </c>
      <c r="CE47" s="71"/>
      <c r="CF47" s="75">
        <f>+CF44/CF67</f>
        <v>9.6561512859948859</v>
      </c>
      <c r="CG47" s="71"/>
      <c r="CH47" s="75">
        <f>+CH44/CH67</f>
        <v>7.8330150428310326</v>
      </c>
      <c r="CI47" s="71"/>
      <c r="CJ47" s="75">
        <f>+CJ44/CJ67</f>
        <v>6.8186611559245014</v>
      </c>
      <c r="CK47" s="71"/>
      <c r="CL47" s="75">
        <f>+CL44/CL67</f>
        <v>6.1336871769691923</v>
      </c>
      <c r="CM47" s="71"/>
      <c r="CN47" s="75">
        <f>+CN44/CN67</f>
        <v>5.3682352547408954</v>
      </c>
      <c r="CO47" s="71"/>
      <c r="CP47" s="75">
        <f>+CP44/CP67</f>
        <v>4.8458620578508276</v>
      </c>
      <c r="CQ47" s="71"/>
      <c r="CR47" s="75">
        <f>+CR44/CR67</f>
        <v>4.4664436402504872</v>
      </c>
      <c r="CS47" s="71"/>
      <c r="CT47" s="75">
        <f>+CT44/CT67</f>
        <v>3.9646873051250116</v>
      </c>
      <c r="CU47" s="71"/>
      <c r="CV47" s="75">
        <f>+CV44/CV67</f>
        <v>42.011244561806144</v>
      </c>
      <c r="CW47" s="71"/>
      <c r="CX47" s="75">
        <f>+CX44/CX67</f>
        <v>24.500107732305285</v>
      </c>
      <c r="CY47" s="71"/>
      <c r="CZ47" s="75">
        <f>+CZ44/CZ67</f>
        <v>14.601989820284723</v>
      </c>
      <c r="DA47" s="71"/>
      <c r="DB47" s="75">
        <f>+DB44/DB67</f>
        <v>11.478285485539093</v>
      </c>
      <c r="DC47" s="71"/>
      <c r="DD47" s="285">
        <f>+DD44/DD67</f>
        <v>11.526840441715649</v>
      </c>
      <c r="DE47" s="252"/>
    </row>
    <row r="48" spans="1:109" s="38" customFormat="1" ht="12.75" customHeight="1" x14ac:dyDescent="0.35">
      <c r="A48" s="72" t="s">
        <v>72</v>
      </c>
      <c r="B48" s="73">
        <f>+B44/B68</f>
        <v>5.6252820828594396</v>
      </c>
      <c r="C48" s="70"/>
      <c r="D48" s="73">
        <f>+D44/D68</f>
        <v>54.491145119380477</v>
      </c>
      <c r="E48" s="70"/>
      <c r="F48" s="75">
        <f>+F44/F68</f>
        <v>31.431735650738297</v>
      </c>
      <c r="G48" s="71"/>
      <c r="H48" s="75">
        <f>+H44/H68</f>
        <v>17.37505188651652</v>
      </c>
      <c r="I48" s="71"/>
      <c r="J48" s="75">
        <f>+J44/J68</f>
        <v>13.820777224961066</v>
      </c>
      <c r="K48" s="71"/>
      <c r="L48" s="75">
        <f>+L44/L68</f>
        <v>11.542109205926351</v>
      </c>
      <c r="M48" s="71"/>
      <c r="N48" s="75">
        <f>+N44/N68</f>
        <v>9.6063706521807521</v>
      </c>
      <c r="O48" s="71"/>
      <c r="P48" s="75">
        <f>+P44/P68</f>
        <v>8.4259196897566078</v>
      </c>
      <c r="Q48" s="71"/>
      <c r="R48" s="75">
        <f>+R44/R68</f>
        <v>7.7460725836574031</v>
      </c>
      <c r="S48" s="71"/>
      <c r="T48" s="75">
        <f>+T44/T68</f>
        <v>6.8458516284256072</v>
      </c>
      <c r="U48" s="71"/>
      <c r="V48" s="75">
        <f>+V44/V68</f>
        <v>6.2243950576311473</v>
      </c>
      <c r="W48" s="71"/>
      <c r="X48" s="75">
        <f>+X44/X68</f>
        <v>5.6224660081050652</v>
      </c>
      <c r="Y48" s="71"/>
      <c r="Z48" s="75">
        <f>+Z44/Z68</f>
        <v>4.8995275677490877</v>
      </c>
      <c r="AA48" s="71"/>
      <c r="AB48" s="75">
        <f>+AB44/AB68</f>
        <v>50.530043194847529</v>
      </c>
      <c r="AC48" s="71"/>
      <c r="AD48" s="73">
        <f>+AD44/AD68</f>
        <v>28.312675052876013</v>
      </c>
      <c r="AE48" s="70"/>
      <c r="AF48" s="75">
        <f>+AF44/AF68</f>
        <v>16.374829687571609</v>
      </c>
      <c r="AG48" s="71"/>
      <c r="AH48" s="75">
        <f>+AH44/AH68</f>
        <v>13.59470507939932</v>
      </c>
      <c r="AI48" s="71"/>
      <c r="AJ48" s="75">
        <f>+AJ44/AJ68</f>
        <v>11.741262753267897</v>
      </c>
      <c r="AK48" s="71"/>
      <c r="AL48" s="75">
        <f>+AL44/AL68</f>
        <v>9.5060848711917227</v>
      </c>
      <c r="AM48" s="71"/>
      <c r="AN48" s="75">
        <f>+AN44/AN68</f>
        <v>8.0111265830336951</v>
      </c>
      <c r="AO48" s="71"/>
      <c r="AP48" s="75">
        <f>+AP44/AP68</f>
        <v>7.166535579671212</v>
      </c>
      <c r="AQ48" s="71"/>
      <c r="AR48" s="75">
        <f>+AR44/AR68</f>
        <v>6.1303488218096529</v>
      </c>
      <c r="AS48" s="71"/>
      <c r="AT48" s="73">
        <f>+AT44/AT68</f>
        <v>5.5594894461130568</v>
      </c>
      <c r="AU48" s="70"/>
      <c r="AV48" s="75">
        <f>+AV44/AV68</f>
        <v>5.1185021097664904</v>
      </c>
      <c r="AW48" s="71"/>
      <c r="AX48" s="75">
        <f>+AX44/AX68</f>
        <v>4.47151154850628</v>
      </c>
      <c r="AY48" s="71"/>
      <c r="AZ48" s="75">
        <f>+AZ44/AZ68</f>
        <v>45.453987097489666</v>
      </c>
      <c r="BA48" s="71"/>
      <c r="BB48" s="75">
        <f>+BB44/BB68</f>
        <v>26.922186908217114</v>
      </c>
      <c r="BC48" s="71"/>
      <c r="BD48" s="75">
        <f>+BD44/BD68</f>
        <v>15.063610731443017</v>
      </c>
      <c r="BE48" s="71"/>
      <c r="BF48" s="75">
        <f>+BF44/BF68</f>
        <v>12.693026507970002</v>
      </c>
      <c r="BG48" s="71"/>
      <c r="BH48" s="75">
        <f>+BH44/BH68</f>
        <v>10.569647785325303</v>
      </c>
      <c r="BI48" s="71"/>
      <c r="BJ48" s="75">
        <f>+BJ44/BJ68</f>
        <v>8.701977513303035</v>
      </c>
      <c r="BK48" s="71"/>
      <c r="BL48" s="75">
        <f>+BL44/BL68</f>
        <v>7.5725597776486042</v>
      </c>
      <c r="BM48" s="71"/>
      <c r="BN48" s="75">
        <f>+BN44/BN68</f>
        <v>6.7562648813389865</v>
      </c>
      <c r="BO48" s="71"/>
      <c r="BP48" s="75">
        <f>+BP44/BP68</f>
        <v>5.9303003440832818</v>
      </c>
      <c r="BQ48" s="71"/>
      <c r="BR48" s="75">
        <f>+BR44/BR68</f>
        <v>5.3955288804592785</v>
      </c>
      <c r="BS48" s="71"/>
      <c r="BT48" s="75">
        <f>+BT44/BT68</f>
        <v>5.0809383936584638</v>
      </c>
      <c r="BU48" s="71"/>
      <c r="BV48" s="75">
        <f>+BV44/BV68</f>
        <v>5.0394835433030556</v>
      </c>
      <c r="BW48" s="71"/>
      <c r="BX48" s="75">
        <f>+BX44/BX68</f>
        <v>49.110223383714953</v>
      </c>
      <c r="BY48" s="71"/>
      <c r="BZ48" s="73">
        <f>+BZ44/BZ68</f>
        <v>48.854126930597438</v>
      </c>
      <c r="CA48" s="70"/>
      <c r="CB48" s="73">
        <f>+CB44/CB68</f>
        <v>27.111699365183153</v>
      </c>
      <c r="CC48" s="70"/>
      <c r="CD48" s="75">
        <f>+CD44/CD68</f>
        <v>12.887156778692432</v>
      </c>
      <c r="CE48" s="71"/>
      <c r="CF48" s="75">
        <f>+CF44/CF68</f>
        <v>10.881434330204309</v>
      </c>
      <c r="CG48" s="71"/>
      <c r="CH48" s="75">
        <f>+CH44/CH68</f>
        <v>8.8175435376692217</v>
      </c>
      <c r="CI48" s="71"/>
      <c r="CJ48" s="75">
        <f>+CJ44/CJ68</f>
        <v>7.67394427782419</v>
      </c>
      <c r="CK48" s="71"/>
      <c r="CL48" s="75">
        <f>+CL44/CL68</f>
        <v>6.9171805393400083</v>
      </c>
      <c r="CM48" s="71"/>
      <c r="CN48" s="75">
        <f>+CN44/CN68</f>
        <v>6.0675447962696483</v>
      </c>
      <c r="CO48" s="71"/>
      <c r="CP48" s="75">
        <f>+CP44/CP68</f>
        <v>5.4681122952651675</v>
      </c>
      <c r="CQ48" s="71"/>
      <c r="CR48" s="75">
        <f>+CR44/CR68</f>
        <v>5.0446747923490349</v>
      </c>
      <c r="CS48" s="71"/>
      <c r="CT48" s="75">
        <f>+CT44/CT68</f>
        <v>4.4624516467298676</v>
      </c>
      <c r="CU48" s="71"/>
      <c r="CV48" s="75">
        <f>+CV44/CV68</f>
        <v>47.635148488185514</v>
      </c>
      <c r="CW48" s="71"/>
      <c r="CX48" s="75">
        <f>+CX44/CX68</f>
        <v>27.870288713985126</v>
      </c>
      <c r="CY48" s="71"/>
      <c r="CZ48" s="75">
        <f>+CZ44/CZ68</f>
        <v>16.377785033335325</v>
      </c>
      <c r="DA48" s="71"/>
      <c r="DB48" s="75">
        <f>+DB44/DB68</f>
        <v>12.909837499407946</v>
      </c>
      <c r="DC48" s="71"/>
      <c r="DD48" s="285">
        <f>+DD44/DD68</f>
        <v>12.964448146165246</v>
      </c>
      <c r="DE48" s="252"/>
    </row>
    <row r="49" spans="1:109" s="38" customFormat="1" ht="12.75" customHeight="1" x14ac:dyDescent="0.35">
      <c r="A49" s="72" t="s">
        <v>69</v>
      </c>
      <c r="B49" s="73">
        <f>+B44/B69</f>
        <v>3.1786958192154251</v>
      </c>
      <c r="C49" s="70"/>
      <c r="D49" s="73">
        <f>+D44/D69</f>
        <v>36.977342339267359</v>
      </c>
      <c r="E49" s="70"/>
      <c r="F49" s="75">
        <f>+F44/F69</f>
        <v>18.431659310650819</v>
      </c>
      <c r="G49" s="71"/>
      <c r="H49" s="75">
        <f>+H44/H69</f>
        <v>11.910326566998158</v>
      </c>
      <c r="I49" s="71"/>
      <c r="J49" s="75">
        <f>+J44/J69</f>
        <v>9.6454262047942905</v>
      </c>
      <c r="K49" s="71"/>
      <c r="L49" s="75">
        <f>+L44/L69</f>
        <v>7.9786836651249038</v>
      </c>
      <c r="M49" s="71"/>
      <c r="N49" s="75">
        <f>+N44/N69</f>
        <v>6.6887308565349359</v>
      </c>
      <c r="O49" s="71"/>
      <c r="P49" s="75">
        <f>+P44/P69</f>
        <v>5.7382786886948187</v>
      </c>
      <c r="Q49" s="71"/>
      <c r="R49" s="75">
        <f>+R44/R69</f>
        <v>5.047330628571463</v>
      </c>
      <c r="S49" s="71"/>
      <c r="T49" s="75">
        <f>+T44/T69</f>
        <v>4.5020968445985297</v>
      </c>
      <c r="U49" s="71"/>
      <c r="V49" s="75">
        <f>+V44/V69</f>
        <v>4.1677019890428371</v>
      </c>
      <c r="W49" s="71"/>
      <c r="X49" s="75">
        <f>+X44/X69</f>
        <v>3.7822374386143833</v>
      </c>
      <c r="Y49" s="71"/>
      <c r="Z49" s="75">
        <f>+Z44/Z69</f>
        <v>3.2719731890976647</v>
      </c>
      <c r="AA49" s="71"/>
      <c r="AB49" s="75">
        <f>+AB44/AB69</f>
        <v>37.552410653952265</v>
      </c>
      <c r="AC49" s="71"/>
      <c r="AD49" s="73">
        <f>+AD44/AD69</f>
        <v>18.072549268251532</v>
      </c>
      <c r="AE49" s="70"/>
      <c r="AF49" s="75">
        <f>+AF44/AF69</f>
        <v>12.539280395955716</v>
      </c>
      <c r="AG49" s="71"/>
      <c r="AH49" s="75">
        <f>+AH44/AH69</f>
        <v>10.430872389990411</v>
      </c>
      <c r="AI49" s="71"/>
      <c r="AJ49" s="75">
        <f>+AJ44/AJ69</f>
        <v>8.9695794021680353</v>
      </c>
      <c r="AK49" s="71"/>
      <c r="AL49" s="75">
        <f>+AL44/AL69</f>
        <v>7.2782789013529321</v>
      </c>
      <c r="AM49" s="71"/>
      <c r="AN49" s="75">
        <f>+AN44/AN69</f>
        <v>6.1988433669759697</v>
      </c>
      <c r="AO49" s="71"/>
      <c r="AP49" s="75">
        <f>+AP44/AP69</f>
        <v>5.2742166990995996</v>
      </c>
      <c r="AQ49" s="71"/>
      <c r="AR49" s="75">
        <f>+AR44/AR69</f>
        <v>4.538765631003133</v>
      </c>
      <c r="AS49" s="71"/>
      <c r="AT49" s="73">
        <f>+AT44/AT69</f>
        <v>4.1537937319484941</v>
      </c>
      <c r="AU49" s="70"/>
      <c r="AV49" s="75">
        <f>+AV44/AV69</f>
        <v>3.8376312784265072</v>
      </c>
      <c r="AW49" s="71"/>
      <c r="AX49" s="75">
        <f>+AX44/AX69</f>
        <v>3.3369318180959087</v>
      </c>
      <c r="AY49" s="71"/>
      <c r="AZ49" s="75">
        <f>+AZ44/AZ69</f>
        <v>36.015564559705204</v>
      </c>
      <c r="BA49" s="71"/>
      <c r="BB49" s="75">
        <f>+BB44/BB69</f>
        <v>18.33482548122327</v>
      </c>
      <c r="BC49" s="71"/>
      <c r="BD49" s="75">
        <f>+BD44/BD69</f>
        <v>12.06301761844361</v>
      </c>
      <c r="BE49" s="71"/>
      <c r="BF49" s="75">
        <f>+BF44/BF69</f>
        <v>10.098083742855883</v>
      </c>
      <c r="BG49" s="71"/>
      <c r="BH49" s="75">
        <f>+BH44/BH69</f>
        <v>8.3657620866894664</v>
      </c>
      <c r="BI49" s="71"/>
      <c r="BJ49" s="75">
        <f>+BJ44/BJ69</f>
        <v>7.006120241390275</v>
      </c>
      <c r="BK49" s="71"/>
      <c r="BL49" s="75">
        <f>+BL44/BL69</f>
        <v>5.9203082669469769</v>
      </c>
      <c r="BM49" s="71"/>
      <c r="BN49" s="75">
        <f>+BN44/BN69</f>
        <v>5.0155514616424854</v>
      </c>
      <c r="BO49" s="71"/>
      <c r="BP49" s="75">
        <f>+BP44/BP69</f>
        <v>4.4423876638554622</v>
      </c>
      <c r="BQ49" s="71"/>
      <c r="BR49" s="75">
        <f>+BR44/BR69</f>
        <v>4.0304059994499815</v>
      </c>
      <c r="BS49" s="71"/>
      <c r="BT49" s="75">
        <f>+BT44/BT69</f>
        <v>3.8187870372310191</v>
      </c>
      <c r="BU49" s="71"/>
      <c r="BV49" s="75">
        <f>+BV44/BV69</f>
        <v>3.7876299491298977</v>
      </c>
      <c r="BW49" s="71"/>
      <c r="BX49" s="75">
        <f>+BX44/BX69</f>
        <v>37.523838977297586</v>
      </c>
      <c r="BY49" s="71"/>
      <c r="BZ49" s="73">
        <f>+BZ44/BZ69</f>
        <v>37.328162366455182</v>
      </c>
      <c r="CA49" s="70"/>
      <c r="CB49" s="73">
        <f>+CB44/CB69</f>
        <v>26.820323807472779</v>
      </c>
      <c r="CC49" s="70"/>
      <c r="CD49" s="75">
        <f>+CD44/CD69</f>
        <v>9.4071132901221386</v>
      </c>
      <c r="CE49" s="71"/>
      <c r="CF49" s="75">
        <f>+CF44/CF69</f>
        <v>7.9184877613458902</v>
      </c>
      <c r="CG49" s="71"/>
      <c r="CH49" s="75">
        <f>+CH44/CH69</f>
        <v>6.5621886477001254</v>
      </c>
      <c r="CI49" s="71"/>
      <c r="CJ49" s="75">
        <f>+CJ44/CJ69</f>
        <v>5.6226710897177652</v>
      </c>
      <c r="CK49" s="71"/>
      <c r="CL49" s="75">
        <f>+CL44/CL69</f>
        <v>4.8576891928979471</v>
      </c>
      <c r="CM49" s="71"/>
      <c r="CN49" s="75">
        <f>+CN44/CN69</f>
        <v>4.3056895831187587</v>
      </c>
      <c r="CO49" s="71"/>
      <c r="CP49" s="75">
        <f>+CP44/CP69</f>
        <v>3.9233795787731172</v>
      </c>
      <c r="CQ49" s="71"/>
      <c r="CR49" s="75">
        <f>+CR44/CR69</f>
        <v>3.598078548771559</v>
      </c>
      <c r="CS49" s="71"/>
      <c r="CT49" s="75">
        <f>+CT44/CT69</f>
        <v>3.1680895041842092</v>
      </c>
      <c r="CU49" s="71"/>
      <c r="CV49" s="75">
        <f>+CV44/CV69</f>
        <v>37.460516799589797</v>
      </c>
      <c r="CW49" s="71"/>
      <c r="CX49" s="75">
        <f>+CX44/CX69</f>
        <v>18.432507315379482</v>
      </c>
      <c r="CY49" s="71"/>
      <c r="CZ49" s="75">
        <f>+CZ44/CZ69</f>
        <v>12.371473806906462</v>
      </c>
      <c r="DA49" s="71"/>
      <c r="DB49" s="75">
        <f>+DB44/DB69</f>
        <v>9.8260970516079436</v>
      </c>
      <c r="DC49" s="71"/>
      <c r="DD49" s="285">
        <f>+DD44/DD69</f>
        <v>9.8676629903823798</v>
      </c>
      <c r="DE49" s="252"/>
    </row>
    <row r="50" spans="1:109" s="4" customFormat="1" x14ac:dyDescent="0.35">
      <c r="A50" s="94"/>
      <c r="B50" s="42"/>
      <c r="C50" s="70"/>
      <c r="D50" s="42"/>
      <c r="E50" s="70"/>
      <c r="F50" s="43"/>
      <c r="G50" s="71"/>
      <c r="H50" s="43"/>
      <c r="I50" s="71"/>
      <c r="J50" s="43"/>
      <c r="K50" s="71"/>
      <c r="L50" s="43"/>
      <c r="M50" s="71"/>
      <c r="N50" s="43"/>
      <c r="O50" s="71"/>
      <c r="P50" s="43"/>
      <c r="Q50" s="71"/>
      <c r="R50" s="43"/>
      <c r="S50" s="71"/>
      <c r="T50" s="43"/>
      <c r="U50" s="71"/>
      <c r="V50" s="43"/>
      <c r="W50" s="71"/>
      <c r="X50" s="43"/>
      <c r="Y50" s="71"/>
      <c r="Z50" s="43"/>
      <c r="AA50" s="71"/>
      <c r="AB50" s="43"/>
      <c r="AC50" s="71"/>
      <c r="AD50" s="42"/>
      <c r="AE50" s="70"/>
      <c r="AF50" s="43"/>
      <c r="AG50" s="71"/>
      <c r="AH50" s="43"/>
      <c r="AI50" s="71"/>
      <c r="AJ50" s="43"/>
      <c r="AK50" s="71"/>
      <c r="AL50" s="43"/>
      <c r="AM50" s="71"/>
      <c r="AN50" s="43"/>
      <c r="AO50" s="71"/>
      <c r="AP50" s="43"/>
      <c r="AQ50" s="71"/>
      <c r="AR50" s="43"/>
      <c r="AS50" s="71"/>
      <c r="AT50" s="42"/>
      <c r="AU50" s="70"/>
      <c r="AV50" s="43"/>
      <c r="AW50" s="71"/>
      <c r="AX50" s="43"/>
      <c r="AY50" s="71"/>
      <c r="AZ50" s="43"/>
      <c r="BA50" s="71"/>
      <c r="BB50" s="43"/>
      <c r="BC50" s="71"/>
      <c r="BD50" s="43"/>
      <c r="BE50" s="71"/>
      <c r="BF50" s="43"/>
      <c r="BG50" s="71"/>
      <c r="BH50" s="43"/>
      <c r="BI50" s="71"/>
      <c r="BJ50" s="43"/>
      <c r="BK50" s="71"/>
      <c r="BL50" s="43"/>
      <c r="BM50" s="71"/>
      <c r="BN50" s="43"/>
      <c r="BO50" s="71"/>
      <c r="BP50" s="43"/>
      <c r="BQ50" s="71"/>
      <c r="BR50" s="43"/>
      <c r="BS50" s="71"/>
      <c r="BT50" s="43"/>
      <c r="BU50" s="71"/>
      <c r="BV50" s="43"/>
      <c r="BW50" s="71"/>
      <c r="BX50" s="43"/>
      <c r="BY50" s="71"/>
      <c r="BZ50" s="42"/>
      <c r="CA50" s="70"/>
      <c r="CB50" s="42"/>
      <c r="CC50" s="70"/>
      <c r="CD50" s="43"/>
      <c r="CE50" s="71"/>
      <c r="CF50" s="43"/>
      <c r="CG50" s="71"/>
      <c r="CH50" s="43"/>
      <c r="CI50" s="71"/>
      <c r="CJ50" s="43"/>
      <c r="CK50" s="71"/>
      <c r="CL50" s="43"/>
      <c r="CM50" s="71"/>
      <c r="CN50" s="43"/>
      <c r="CO50" s="71"/>
      <c r="CP50" s="43"/>
      <c r="CQ50" s="71"/>
      <c r="CR50" s="43"/>
      <c r="CS50" s="71"/>
      <c r="CT50" s="43"/>
      <c r="CU50" s="71"/>
      <c r="CV50" s="43"/>
      <c r="CW50" s="71"/>
      <c r="CX50" s="43"/>
      <c r="CY50" s="71"/>
      <c r="CZ50" s="43"/>
      <c r="DA50" s="71"/>
      <c r="DB50" s="43"/>
      <c r="DC50" s="71"/>
      <c r="DD50" s="291"/>
      <c r="DE50" s="252"/>
    </row>
    <row r="51" spans="1:109" s="4" customFormat="1" ht="23.4" customHeight="1" x14ac:dyDescent="0.35">
      <c r="A51" s="40" t="s">
        <v>73</v>
      </c>
      <c r="B51" s="26">
        <f>+B7</f>
        <v>18521714.419826303</v>
      </c>
      <c r="C51" s="70">
        <f>+B51/B44</f>
        <v>0.75847973490164733</v>
      </c>
      <c r="D51" s="26">
        <f>+D7</f>
        <v>18832981.121398281</v>
      </c>
      <c r="E51" s="70">
        <f>+D51/D44</f>
        <v>0.76175094814003097</v>
      </c>
      <c r="F51" s="27">
        <f>+F7</f>
        <v>19225867.467702847</v>
      </c>
      <c r="G51" s="71">
        <f>+F51/F44</f>
        <v>0.76497107856882218</v>
      </c>
      <c r="H51" s="27">
        <f>+H7</f>
        <v>19507181.175404157</v>
      </c>
      <c r="I51" s="71">
        <f>+H51/H44</f>
        <v>0.76757265854492363</v>
      </c>
      <c r="J51" s="27">
        <f>+J7</f>
        <v>19755385.13051039</v>
      </c>
      <c r="K51" s="71">
        <f>+J51/J44</f>
        <v>0.76992417276946312</v>
      </c>
      <c r="L51" s="27">
        <f>+L7</f>
        <v>19817701.469286058</v>
      </c>
      <c r="M51" s="71">
        <f>+L51/L44</f>
        <v>0.77048159194811006</v>
      </c>
      <c r="N51" s="27">
        <f>+N7</f>
        <v>20060096.585100025</v>
      </c>
      <c r="O51" s="71">
        <f>+N51/N44</f>
        <v>0.77042985277609699</v>
      </c>
      <c r="P51" s="27">
        <f>+P7</f>
        <v>20016546.479964837</v>
      </c>
      <c r="Q51" s="71">
        <f>+P51/P44</f>
        <v>0.76448223683138272</v>
      </c>
      <c r="R51" s="27">
        <f>+R7</f>
        <v>20624141.106511217</v>
      </c>
      <c r="S51" s="71">
        <f>+R51/R44</f>
        <v>0.76406952583193755</v>
      </c>
      <c r="T51" s="27">
        <f>+T7</f>
        <v>20792321.032614809</v>
      </c>
      <c r="U51" s="71">
        <f>+T51/T44</f>
        <v>0.76442428849288202</v>
      </c>
      <c r="V51" s="27">
        <f>+V7</f>
        <v>20994323.041972108</v>
      </c>
      <c r="W51" s="71">
        <f>+V51/V44</f>
        <v>0.76577613197956351</v>
      </c>
      <c r="X51" s="27">
        <f>+X7</f>
        <v>20660267.070618737</v>
      </c>
      <c r="Y51" s="71">
        <f>+X51/X44</f>
        <v>0.75974547135763759</v>
      </c>
      <c r="Z51" s="27">
        <f>+Z7</f>
        <v>20493129.264719065</v>
      </c>
      <c r="AA51" s="71">
        <f>+Z51/Z44</f>
        <v>0.75143509759185456</v>
      </c>
      <c r="AB51" s="27">
        <f>+AB7</f>
        <v>20629294.85577241</v>
      </c>
      <c r="AC51" s="71">
        <f>+AB51/AB44</f>
        <v>0.75075897194187236</v>
      </c>
      <c r="AD51" s="26">
        <f>+AD7</f>
        <v>20889905.949386325</v>
      </c>
      <c r="AE51" s="70">
        <f>+AD51/AD44</f>
        <v>0.75336481667553035</v>
      </c>
      <c r="AF51" s="27">
        <f>+AF7</f>
        <v>21042689.597606201</v>
      </c>
      <c r="AG51" s="71">
        <f>+AF51/AF44</f>
        <v>0.73980942975361474</v>
      </c>
      <c r="AH51" s="27">
        <f>+AH7</f>
        <v>21146587.472747594</v>
      </c>
      <c r="AI51" s="71">
        <f>+AH51/AH44</f>
        <v>0.73614784983538384</v>
      </c>
      <c r="AJ51" s="27">
        <f>+AJ7</f>
        <v>21177604.412774112</v>
      </c>
      <c r="AK51" s="71">
        <f>+AJ51/AJ44</f>
        <v>0.73049413365495697</v>
      </c>
      <c r="AL51" s="27">
        <f>+AL7</f>
        <v>21077669.872826945</v>
      </c>
      <c r="AM51" s="71">
        <f>+AL51/AL44</f>
        <v>0.72897130473769201</v>
      </c>
      <c r="AN51" s="27">
        <f>+AN7</f>
        <v>20803382.383642416</v>
      </c>
      <c r="AO51" s="71">
        <f>+AN51/AN44</f>
        <v>0.72703159393916439</v>
      </c>
      <c r="AP51" s="27">
        <f>+AP7</f>
        <v>21174987.096155554</v>
      </c>
      <c r="AQ51" s="71">
        <f>+AP51/AP44</f>
        <v>0.73419686137892382</v>
      </c>
      <c r="AR51" s="27">
        <f>+AR7</f>
        <v>20909633.399432335</v>
      </c>
      <c r="AS51" s="71">
        <f>+AR51/AR44</f>
        <v>0.74071826192323476</v>
      </c>
      <c r="AT51" s="26">
        <f>+AT7</f>
        <v>20942795.607659969</v>
      </c>
      <c r="AU51" s="70">
        <f>+AT51/AT44</f>
        <v>0.74273020247582788</v>
      </c>
      <c r="AV51" s="27">
        <f>+AV7</f>
        <v>21095326.7095575</v>
      </c>
      <c r="AW51" s="71">
        <f>+AV51/AV44</f>
        <v>0.74356739167368269</v>
      </c>
      <c r="AX51" s="27">
        <f>+AX7</f>
        <v>21013776.638652969</v>
      </c>
      <c r="AY51" s="71">
        <f>+AX51/AX44</f>
        <v>0.74454831782149866</v>
      </c>
      <c r="AZ51" s="27">
        <f>+AZ7</f>
        <v>21099291.598387972</v>
      </c>
      <c r="BA51" s="71">
        <f>+AZ51/AZ44</f>
        <v>0.77338044298739905</v>
      </c>
      <c r="BB51" s="27">
        <f>+BB7</f>
        <v>21274466.155454803</v>
      </c>
      <c r="BC51" s="71">
        <f>+BB51/BB44</f>
        <v>0.77343229929870705</v>
      </c>
      <c r="BD51" s="27">
        <f>+BD7</f>
        <v>21313666.565063216</v>
      </c>
      <c r="BE51" s="71">
        <f>+BD51/BD44</f>
        <v>0.77970141458673514</v>
      </c>
      <c r="BF51" s="27">
        <f>+BF7</f>
        <v>21622273.878905475</v>
      </c>
      <c r="BG51" s="71">
        <f>+BF51/BF44</f>
        <v>0.75818968361088179</v>
      </c>
      <c r="BH51" s="27">
        <f>+BH7</f>
        <v>21728178.59644562</v>
      </c>
      <c r="BI51" s="71">
        <f>+BH51/BH44</f>
        <v>0.76043253979414038</v>
      </c>
      <c r="BJ51" s="27">
        <f>+BJ7</f>
        <v>21739120.140477508</v>
      </c>
      <c r="BK51" s="71">
        <f>+BJ51/BJ44</f>
        <v>0.7592278255344177</v>
      </c>
      <c r="BL51" s="27">
        <f>+BL7</f>
        <v>21450096.713886175</v>
      </c>
      <c r="BM51" s="71">
        <f>+BL51/BL44</f>
        <v>0.75268614063097061</v>
      </c>
      <c r="BN51" s="27">
        <f>+BN7</f>
        <v>21429439.476565976</v>
      </c>
      <c r="BO51" s="71">
        <f>+BN51/BN44</f>
        <v>0.75602683324544429</v>
      </c>
      <c r="BP51" s="27">
        <f>+BP7</f>
        <v>21298688.133745521</v>
      </c>
      <c r="BQ51" s="71">
        <f>+BP51/BP44</f>
        <v>0.75440991696547766</v>
      </c>
      <c r="BR51" s="27">
        <f>+BR7</f>
        <v>21333330.105526634</v>
      </c>
      <c r="BS51" s="71">
        <f>+BR51/BR44</f>
        <v>0.75605408314986344</v>
      </c>
      <c r="BT51" s="27">
        <f>+BT7</f>
        <v>21259659.093629364</v>
      </c>
      <c r="BU51" s="71">
        <f>+BT51/BT44</f>
        <v>0.73311999721870758</v>
      </c>
      <c r="BV51" s="27">
        <f>+BV7</f>
        <v>21223700.054057196</v>
      </c>
      <c r="BW51" s="71">
        <f>+BV51/BV44</f>
        <v>0.73790043572713682</v>
      </c>
      <c r="BX51" s="27">
        <f>+BX7</f>
        <v>21132063.167984799</v>
      </c>
      <c r="BY51" s="71">
        <f>+BX51/BX44</f>
        <v>0.72913310344777604</v>
      </c>
      <c r="BZ51" s="26">
        <f>+BZ7</f>
        <v>21025110.602632739</v>
      </c>
      <c r="CA51" s="70">
        <f>+BZ51/BZ44</f>
        <v>0.72924566836694504</v>
      </c>
      <c r="CB51" s="26">
        <f>+CB7</f>
        <v>20888158.527699575</v>
      </c>
      <c r="CC51" s="70">
        <f>+CB51/CB44</f>
        <v>0.72795341562246463</v>
      </c>
      <c r="CD51" s="27">
        <f>+CD7</f>
        <v>21139468.301371828</v>
      </c>
      <c r="CE51" s="71">
        <f>+CD51/CD44</f>
        <v>0.73438157132794379</v>
      </c>
      <c r="CF51" s="27">
        <f>+CF7</f>
        <v>21363494.717740849</v>
      </c>
      <c r="CG51" s="71">
        <f>+CF51/CF44</f>
        <v>0.72801694239545844</v>
      </c>
      <c r="CH51" s="27">
        <f>+CH7</f>
        <v>21008282.539021295</v>
      </c>
      <c r="CI51" s="71">
        <f>+CH51/CH44</f>
        <v>0.71918098101906602</v>
      </c>
      <c r="CJ51" s="27">
        <f>+CJ7</f>
        <v>21057277.66499183</v>
      </c>
      <c r="CK51" s="71">
        <f>+CJ51/CJ44</f>
        <v>0.72084083290693357</v>
      </c>
      <c r="CL51" s="27">
        <f>+CL7</f>
        <v>21302098.17096696</v>
      </c>
      <c r="CM51" s="71">
        <f>+CL51/CL44</f>
        <v>0.72407701723733042</v>
      </c>
      <c r="CN51" s="27">
        <f>+CN7</f>
        <v>21209771.026138827</v>
      </c>
      <c r="CO51" s="71">
        <f>+CN51/CN44</f>
        <v>0.72494237714600551</v>
      </c>
      <c r="CP51" s="27">
        <f>+CP7</f>
        <v>21356007.52289021</v>
      </c>
      <c r="CQ51" s="71">
        <f>+CP51/CP44</f>
        <v>0.72921663835513206</v>
      </c>
      <c r="CR51" s="27">
        <f>+CR7</f>
        <v>21510548.107459247</v>
      </c>
      <c r="CS51" s="71">
        <f>+CR51/CR44</f>
        <v>0.73222523653295102</v>
      </c>
      <c r="CT51" s="27">
        <f>+CT7</f>
        <v>21530671.806680299</v>
      </c>
      <c r="CU51" s="71">
        <f>+CT51/CT44</f>
        <v>0.73362242051297177</v>
      </c>
      <c r="CV51" s="27">
        <f>+CV7</f>
        <v>21531631.558498938</v>
      </c>
      <c r="CW51" s="71">
        <f>+CV51/CV44</f>
        <v>0.73410640526730442</v>
      </c>
      <c r="CX51" s="27">
        <f>+CX7</f>
        <v>21659268.79151646</v>
      </c>
      <c r="CY51" s="71">
        <f>+CX51/CX44</f>
        <v>0.73674116014783941</v>
      </c>
      <c r="CZ51" s="27">
        <f>+CZ7</f>
        <v>21835586.757350322</v>
      </c>
      <c r="DA51" s="71">
        <f>+CZ51/CZ44</f>
        <v>0.73938283634522661</v>
      </c>
      <c r="DB51" s="27">
        <f>+DB7</f>
        <v>22020465.832927749</v>
      </c>
      <c r="DC51" s="71">
        <f>+DB51/DB44</f>
        <v>0.74487173941770646</v>
      </c>
      <c r="DD51" s="250">
        <f>+DD7</f>
        <v>22147200.93676848</v>
      </c>
      <c r="DE51" s="252">
        <f>+DD51/DD44</f>
        <v>0.74600301369571409</v>
      </c>
    </row>
    <row r="52" spans="1:109" x14ac:dyDescent="0.35">
      <c r="A52" s="94" t="s">
        <v>49</v>
      </c>
      <c r="B52" s="73">
        <f>+B51/B64</f>
        <v>0.50751033102592491</v>
      </c>
      <c r="C52" s="95"/>
      <c r="D52" s="73">
        <v>0</v>
      </c>
      <c r="E52" s="95"/>
      <c r="F52" s="75">
        <v>0</v>
      </c>
      <c r="G52" s="96"/>
      <c r="H52" s="75">
        <v>0</v>
      </c>
      <c r="I52" s="96"/>
      <c r="J52" s="75">
        <v>0</v>
      </c>
      <c r="K52" s="96"/>
      <c r="L52" s="75">
        <v>0</v>
      </c>
      <c r="M52" s="96"/>
      <c r="N52" s="75">
        <v>0</v>
      </c>
      <c r="O52" s="96"/>
      <c r="P52" s="75">
        <v>0</v>
      </c>
      <c r="Q52" s="96"/>
      <c r="R52" s="75">
        <v>0</v>
      </c>
      <c r="S52" s="96"/>
      <c r="T52" s="75">
        <v>0</v>
      </c>
      <c r="U52" s="96"/>
      <c r="V52" s="75">
        <v>0</v>
      </c>
      <c r="W52" s="96"/>
      <c r="X52" s="75">
        <v>0</v>
      </c>
      <c r="Y52" s="96"/>
      <c r="Z52" s="75">
        <f>+Z51/Z64</f>
        <v>0.50817862365378186</v>
      </c>
      <c r="AA52" s="96"/>
      <c r="AB52" s="75">
        <v>0</v>
      </c>
      <c r="AC52" s="96"/>
      <c r="AD52" s="73">
        <v>0</v>
      </c>
      <c r="AE52" s="95"/>
      <c r="AF52" s="75">
        <v>0</v>
      </c>
      <c r="AG52" s="96"/>
      <c r="AH52" s="75">
        <v>0</v>
      </c>
      <c r="AI52" s="96"/>
      <c r="AJ52" s="75">
        <v>0</v>
      </c>
      <c r="AK52" s="96"/>
      <c r="AL52" s="75">
        <v>0</v>
      </c>
      <c r="AM52" s="96"/>
      <c r="AN52" s="75">
        <v>0</v>
      </c>
      <c r="AO52" s="96"/>
      <c r="AP52" s="75">
        <v>0</v>
      </c>
      <c r="AQ52" s="96"/>
      <c r="AR52" s="75">
        <v>0</v>
      </c>
      <c r="AS52" s="96"/>
      <c r="AT52" s="73">
        <v>0</v>
      </c>
      <c r="AU52" s="95"/>
      <c r="AV52" s="75">
        <v>0</v>
      </c>
      <c r="AW52" s="96"/>
      <c r="AX52" s="75">
        <f>+AX51/AX64</f>
        <v>0.468952517343044</v>
      </c>
      <c r="AY52" s="96"/>
      <c r="AZ52" s="77" t="e">
        <f>+AZ51/AZ64</f>
        <v>#DIV/0!</v>
      </c>
      <c r="BA52" s="96"/>
      <c r="BB52" s="77" t="e">
        <f>+BB51/BB64</f>
        <v>#DIV/0!</v>
      </c>
      <c r="BC52" s="96"/>
      <c r="BD52" s="77" t="e">
        <f>+BD51/BD64</f>
        <v>#DIV/0!</v>
      </c>
      <c r="BE52" s="96"/>
      <c r="BF52" s="77" t="e">
        <f>+BF51/BF64</f>
        <v>#DIV/0!</v>
      </c>
      <c r="BG52" s="96"/>
      <c r="BH52" s="77" t="e">
        <f>+BH51/BH64</f>
        <v>#DIV/0!</v>
      </c>
      <c r="BI52" s="96"/>
      <c r="BJ52" s="77" t="e">
        <f>+BJ51/BJ64</f>
        <v>#DIV/0!</v>
      </c>
      <c r="BK52" s="96"/>
      <c r="BL52" s="77" t="e">
        <f>+BL51/BL64</f>
        <v>#DIV/0!</v>
      </c>
      <c r="BM52" s="96"/>
      <c r="BN52" s="77" t="e">
        <f>+BN51/BN64</f>
        <v>#DIV/0!</v>
      </c>
      <c r="BO52" s="96"/>
      <c r="BP52" s="77" t="e">
        <f>+BP51/BP64</f>
        <v>#DIV/0!</v>
      </c>
      <c r="BQ52" s="96"/>
      <c r="BR52" s="77"/>
      <c r="BS52" s="96"/>
      <c r="BT52" s="77"/>
      <c r="BU52" s="96"/>
      <c r="BV52" s="75">
        <f>+BV51/BV64</f>
        <v>0.45099932656988362</v>
      </c>
      <c r="BW52" s="96"/>
      <c r="BX52" s="75"/>
      <c r="BY52" s="96"/>
      <c r="BZ52" s="73"/>
      <c r="CA52" s="95"/>
      <c r="CB52" s="73"/>
      <c r="CC52" s="95"/>
      <c r="CD52" s="75"/>
      <c r="CE52" s="96"/>
      <c r="CF52" s="75"/>
      <c r="CG52" s="96"/>
      <c r="CH52" s="75"/>
      <c r="CI52" s="96"/>
      <c r="CJ52" s="75"/>
      <c r="CK52" s="96"/>
      <c r="CL52" s="75"/>
      <c r="CM52" s="96"/>
      <c r="CN52" s="75"/>
      <c r="CO52" s="96"/>
      <c r="CP52" s="75"/>
      <c r="CQ52" s="96"/>
      <c r="CR52" s="75"/>
      <c r="CS52" s="96"/>
      <c r="CT52" s="75"/>
      <c r="CU52" s="96"/>
      <c r="CV52" s="75"/>
      <c r="CW52" s="96"/>
      <c r="CX52" s="75"/>
      <c r="CY52" s="96"/>
      <c r="CZ52" s="75"/>
      <c r="DA52" s="96"/>
      <c r="DB52" s="75"/>
      <c r="DC52" s="96"/>
      <c r="DD52" s="285"/>
      <c r="DE52" s="292"/>
    </row>
    <row r="53" spans="1:109" x14ac:dyDescent="0.35">
      <c r="A53" s="94" t="s">
        <v>68</v>
      </c>
      <c r="B53" s="73">
        <f>+B51/B67</f>
        <v>3.9454542712651182</v>
      </c>
      <c r="C53" s="95"/>
      <c r="D53" s="73">
        <f>+D51/D67</f>
        <v>38.889826650844782</v>
      </c>
      <c r="E53" s="95"/>
      <c r="F53" s="75">
        <f>+F51/F67</f>
        <v>21.223940499243536</v>
      </c>
      <c r="G53" s="96"/>
      <c r="H53" s="75">
        <f>+H51/H67</f>
        <v>11.264604111008277</v>
      </c>
      <c r="I53" s="96"/>
      <c r="J53" s="75">
        <f>+J51/J67</f>
        <v>9.0306054994998917</v>
      </c>
      <c r="K53" s="96"/>
      <c r="L53" s="75">
        <f>+L51/L67</f>
        <v>7.5992160927386943</v>
      </c>
      <c r="M53" s="96"/>
      <c r="N53" s="75">
        <f>+N51/N67</f>
        <v>6.3858281928356666</v>
      </c>
      <c r="O53" s="96"/>
      <c r="P53" s="75">
        <f>+P51/P67</f>
        <v>5.5800682913743422</v>
      </c>
      <c r="Q53" s="96"/>
      <c r="R53" s="75">
        <f>+R51/R67</f>
        <v>5.1317399746018619</v>
      </c>
      <c r="S53" s="96"/>
      <c r="T53" s="75">
        <f>+T51/T67</f>
        <v>4.5714317867848786</v>
      </c>
      <c r="U53" s="96"/>
      <c r="V53" s="75">
        <f>+V51/V67</f>
        <v>4.1689732685963738</v>
      </c>
      <c r="W53" s="96"/>
      <c r="X53" s="75">
        <f>+X51/X67</f>
        <v>3.7432807530906627</v>
      </c>
      <c r="Y53" s="96"/>
      <c r="Z53" s="75">
        <f>+Z51/Z67</f>
        <v>3.2427500583589093</v>
      </c>
      <c r="AA53" s="96"/>
      <c r="AB53" s="75">
        <f>+AB51/AB67</f>
        <v>33.688965186900461</v>
      </c>
      <c r="AC53" s="96"/>
      <c r="AD53" s="73">
        <f>+AD51/AD67</f>
        <v>18.952396926991501</v>
      </c>
      <c r="AE53" s="95"/>
      <c r="AF53" s="75">
        <f>+AF51/AF67</f>
        <v>10.862129464124726</v>
      </c>
      <c r="AG53" s="96"/>
      <c r="AH53" s="75">
        <f>+AH51/AH67</f>
        <v>8.8500193172991342</v>
      </c>
      <c r="AI53" s="96"/>
      <c r="AJ53" s="75">
        <f>+AJ51/AJ67</f>
        <v>7.3441206888640975</v>
      </c>
      <c r="AK53" s="96"/>
      <c r="AL53" s="75">
        <f>+AL51/AL67</f>
        <v>5.9694982589643537</v>
      </c>
      <c r="AM53" s="96"/>
      <c r="AN53" s="75">
        <f>+AN51/AN67</f>
        <v>5.050327010869526</v>
      </c>
      <c r="AO53" s="96"/>
      <c r="AP53" s="75">
        <f>+AP51/AP67</f>
        <v>4.4081061227323417</v>
      </c>
      <c r="AQ53" s="96"/>
      <c r="AR53" s="75">
        <f>+AR51/AR67</f>
        <v>3.8288111135492437</v>
      </c>
      <c r="AS53" s="96"/>
      <c r="AT53" s="73">
        <f>+AT51/AT67</f>
        <v>3.5005886346098491</v>
      </c>
      <c r="AU53" s="95"/>
      <c r="AV53" s="75">
        <f>+AV51/AV67</f>
        <v>3.2405203217917102</v>
      </c>
      <c r="AW53" s="96"/>
      <c r="AX53" s="75">
        <f>+AX51/AX67</f>
        <v>2.8654246314438723</v>
      </c>
      <c r="AY53" s="96"/>
      <c r="AZ53" s="75">
        <f>+AZ51/AZ67</f>
        <v>31.165130441432645</v>
      </c>
      <c r="BA53" s="96"/>
      <c r="BB53" s="75">
        <f>+BB51/BB67</f>
        <v>18.441639376704568</v>
      </c>
      <c r="BC53" s="96"/>
      <c r="BD53" s="75">
        <f>+BD51/BD67</f>
        <v>10.582257134272517</v>
      </c>
      <c r="BE53" s="96"/>
      <c r="BF53" s="75">
        <f>+BF51/BF67</f>
        <v>8.6318410393452751</v>
      </c>
      <c r="BG53" s="96"/>
      <c r="BH53" s="75">
        <f>+BH51/BH67</f>
        <v>7.195357805389814</v>
      </c>
      <c r="BI53" s="96"/>
      <c r="BJ53" s="75">
        <f>+BJ51/BJ67</f>
        <v>5.9236458473372338</v>
      </c>
      <c r="BK53" s="96"/>
      <c r="BL53" s="75">
        <f>+BL51/BL67</f>
        <v>5.1025266003662129</v>
      </c>
      <c r="BM53" s="96"/>
      <c r="BN53" s="75">
        <f>+BN51/BN67</f>
        <v>4.5673470977581623</v>
      </c>
      <c r="BO53" s="96"/>
      <c r="BP53" s="75">
        <f>+BP51/BP67</f>
        <v>4.0083468346092754</v>
      </c>
      <c r="BQ53" s="96"/>
      <c r="BR53" s="75">
        <f>+BR51/BR67</f>
        <v>3.6531969971754963</v>
      </c>
      <c r="BS53" s="96"/>
      <c r="BT53" s="75">
        <f>+BT51/BT67</f>
        <v>3.3276293547672098</v>
      </c>
      <c r="BU53" s="96"/>
      <c r="BV53" s="75">
        <f>+BV51/BV67</f>
        <v>3.3220009316997188</v>
      </c>
      <c r="BW53" s="96"/>
      <c r="BX53" s="75">
        <f>+BX51/BX67</f>
        <v>31.48728466534363</v>
      </c>
      <c r="BY53" s="96"/>
      <c r="BZ53" s="73">
        <f>+BZ51/BZ67</f>
        <v>31.327922759023423</v>
      </c>
      <c r="CA53" s="95"/>
      <c r="CB53" s="73">
        <f>+CB51/CB67</f>
        <v>17.444971664401542</v>
      </c>
      <c r="CC53" s="95"/>
      <c r="CD53" s="75">
        <f>+CD51/CD67</f>
        <v>8.4163051533305175</v>
      </c>
      <c r="CE53" s="96"/>
      <c r="CF53" s="75">
        <f>+CF51/CF67</f>
        <v>7.0298417345379711</v>
      </c>
      <c r="CG53" s="96"/>
      <c r="CH53" s="75">
        <f>+CH51/CH67</f>
        <v>5.6333554428403234</v>
      </c>
      <c r="CI53" s="96"/>
      <c r="CJ53" s="75">
        <f>+CJ51/CJ67</f>
        <v>4.9151693869467712</v>
      </c>
      <c r="CK53" s="96"/>
      <c r="CL53" s="75">
        <f>+CL51/CL67</f>
        <v>4.4412619157667139</v>
      </c>
      <c r="CM53" s="96"/>
      <c r="CN53" s="75">
        <f>+CN51/CN67</f>
        <v>3.8916612266508572</v>
      </c>
      <c r="CO53" s="96"/>
      <c r="CP53" s="75">
        <f>+CP51/CP67</f>
        <v>3.5336832397586631</v>
      </c>
      <c r="CQ53" s="96"/>
      <c r="CR53" s="75">
        <f>+CR51/CR67</f>
        <v>3.2704427509435074</v>
      </c>
      <c r="CS53" s="96"/>
      <c r="CT53" s="75">
        <f>+CT51/CT67</f>
        <v>2.9085834973628621</v>
      </c>
      <c r="CU53" s="96"/>
      <c r="CV53" s="75">
        <f>+CV51/CV67</f>
        <v>30.840723726073101</v>
      </c>
      <c r="CW53" s="96"/>
      <c r="CX53" s="75">
        <f>+CX51/CX67</f>
        <v>18.050237794445646</v>
      </c>
      <c r="CY53" s="96"/>
      <c r="CZ53" s="75">
        <f>+CZ51/CZ67</f>
        <v>10.796460649606244</v>
      </c>
      <c r="DA53" s="96"/>
      <c r="DB53" s="75">
        <f>+DB51/DB67</f>
        <v>8.5498504751465187</v>
      </c>
      <c r="DC53" s="96"/>
      <c r="DD53" s="285">
        <f>+DD51/DD67</f>
        <v>8.5990577079095107</v>
      </c>
      <c r="DE53" s="292"/>
    </row>
    <row r="54" spans="1:109" x14ac:dyDescent="0.35">
      <c r="A54" s="94" t="s">
        <v>72</v>
      </c>
      <c r="B54" s="73">
        <f>+B51/B68</f>
        <v>4.2666624629542138</v>
      </c>
      <c r="C54" s="95"/>
      <c r="D54" s="73">
        <f>+D51/D68</f>
        <v>41.508681459924098</v>
      </c>
      <c r="E54" s="95"/>
      <c r="F54" s="75">
        <f>+F51/F68</f>
        <v>24.044368722035372</v>
      </c>
      <c r="G54" s="96"/>
      <c r="H54" s="75">
        <f>+H51/H68</f>
        <v>13.336614768889476</v>
      </c>
      <c r="I54" s="96"/>
      <c r="J54" s="75">
        <f>+J51/J68</f>
        <v>10.640950471959185</v>
      </c>
      <c r="K54" s="96"/>
      <c r="L54" s="75">
        <f>+L51/L68</f>
        <v>8.8929826754210719</v>
      </c>
      <c r="M54" s="96"/>
      <c r="N54" s="75">
        <f>+N51/N68</f>
        <v>7.4010347272722363</v>
      </c>
      <c r="O54" s="96"/>
      <c r="P54" s="75">
        <f>+P51/P68</f>
        <v>6.4414659317867224</v>
      </c>
      <c r="Q54" s="96"/>
      <c r="R54" s="75">
        <f>+R51/R68</f>
        <v>5.9185380060548836</v>
      </c>
      <c r="S54" s="96"/>
      <c r="T54" s="75">
        <f>+T51/T68</f>
        <v>5.2331352601870824</v>
      </c>
      <c r="U54" s="96"/>
      <c r="V54" s="75">
        <f>+V51/V68</f>
        <v>4.7664931711454921</v>
      </c>
      <c r="W54" s="96"/>
      <c r="X54" s="75">
        <f>+X51/X68</f>
        <v>4.2716430875200775</v>
      </c>
      <c r="Y54" s="96"/>
      <c r="Z54" s="75">
        <f>+Z51/Z68</f>
        <v>3.6816769760255172</v>
      </c>
      <c r="AA54" s="96"/>
      <c r="AB54" s="75">
        <f>+AB51/AB68</f>
        <v>37.935883281142139</v>
      </c>
      <c r="AC54" s="96"/>
      <c r="AD54" s="73">
        <f>+AD51/AD68</f>
        <v>21.3297732508038</v>
      </c>
      <c r="AE54" s="95"/>
      <c r="AF54" s="75">
        <f>+AF51/AF68</f>
        <v>12.114253413474913</v>
      </c>
      <c r="AG54" s="96"/>
      <c r="AH54" s="75">
        <f>+AH51/AH68</f>
        <v>10.00771291334598</v>
      </c>
      <c r="AI54" s="96"/>
      <c r="AJ54" s="75">
        <f>+AJ51/AJ68</f>
        <v>8.5769235629636462</v>
      </c>
      <c r="AK54" s="96"/>
      <c r="AL54" s="75">
        <f>+AL51/AL68</f>
        <v>6.9296630914998643</v>
      </c>
      <c r="AM54" s="96"/>
      <c r="AN54" s="75">
        <f>+AN51/AN68</f>
        <v>5.8243421289113986</v>
      </c>
      <c r="AO54" s="96"/>
      <c r="AP54" s="75">
        <f>+AP51/AP68</f>
        <v>5.2616479295549903</v>
      </c>
      <c r="AQ54" s="96"/>
      <c r="AR54" s="75">
        <f>+AR51/AR68</f>
        <v>4.5408613242739957</v>
      </c>
      <c r="AS54" s="96"/>
      <c r="AT54" s="73">
        <f>+AT51/AT68</f>
        <v>4.1292007219737785</v>
      </c>
      <c r="AU54" s="95"/>
      <c r="AV54" s="75">
        <f>+AV51/AV68</f>
        <v>3.8059512630353116</v>
      </c>
      <c r="AW54" s="96"/>
      <c r="AX54" s="75">
        <f>+AX51/AX68</f>
        <v>3.3292564015597552</v>
      </c>
      <c r="AY54" s="96"/>
      <c r="AZ54" s="75">
        <f>+AZ51/AZ68</f>
        <v>35.153224677000082</v>
      </c>
      <c r="BA54" s="96"/>
      <c r="BB54" s="75">
        <f>+BB51/BB68</f>
        <v>20.822488922571914</v>
      </c>
      <c r="BC54" s="96"/>
      <c r="BD54" s="75">
        <f>+BD51/BD68</f>
        <v>11.745118596090043</v>
      </c>
      <c r="BE54" s="96"/>
      <c r="BF54" s="75">
        <f>+BF51/BF68</f>
        <v>9.6237217521423108</v>
      </c>
      <c r="BG54" s="96"/>
      <c r="BH54" s="75">
        <f>+BH51/BH68</f>
        <v>8.0375041101244307</v>
      </c>
      <c r="BI54" s="96"/>
      <c r="BJ54" s="75">
        <f>+BJ51/BJ68</f>
        <v>6.6067834652744635</v>
      </c>
      <c r="BK54" s="96"/>
      <c r="BL54" s="75">
        <f>+BL51/BL68</f>
        <v>5.6997607937356483</v>
      </c>
      <c r="BM54" s="96"/>
      <c r="BN54" s="75">
        <f>+BN51/BN68</f>
        <v>5.1079175428061214</v>
      </c>
      <c r="BO54" s="96"/>
      <c r="BP54" s="75">
        <f>+BP51/BP68</f>
        <v>4.4738773901602116</v>
      </c>
      <c r="BQ54" s="96"/>
      <c r="BR54" s="75">
        <f>+BR51/BR68</f>
        <v>4.0793116408242485</v>
      </c>
      <c r="BS54" s="96"/>
      <c r="BT54" s="75">
        <f>+BT51/BT68</f>
        <v>3.7249375410273173</v>
      </c>
      <c r="BU54" s="96"/>
      <c r="BV54" s="75">
        <f>+BV51/BV68</f>
        <v>3.71863710244306</v>
      </c>
      <c r="BW54" s="96"/>
      <c r="BX54" s="75">
        <f>+BX51/BX68</f>
        <v>35.807889586781627</v>
      </c>
      <c r="BY54" s="96"/>
      <c r="BZ54" s="73">
        <f>+BZ51/BZ68</f>
        <v>35.626660445987099</v>
      </c>
      <c r="CA54" s="95"/>
      <c r="CB54" s="73">
        <f>+CB51/CB68</f>
        <v>19.736054156214482</v>
      </c>
      <c r="CC54" s="95"/>
      <c r="CD54" s="75">
        <f>+CD51/CD68</f>
        <v>9.4640904450857111</v>
      </c>
      <c r="CE54" s="96"/>
      <c r="CF54" s="75">
        <f>+CF51/CF68</f>
        <v>7.9218685499523147</v>
      </c>
      <c r="CG54" s="96"/>
      <c r="CH54" s="75">
        <f>+CH51/CH68</f>
        <v>6.3414096115992775</v>
      </c>
      <c r="CI54" s="96"/>
      <c r="CJ54" s="75">
        <f>+CJ51/CJ68</f>
        <v>5.5316923849081858</v>
      </c>
      <c r="CK54" s="96"/>
      <c r="CL54" s="75">
        <f>+CL51/CL68</f>
        <v>5.0085714526174216</v>
      </c>
      <c r="CM54" s="96"/>
      <c r="CN54" s="75">
        <f>+CN51/CN68</f>
        <v>4.3986203480475945</v>
      </c>
      <c r="CO54" s="96"/>
      <c r="CP54" s="75">
        <f>+CP51/CP68</f>
        <v>3.9874384661016311</v>
      </c>
      <c r="CQ54" s="96"/>
      <c r="CR54" s="75">
        <f>+CR51/CR68</f>
        <v>3.6938381930595874</v>
      </c>
      <c r="CS54" s="96"/>
      <c r="CT54" s="75">
        <f>+CT51/CT68</f>
        <v>3.2737545784960629</v>
      </c>
      <c r="CU54" s="96"/>
      <c r="CV54" s="75">
        <f>+CV51/CV68</f>
        <v>34.969267621036138</v>
      </c>
      <c r="CW54" s="96"/>
      <c r="CX54" s="75">
        <f>+CX51/CX68</f>
        <v>20.533188840796633</v>
      </c>
      <c r="CY54" s="96"/>
      <c r="CZ54" s="75">
        <f>+CZ51/CZ68</f>
        <v>12.109453150999876</v>
      </c>
      <c r="DA54" s="96"/>
      <c r="DB54" s="75">
        <f>+DB51/DB68</f>
        <v>9.6161731137839315</v>
      </c>
      <c r="DC54" s="96"/>
      <c r="DD54" s="285">
        <f>+DD51/DD68</f>
        <v>9.671517387941087</v>
      </c>
      <c r="DE54" s="292"/>
    </row>
    <row r="55" spans="1:109" x14ac:dyDescent="0.35">
      <c r="A55" s="94" t="s">
        <v>69</v>
      </c>
      <c r="B55" s="73">
        <f>+B51/B69</f>
        <v>2.4109763622914904</v>
      </c>
      <c r="C55" s="95"/>
      <c r="D55" s="73">
        <f>+D51/D69</f>
        <v>28.167525586635421</v>
      </c>
      <c r="E55" s="95"/>
      <c r="F55" s="75">
        <f>+F51/F69</f>
        <v>14.099686302681629</v>
      </c>
      <c r="G55" s="96"/>
      <c r="H55" s="75">
        <f>+H51/H69</f>
        <v>9.1420410271690091</v>
      </c>
      <c r="I55" s="96"/>
      <c r="J55" s="75">
        <f>+J51/J69</f>
        <v>7.4262467917351467</v>
      </c>
      <c r="K55" s="96"/>
      <c r="L55" s="75">
        <f>+L51/L69</f>
        <v>6.1474288919558173</v>
      </c>
      <c r="M55" s="96"/>
      <c r="N55" s="75">
        <f>+N51/N69</f>
        <v>5.1531979290591483</v>
      </c>
      <c r="O55" s="96"/>
      <c r="P55" s="75">
        <f>+P51/P69</f>
        <v>4.3868121274952694</v>
      </c>
      <c r="Q55" s="96"/>
      <c r="R55" s="75">
        <f>+R51/R69</f>
        <v>3.856511520089613</v>
      </c>
      <c r="S55" s="96"/>
      <c r="T55" s="75">
        <f>+T51/T69</f>
        <v>3.44151217715828</v>
      </c>
      <c r="U55" s="96"/>
      <c r="V55" s="75">
        <f>+V51/V69</f>
        <v>3.191526708412757</v>
      </c>
      <c r="W55" s="96"/>
      <c r="X55" s="75">
        <f>+X51/X69</f>
        <v>2.8735377655865881</v>
      </c>
      <c r="Y55" s="96"/>
      <c r="Z55" s="75">
        <f>+Z51/Z69</f>
        <v>2.4586754926675352</v>
      </c>
      <c r="AA55" s="96"/>
      <c r="AB55" s="75">
        <f>+AB51/AB69</f>
        <v>28.192809216500216</v>
      </c>
      <c r="AC55" s="96"/>
      <c r="AD55" s="73">
        <f>+AD51/AD69</f>
        <v>13.615222766335803</v>
      </c>
      <c r="AE55" s="95"/>
      <c r="AF55" s="75">
        <f>+AF51/AF69</f>
        <v>9.2766778792526789</v>
      </c>
      <c r="AG55" s="96"/>
      <c r="AH55" s="75">
        <f>+AH51/AH69</f>
        <v>7.6786642817987127</v>
      </c>
      <c r="AI55" s="96"/>
      <c r="AJ55" s="75">
        <f>+AJ51/AJ69</f>
        <v>6.5522251346360854</v>
      </c>
      <c r="AK55" s="96"/>
      <c r="AL55" s="75">
        <f>+AL51/AL69</f>
        <v>5.3056564669640629</v>
      </c>
      <c r="AM55" s="96"/>
      <c r="AN55" s="75">
        <f>+AN51/AN69</f>
        <v>4.5067549736717556</v>
      </c>
      <c r="AO55" s="96"/>
      <c r="AP55" s="75">
        <f>+AP51/AP69</f>
        <v>3.8723133467112341</v>
      </c>
      <c r="AQ55" s="96"/>
      <c r="AR55" s="75">
        <f>+AR51/AR69</f>
        <v>3.3619465894735541</v>
      </c>
      <c r="AS55" s="96"/>
      <c r="AT55" s="73">
        <f>+AT51/AT69</f>
        <v>3.0851480595729295</v>
      </c>
      <c r="AU55" s="95"/>
      <c r="AV55" s="75">
        <f>+AV51/AV69</f>
        <v>2.8535374799049387</v>
      </c>
      <c r="AW55" s="96"/>
      <c r="AX55" s="75">
        <f>+AX51/AX69</f>
        <v>2.4845069718483437</v>
      </c>
      <c r="AY55" s="96"/>
      <c r="AZ55" s="75">
        <f>+AZ51/AZ69</f>
        <v>27.853733273626084</v>
      </c>
      <c r="BA55" s="96"/>
      <c r="BB55" s="75">
        <f>+BB51/BB69</f>
        <v>14.180746229183036</v>
      </c>
      <c r="BC55" s="96"/>
      <c r="BD55" s="75">
        <f>+BD51/BD69</f>
        <v>9.4055519012851896</v>
      </c>
      <c r="BE55" s="96"/>
      <c r="BF55" s="75">
        <f>+BF51/BF69</f>
        <v>7.6562629180720911</v>
      </c>
      <c r="BG55" s="96"/>
      <c r="BH55" s="75">
        <f>+BH51/BH69</f>
        <v>6.3615977108947979</v>
      </c>
      <c r="BI55" s="96"/>
      <c r="BJ55" s="75">
        <f>+BJ51/BJ69</f>
        <v>5.3192414363034084</v>
      </c>
      <c r="BK55" s="96"/>
      <c r="BL55" s="75">
        <f>+BL51/BL69</f>
        <v>4.4561339807939504</v>
      </c>
      <c r="BM55" s="96"/>
      <c r="BN55" s="75">
        <f>+BN51/BN69</f>
        <v>3.791891488525128</v>
      </c>
      <c r="BO55" s="96"/>
      <c r="BP55" s="75">
        <f>+BP51/BP69</f>
        <v>3.3513813086176616</v>
      </c>
      <c r="BQ55" s="96"/>
      <c r="BR55" s="75">
        <f>+BR51/BR69</f>
        <v>3.0472049126358645</v>
      </c>
      <c r="BS55" s="96"/>
      <c r="BT55" s="75">
        <f>+BT51/BT69</f>
        <v>2.7996291421136412</v>
      </c>
      <c r="BU55" s="96"/>
      <c r="BV55" s="75">
        <f>+BV51/BV69</f>
        <v>2.794893789836105</v>
      </c>
      <c r="BW55" s="96"/>
      <c r="BX55" s="75">
        <f>+BX51/BX69</f>
        <v>27.359873166791616</v>
      </c>
      <c r="BY55" s="96"/>
      <c r="BZ55" s="73">
        <f>+BZ51/BZ69</f>
        <v>27.221400713835454</v>
      </c>
      <c r="CA55" s="95"/>
      <c r="CB55" s="73">
        <f>+CB51/CB69</f>
        <v>19.523946323750316</v>
      </c>
      <c r="CC55" s="95"/>
      <c r="CD55" s="75">
        <f>+CD51/CD69</f>
        <v>6.9084106396598788</v>
      </c>
      <c r="CE55" s="96"/>
      <c r="CF55" s="75">
        <f>+CF51/CF69</f>
        <v>5.7647932484108937</v>
      </c>
      <c r="CG55" s="96"/>
      <c r="CH55" s="75">
        <f>+CH51/CH69</f>
        <v>4.7194012692851546</v>
      </c>
      <c r="CI55" s="96"/>
      <c r="CJ55" s="75">
        <f>+CJ51/CJ69</f>
        <v>4.0530509114738891</v>
      </c>
      <c r="CK55" s="96"/>
      <c r="CL55" s="75">
        <f>+CL51/CL69</f>
        <v>3.5173411014595604</v>
      </c>
      <c r="CM55" s="96"/>
      <c r="CN55" s="75">
        <f>+CN51/CN69</f>
        <v>3.1213768416389063</v>
      </c>
      <c r="CO55" s="96"/>
      <c r="CP55" s="75">
        <f>+CP51/CP69</f>
        <v>2.8609936674241068</v>
      </c>
      <c r="CQ55" s="96"/>
      <c r="CR55" s="75">
        <f>+CR51/CR69</f>
        <v>2.6346039164383916</v>
      </c>
      <c r="CS55" s="96"/>
      <c r="CT55" s="75">
        <f>+CT51/CT69</f>
        <v>2.3241814904613602</v>
      </c>
      <c r="CU55" s="96"/>
      <c r="CV55" s="75">
        <f>+CV51/CV69</f>
        <v>27.500005327202334</v>
      </c>
      <c r="CW55" s="96"/>
      <c r="CX55" s="75">
        <f>+CX51/CX69</f>
        <v>13.579986823966214</v>
      </c>
      <c r="CY55" s="96"/>
      <c r="CZ55" s="75">
        <f>+CZ51/CZ69</f>
        <v>9.1472553931211777</v>
      </c>
      <c r="DA55" s="96"/>
      <c r="DB55" s="75">
        <f>+DB51/DB69</f>
        <v>7.3191820025184056</v>
      </c>
      <c r="DC55" s="96"/>
      <c r="DD55" s="285">
        <f>+DD51/DD69</f>
        <v>7.3613063289589178</v>
      </c>
      <c r="DE55" s="292"/>
    </row>
    <row r="56" spans="1:109" s="13" customFormat="1" ht="12.75" customHeight="1" x14ac:dyDescent="0.35">
      <c r="A56" s="72"/>
      <c r="B56" s="73"/>
      <c r="C56" s="95"/>
      <c r="D56" s="73"/>
      <c r="E56" s="95"/>
      <c r="F56" s="75"/>
      <c r="G56" s="96"/>
      <c r="H56" s="75"/>
      <c r="I56" s="96"/>
      <c r="J56" s="75"/>
      <c r="K56" s="96"/>
      <c r="L56" s="75"/>
      <c r="M56" s="96"/>
      <c r="N56" s="75"/>
      <c r="O56" s="96"/>
      <c r="P56" s="75"/>
      <c r="Q56" s="96"/>
      <c r="R56" s="75"/>
      <c r="S56" s="96"/>
      <c r="T56" s="75"/>
      <c r="U56" s="96"/>
      <c r="V56" s="75"/>
      <c r="W56" s="96"/>
      <c r="X56" s="75"/>
      <c r="Y56" s="96"/>
      <c r="Z56" s="75"/>
      <c r="AA56" s="96"/>
      <c r="AB56" s="75"/>
      <c r="AC56" s="96"/>
      <c r="AD56" s="73"/>
      <c r="AE56" s="95"/>
      <c r="AF56" s="75"/>
      <c r="AG56" s="96"/>
      <c r="AH56" s="75"/>
      <c r="AI56" s="96"/>
      <c r="AJ56" s="75"/>
      <c r="AK56" s="96"/>
      <c r="AL56" s="75"/>
      <c r="AM56" s="96"/>
      <c r="AN56" s="75"/>
      <c r="AO56" s="96"/>
      <c r="AP56" s="75"/>
      <c r="AQ56" s="96"/>
      <c r="AR56" s="75"/>
      <c r="AS56" s="96"/>
      <c r="AT56" s="73"/>
      <c r="AU56" s="95"/>
      <c r="AV56" s="75"/>
      <c r="AW56" s="96"/>
      <c r="AX56" s="75"/>
      <c r="AY56" s="96"/>
      <c r="AZ56" s="75"/>
      <c r="BA56" s="96"/>
      <c r="BB56" s="75"/>
      <c r="BC56" s="96"/>
      <c r="BD56" s="75"/>
      <c r="BE56" s="96"/>
      <c r="BF56" s="75"/>
      <c r="BG56" s="96"/>
      <c r="BH56" s="75"/>
      <c r="BI56" s="96"/>
      <c r="BJ56" s="75"/>
      <c r="BK56" s="96"/>
      <c r="BL56" s="75"/>
      <c r="BM56" s="96"/>
      <c r="BN56" s="75"/>
      <c r="BO56" s="96"/>
      <c r="BP56" s="75"/>
      <c r="BQ56" s="96"/>
      <c r="BR56" s="75"/>
      <c r="BS56" s="96"/>
      <c r="BT56" s="75"/>
      <c r="BU56" s="96"/>
      <c r="BV56" s="75"/>
      <c r="BW56" s="96"/>
      <c r="BX56" s="75"/>
      <c r="BY56" s="96"/>
      <c r="BZ56" s="73"/>
      <c r="CA56" s="95"/>
      <c r="CB56" s="73"/>
      <c r="CC56" s="95"/>
      <c r="CD56" s="75"/>
      <c r="CE56" s="96"/>
      <c r="CF56" s="75"/>
      <c r="CG56" s="96"/>
      <c r="CH56" s="75"/>
      <c r="CI56" s="96"/>
      <c r="CJ56" s="75"/>
      <c r="CK56" s="96"/>
      <c r="CL56" s="75"/>
      <c r="CM56" s="96"/>
      <c r="CN56" s="75"/>
      <c r="CO56" s="96"/>
      <c r="CP56" s="75"/>
      <c r="CQ56" s="96"/>
      <c r="CR56" s="75"/>
      <c r="CS56" s="96"/>
      <c r="CT56" s="75"/>
      <c r="CU56" s="96"/>
      <c r="CV56" s="75"/>
      <c r="CW56" s="96"/>
      <c r="CX56" s="75"/>
      <c r="CY56" s="96"/>
      <c r="CZ56" s="75"/>
      <c r="DA56" s="96"/>
      <c r="DB56" s="75"/>
      <c r="DC56" s="96"/>
      <c r="DD56" s="285"/>
      <c r="DE56" s="292"/>
    </row>
    <row r="57" spans="1:109" s="38" customFormat="1" ht="12.75" customHeight="1" x14ac:dyDescent="0.35">
      <c r="A57" s="25" t="s">
        <v>74</v>
      </c>
      <c r="B57" s="26">
        <f>+'EXTERNAL DEBT COLONES'!B65</f>
        <v>5897810.0150988149</v>
      </c>
      <c r="C57" s="70">
        <f>+B57/B44</f>
        <v>0.24152026509835267</v>
      </c>
      <c r="D57" s="26">
        <f>+'EXTERNAL DEBT COLONES'!D65</f>
        <v>5890297.7499740673</v>
      </c>
      <c r="E57" s="70">
        <f>+D57/D44</f>
        <v>0.23824905185996903</v>
      </c>
      <c r="F57" s="27">
        <f>+'EXTERNAL DEBT COLONES'!F65</f>
        <v>5906935.5967899421</v>
      </c>
      <c r="G57" s="71">
        <f>+F57/F44</f>
        <v>0.23502892143117787</v>
      </c>
      <c r="H57" s="27">
        <f>+'EXTERNAL DEBT COLONES'!F65</f>
        <v>5906935.5967899421</v>
      </c>
      <c r="I57" s="71">
        <f>+H57/H44</f>
        <v>0.2324273414550764</v>
      </c>
      <c r="J57" s="27">
        <v>5903486.0014987448</v>
      </c>
      <c r="K57" s="71">
        <f>+J57/J44</f>
        <v>0.23007582723053693</v>
      </c>
      <c r="L57" s="27">
        <f>+'EXTERNAL DEBT COLONES'!J65</f>
        <v>5903486.0014987448</v>
      </c>
      <c r="M57" s="71">
        <f>+L57/L44</f>
        <v>0.22951840805188992</v>
      </c>
      <c r="N57" s="27">
        <f>+'EXTERNAL DEBT COLONES'!L65</f>
        <v>5977441.4371057525</v>
      </c>
      <c r="O57" s="71">
        <f>+N57/N44</f>
        <v>0.22957014722390301</v>
      </c>
      <c r="P57" s="27">
        <f>+'EXTERNAL DEBT COLONES'!N65</f>
        <v>6166594.8876216616</v>
      </c>
      <c r="Q57" s="71">
        <f>+P57/P44</f>
        <v>0.23551776316861722</v>
      </c>
      <c r="R57" s="27">
        <f>+'EXTERNAL DEBT COLONES'!P65</f>
        <v>6368351.6042210264</v>
      </c>
      <c r="S57" s="71">
        <f>+R57/R44</f>
        <v>0.2359304741680624</v>
      </c>
      <c r="T57" s="27">
        <f>+'EXTERNAL DEBT COLONES'!R65</f>
        <v>6407653.3083475651</v>
      </c>
      <c r="U57" s="71">
        <f>+T57/T44</f>
        <v>0.23557571150711804</v>
      </c>
      <c r="V57" s="27">
        <f>+'EXTERNAL DEBT COLONES'!T65</f>
        <v>6421421.8020215277</v>
      </c>
      <c r="W57" s="71">
        <f>+V57/V44</f>
        <v>0.23422386802043652</v>
      </c>
      <c r="X57" s="27">
        <f>+'EXTERNAL DEBT COLONES'!V65</f>
        <v>6533402.1903504534</v>
      </c>
      <c r="Y57" s="71">
        <f>+X57/X44</f>
        <v>0.24025452864236244</v>
      </c>
      <c r="Z57" s="27">
        <f>+'EXTERNAL DEBT COLONES'!Z65</f>
        <v>6778859.1350695277</v>
      </c>
      <c r="AA57" s="71">
        <f>+Z57/Z44</f>
        <v>0.24856490240814549</v>
      </c>
      <c r="AB57" s="27">
        <f>+'EXTERNAL DEBT COLONES'!AB65</f>
        <v>6848624.9916771594</v>
      </c>
      <c r="AC57" s="71">
        <f>+AB57/AB44</f>
        <v>0.24924102805812759</v>
      </c>
      <c r="AD57" s="26">
        <f>+'EXTERNAL DEBT COLONES'!AD65</f>
        <v>6838898.8567232797</v>
      </c>
      <c r="AE57" s="70">
        <f>+AD57/AD44</f>
        <v>0.24663518332446974</v>
      </c>
      <c r="AF57" s="27">
        <f>+'EXTERNAL DEBT COLONES'!AF65</f>
        <v>7400702.3778302735</v>
      </c>
      <c r="AG57" s="71">
        <f>+AF57/AF44</f>
        <v>0.2601905702463852</v>
      </c>
      <c r="AH57" s="27">
        <f>+'EXTERNAL DEBT COLONES'!AH65</f>
        <v>7579418.4206016287</v>
      </c>
      <c r="AI57" s="71">
        <f>+AH57/AH44</f>
        <v>0.26385215016461616</v>
      </c>
      <c r="AJ57" s="27">
        <f>+'EXTERNAL DEBT COLONES'!AJ65</f>
        <v>7813188.8559055561</v>
      </c>
      <c r="AK57" s="71">
        <f>+AJ57/AJ44</f>
        <v>0.26950586634504303</v>
      </c>
      <c r="AL57" s="27">
        <f>+'EXTERNAL DEBT COLONES'!AL65</f>
        <v>7836595.6625104006</v>
      </c>
      <c r="AM57" s="71">
        <f>+AL57/AL44</f>
        <v>0.27102869526230805</v>
      </c>
      <c r="AN57" s="27">
        <f>+'EXTERNAL DEBT COLONES'!AN65</f>
        <v>7810755.6497910712</v>
      </c>
      <c r="AO57" s="71">
        <f>+AN57/AN44</f>
        <v>0.27296840606083556</v>
      </c>
      <c r="AP57" s="27">
        <f>+'EXTERNAL DEBT COLONES'!AP65</f>
        <v>7666033.902471412</v>
      </c>
      <c r="AQ57" s="71">
        <f>+AP57/AP44</f>
        <v>0.26580313862107618</v>
      </c>
      <c r="AR57" s="27">
        <f>+'EXTERNAL DEBT COLONES'!AR65</f>
        <v>7319228.3342335885</v>
      </c>
      <c r="AS57" s="71">
        <f>+AR57/AR44</f>
        <v>0.25928173807676519</v>
      </c>
      <c r="AT57" s="26">
        <f>+'EXTERNAL DEBT COLONES'!AT65</f>
        <v>7254247.5957117844</v>
      </c>
      <c r="AU57" s="70">
        <f>+AT57/AT44</f>
        <v>0.25726979752417212</v>
      </c>
      <c r="AV57" s="27">
        <f>+'EXTERNAL DEBT COLONES'!AV65</f>
        <v>7275103.3896893226</v>
      </c>
      <c r="AW57" s="71">
        <f>+AV57/AV44</f>
        <v>0.25643260832631726</v>
      </c>
      <c r="AX57" s="27">
        <f>+'EXTERNAL DEBT COLONES'!AX65</f>
        <v>7209746.450000233</v>
      </c>
      <c r="AY57" s="71">
        <f>+AX57/AX44</f>
        <v>0.25545168217850134</v>
      </c>
      <c r="AZ57" s="27">
        <f>+'EXTERNAL DEBT COLONES'!AZ65</f>
        <v>6182613.173972236</v>
      </c>
      <c r="BA57" s="71">
        <f>+AZ57/AZ44</f>
        <v>0.22661955701260103</v>
      </c>
      <c r="BB57" s="27">
        <f>+'EXTERNAL DEBT COLONES'!BB65</f>
        <v>6232099.2863362413</v>
      </c>
      <c r="BC57" s="71">
        <f>+BB57/BB44</f>
        <v>0.22656770070129298</v>
      </c>
      <c r="BD57" s="27">
        <f>+'EXTERNAL DEBT COLONES'!BD65</f>
        <v>6022011.1268389998</v>
      </c>
      <c r="BE57" s="71">
        <f>+BD57/BD44</f>
        <v>0.22029858541326489</v>
      </c>
      <c r="BF57" s="27">
        <f>+'EXTERNAL DEBT COLONES'!BF65</f>
        <v>6896016.9212664505</v>
      </c>
      <c r="BG57" s="71">
        <f>+BF57/BF44</f>
        <v>0.24181031638911812</v>
      </c>
      <c r="BH57" s="27">
        <f>+'EXTERNAL DEBT COLONES'!BH65</f>
        <v>6845268.0400275365</v>
      </c>
      <c r="BI57" s="71">
        <f>+BH57/BH44</f>
        <v>0.23956746020585962</v>
      </c>
      <c r="BJ57" s="27">
        <f>+'EXTERNAL DEBT COLONES'!BJ65</f>
        <v>6894077.1809923947</v>
      </c>
      <c r="BK57" s="71">
        <f>+BJ57/BJ44</f>
        <v>0.24077217446558227</v>
      </c>
      <c r="BL57" s="27">
        <f>+'EXTERNAL DEBT COLONES'!BL65</f>
        <v>7047965.8330138335</v>
      </c>
      <c r="BM57" s="71">
        <f>+BL57/BL44</f>
        <v>0.24731385936902944</v>
      </c>
      <c r="BN57" s="27">
        <f>+'EXTERNAL DEBT COLONES'!BN65</f>
        <v>6915373.8742703469</v>
      </c>
      <c r="BO57" s="71">
        <f>+BN57/BN44</f>
        <v>0.24397316675455571</v>
      </c>
      <c r="BP57" s="27">
        <f>+'EXTERNAL DEBT COLONES'!BP65</f>
        <v>6933560.2166167218</v>
      </c>
      <c r="BQ57" s="71">
        <f>+BP57/BP44</f>
        <v>0.24559008303452243</v>
      </c>
      <c r="BR57" s="27">
        <f>+'EXTERNAL DEBT COLONES'!BR65</f>
        <v>6883341.9302197667</v>
      </c>
      <c r="BS57" s="71">
        <f>+BR57/BR44</f>
        <v>0.24394591685013664</v>
      </c>
      <c r="BT57" s="27">
        <f>+'EXTERNAL DEBT COLONES'!BT65</f>
        <v>7739221.2728641611</v>
      </c>
      <c r="BU57" s="71">
        <f>+BT57/BT44</f>
        <v>0.26688000278129254</v>
      </c>
      <c r="BV57" s="27">
        <f>+'EXTERNAL DEBT COLONES'!BV65</f>
        <v>7538581.4496026868</v>
      </c>
      <c r="BW57" s="71">
        <f>+BV57/BV44</f>
        <v>0.26209956427286318</v>
      </c>
      <c r="BX57" s="27">
        <f>+'EXTERNAL DEBT COLONES'!BX65</f>
        <v>7850386.0831324579</v>
      </c>
      <c r="BY57" s="71">
        <f>+BX57/BX44</f>
        <v>0.27086689655222396</v>
      </c>
      <c r="BZ57" s="26">
        <f>+'EXTERNAL DEBT COLONES'!BZ65</f>
        <v>7806203.0611369144</v>
      </c>
      <c r="CA57" s="70">
        <f>+BZ57/BZ44</f>
        <v>0.27075433163305485</v>
      </c>
      <c r="CB57" s="26">
        <f>+'EXTERNAL DEBT COLONES'!BZ65</f>
        <v>7806203.0611369144</v>
      </c>
      <c r="CC57" s="70">
        <f>+CB57/CB44</f>
        <v>0.27204658437753532</v>
      </c>
      <c r="CD57" s="27">
        <f>+'EXTERNAL DEBT COLONES'!CD65</f>
        <v>7645933.0849217204</v>
      </c>
      <c r="CE57" s="71">
        <f>+CD57/CD44</f>
        <v>0.26561842867205621</v>
      </c>
      <c r="CF57" s="27">
        <f>+'EXTERNAL DEBT COLONES'!CF65</f>
        <v>7981282.1324333427</v>
      </c>
      <c r="CG57" s="71">
        <f>+CF57/CF44</f>
        <v>0.2719830576045415</v>
      </c>
      <c r="CH57" s="27">
        <f>+'EXTERNAL DEBT COLONES'!CH65</f>
        <v>8203116.3904289138</v>
      </c>
      <c r="CI57" s="71">
        <f>+CH57/CH44</f>
        <v>0.28081901898093403</v>
      </c>
      <c r="CJ57" s="27">
        <f>+'EXTERNAL DEBT COLONES'!CJ65</f>
        <v>8154826.7326935548</v>
      </c>
      <c r="CK57" s="71">
        <f>+CJ57/CJ44</f>
        <v>0.27915916709306643</v>
      </c>
      <c r="CL57" s="27">
        <f>+'EXTERNAL DEBT COLONES'!CL65</f>
        <v>8117559.7712830985</v>
      </c>
      <c r="CM57" s="71">
        <f>+CL57/CL44</f>
        <v>0.27592298276266958</v>
      </c>
      <c r="CN57" s="27">
        <f>+'EXTERNAL DEBT COLONES'!CN65</f>
        <v>8047410.9165676562</v>
      </c>
      <c r="CO57" s="71">
        <f>+CN57/CN44</f>
        <v>0.27505762285399443</v>
      </c>
      <c r="CP57" s="27">
        <f>+'EXTERNAL DEBT COLONES'!CP65</f>
        <v>7930224.3039948605</v>
      </c>
      <c r="CQ57" s="71">
        <f>+CP57/CP44</f>
        <v>0.27078336164486788</v>
      </c>
      <c r="CR57" s="27">
        <f>+'EXTERNAL DEBT COLONES'!CR65</f>
        <v>7866407.2803536514</v>
      </c>
      <c r="CS57" s="71">
        <f>+CR57/CR44</f>
        <v>0.26777476346704909</v>
      </c>
      <c r="CT57" s="27">
        <f>+'EXTERNAL DEBT COLONES'!CT65</f>
        <v>7817765.7610066002</v>
      </c>
      <c r="CU57" s="71">
        <f>+CT57/CT44</f>
        <v>0.26637757948702812</v>
      </c>
      <c r="CV57" s="27">
        <f>+'EXTERNAL DEBT COLONES'!CV65</f>
        <v>7798764.4222564567</v>
      </c>
      <c r="CW57" s="71">
        <f>+CV57/CV44</f>
        <v>0.26589359473269553</v>
      </c>
      <c r="CX57" s="27">
        <f>+'EXTERNAL DEBT COLONES'!CX65</f>
        <v>7739480.6786097465</v>
      </c>
      <c r="CY57" s="71">
        <f>+CX57/CX44</f>
        <v>0.26325883985216059</v>
      </c>
      <c r="CZ57" s="27">
        <f>+'EXTERNAL DEBT COLONES'!CZ65</f>
        <v>7696592.8984336108</v>
      </c>
      <c r="DA57" s="71">
        <f>+CZ57/CZ44</f>
        <v>0.26061716365477339</v>
      </c>
      <c r="DB57" s="27">
        <f>+'EXTERNAL DEBT COLONES'!DB65</f>
        <v>7542296.0059654191</v>
      </c>
      <c r="DC57" s="71">
        <f>+DB57/DB44</f>
        <v>0.25512826058229354</v>
      </c>
      <c r="DD57" s="250">
        <f>+'EXTERNAL DEBT COLONES'!DD65</f>
        <v>7540616.0427512098</v>
      </c>
      <c r="DE57" s="252">
        <f>+DD57/DD44</f>
        <v>0.25399698630428597</v>
      </c>
    </row>
    <row r="58" spans="1:109" s="13" customFormat="1" ht="12.75" customHeight="1" x14ac:dyDescent="0.35">
      <c r="A58" s="72" t="s">
        <v>49</v>
      </c>
      <c r="B58" s="73">
        <f>+B57/B64</f>
        <v>0.16160488415083149</v>
      </c>
      <c r="C58" s="83"/>
      <c r="D58" s="73">
        <v>0</v>
      </c>
      <c r="E58" s="83"/>
      <c r="F58" s="75">
        <v>0</v>
      </c>
      <c r="G58" s="84"/>
      <c r="H58" s="75">
        <v>0</v>
      </c>
      <c r="I58" s="84"/>
      <c r="J58" s="75">
        <v>0</v>
      </c>
      <c r="K58" s="84"/>
      <c r="L58" s="75">
        <v>0</v>
      </c>
      <c r="M58" s="84"/>
      <c r="N58" s="75">
        <v>0</v>
      </c>
      <c r="O58" s="84"/>
      <c r="P58" s="75">
        <v>0</v>
      </c>
      <c r="Q58" s="84"/>
      <c r="R58" s="75">
        <v>0</v>
      </c>
      <c r="S58" s="84"/>
      <c r="T58" s="75">
        <v>0</v>
      </c>
      <c r="U58" s="84"/>
      <c r="V58" s="75">
        <v>0</v>
      </c>
      <c r="W58" s="84"/>
      <c r="X58" s="75">
        <v>0</v>
      </c>
      <c r="Y58" s="84"/>
      <c r="Z58" s="75">
        <f>+Z57/Z64</f>
        <v>0.16809884233410771</v>
      </c>
      <c r="AA58" s="84"/>
      <c r="AB58" s="75">
        <v>0</v>
      </c>
      <c r="AC58" s="84"/>
      <c r="AD58" s="73">
        <v>0</v>
      </c>
      <c r="AE58" s="83"/>
      <c r="AF58" s="75">
        <v>0</v>
      </c>
      <c r="AG58" s="84"/>
      <c r="AH58" s="75">
        <v>0</v>
      </c>
      <c r="AI58" s="84"/>
      <c r="AJ58" s="75">
        <v>0</v>
      </c>
      <c r="AK58" s="84"/>
      <c r="AL58" s="75">
        <v>0</v>
      </c>
      <c r="AM58" s="84"/>
      <c r="AN58" s="75">
        <v>0</v>
      </c>
      <c r="AO58" s="84"/>
      <c r="AP58" s="75">
        <v>0</v>
      </c>
      <c r="AQ58" s="84"/>
      <c r="AR58" s="75">
        <v>0</v>
      </c>
      <c r="AS58" s="84"/>
      <c r="AT58" s="73">
        <v>0</v>
      </c>
      <c r="AU58" s="83"/>
      <c r="AV58" s="75">
        <v>0</v>
      </c>
      <c r="AW58" s="84"/>
      <c r="AX58" s="75">
        <f>+AX57/AX64</f>
        <v>0.16089581636237549</v>
      </c>
      <c r="AY58" s="84"/>
      <c r="AZ58" s="77" t="e">
        <f>+AZ57/AZ64</f>
        <v>#DIV/0!</v>
      </c>
      <c r="BA58" s="84"/>
      <c r="BB58" s="77" t="e">
        <f>+BB57/BB64</f>
        <v>#DIV/0!</v>
      </c>
      <c r="BC58" s="84"/>
      <c r="BD58" s="77" t="e">
        <f>+BD57/BD64</f>
        <v>#DIV/0!</v>
      </c>
      <c r="BE58" s="84"/>
      <c r="BF58" s="77" t="e">
        <f>+BF57/BF64</f>
        <v>#DIV/0!</v>
      </c>
      <c r="BG58" s="84"/>
      <c r="BH58" s="77" t="e">
        <f>+BH57/BH64</f>
        <v>#DIV/0!</v>
      </c>
      <c r="BI58" s="84"/>
      <c r="BJ58" s="77" t="e">
        <f>+BJ57/BJ64</f>
        <v>#DIV/0!</v>
      </c>
      <c r="BK58" s="84"/>
      <c r="BL58" s="77" t="e">
        <f>+BL57/BL64</f>
        <v>#DIV/0!</v>
      </c>
      <c r="BM58" s="84"/>
      <c r="BN58" s="77" t="e">
        <f>+BN57/BN64</f>
        <v>#DIV/0!</v>
      </c>
      <c r="BO58" s="84"/>
      <c r="BP58" s="77" t="e">
        <f>+BP57/BP64</f>
        <v>#DIV/0!</v>
      </c>
      <c r="BQ58" s="84"/>
      <c r="BR58" s="77"/>
      <c r="BS58" s="84"/>
      <c r="BT58" s="77"/>
      <c r="BU58" s="84"/>
      <c r="BV58" s="75">
        <f>+BV57/BV64</f>
        <v>0.16019332860921642</v>
      </c>
      <c r="BW58" s="84"/>
      <c r="BX58" s="75"/>
      <c r="BY58" s="84"/>
      <c r="BZ58" s="73"/>
      <c r="CA58" s="83"/>
      <c r="CB58" s="73"/>
      <c r="CC58" s="83"/>
      <c r="CD58" s="75"/>
      <c r="CE58" s="84"/>
      <c r="CF58" s="75"/>
      <c r="CG58" s="84"/>
      <c r="CH58" s="75"/>
      <c r="CI58" s="84"/>
      <c r="CJ58" s="75"/>
      <c r="CK58" s="84"/>
      <c r="CL58" s="75"/>
      <c r="CM58" s="84"/>
      <c r="CN58" s="75"/>
      <c r="CO58" s="84"/>
      <c r="CP58" s="75"/>
      <c r="CQ58" s="84"/>
      <c r="CR58" s="75"/>
      <c r="CS58" s="84"/>
      <c r="CT58" s="75">
        <f>+CT57/CT64</f>
        <v>0.15916964237283668</v>
      </c>
      <c r="CU58" s="84"/>
      <c r="CV58" s="75"/>
      <c r="CW58" s="84"/>
      <c r="CX58" s="75"/>
      <c r="CY58" s="84"/>
      <c r="CZ58" s="75"/>
      <c r="DA58" s="84"/>
      <c r="DB58" s="75"/>
      <c r="DC58" s="84"/>
      <c r="DD58" s="285"/>
      <c r="DE58" s="286"/>
    </row>
    <row r="59" spans="1:109" s="13" customFormat="1" ht="12.75" customHeight="1" x14ac:dyDescent="0.35">
      <c r="A59" s="72" t="s">
        <v>71</v>
      </c>
      <c r="B59" s="73">
        <f>+B57/B66</f>
        <v>0.81814304872167798</v>
      </c>
      <c r="C59" s="83"/>
      <c r="D59" s="73">
        <v>0</v>
      </c>
      <c r="E59" s="83"/>
      <c r="F59" s="75">
        <v>0</v>
      </c>
      <c r="G59" s="84"/>
      <c r="H59" s="75">
        <v>0</v>
      </c>
      <c r="I59" s="84"/>
      <c r="J59" s="75">
        <v>0</v>
      </c>
      <c r="K59" s="84"/>
      <c r="L59" s="75">
        <v>0</v>
      </c>
      <c r="M59" s="84"/>
      <c r="N59" s="75">
        <v>0</v>
      </c>
      <c r="O59" s="84"/>
      <c r="P59" s="75">
        <v>0</v>
      </c>
      <c r="Q59" s="84"/>
      <c r="R59" s="75">
        <v>0</v>
      </c>
      <c r="S59" s="84"/>
      <c r="T59" s="75">
        <v>0</v>
      </c>
      <c r="U59" s="84"/>
      <c r="V59" s="75">
        <v>0</v>
      </c>
      <c r="W59" s="84"/>
      <c r="X59" s="75">
        <v>0</v>
      </c>
      <c r="Y59" s="84"/>
      <c r="Z59" s="75">
        <f>+Z57/Z66</f>
        <v>0.7286630800466245</v>
      </c>
      <c r="AA59" s="84"/>
      <c r="AB59" s="75">
        <v>0</v>
      </c>
      <c r="AC59" s="84"/>
      <c r="AD59" s="73">
        <v>0</v>
      </c>
      <c r="AE59" s="83"/>
      <c r="AF59" s="75">
        <v>0</v>
      </c>
      <c r="AG59" s="84"/>
      <c r="AH59" s="75">
        <v>0</v>
      </c>
      <c r="AI59" s="84"/>
      <c r="AJ59" s="75">
        <v>0</v>
      </c>
      <c r="AK59" s="84"/>
      <c r="AL59" s="75">
        <v>0</v>
      </c>
      <c r="AM59" s="84"/>
      <c r="AN59" s="75">
        <v>0</v>
      </c>
      <c r="AO59" s="84"/>
      <c r="AP59" s="75">
        <v>0</v>
      </c>
      <c r="AQ59" s="84"/>
      <c r="AR59" s="75">
        <v>0</v>
      </c>
      <c r="AS59" s="84"/>
      <c r="AT59" s="73">
        <v>0</v>
      </c>
      <c r="AU59" s="83"/>
      <c r="AV59" s="75">
        <v>0</v>
      </c>
      <c r="AW59" s="84"/>
      <c r="AX59" s="75">
        <f>+AX57/AX66</f>
        <v>0.73000923520689209</v>
      </c>
      <c r="AY59" s="84"/>
      <c r="AZ59" s="77" t="e">
        <f>+AZ57/AZ66</f>
        <v>#DIV/0!</v>
      </c>
      <c r="BA59" s="84"/>
      <c r="BB59" s="77" t="e">
        <f>+BB57/BB66</f>
        <v>#DIV/0!</v>
      </c>
      <c r="BC59" s="84"/>
      <c r="BD59" s="77" t="e">
        <f>+BD57/BD66</f>
        <v>#DIV/0!</v>
      </c>
      <c r="BE59" s="84"/>
      <c r="BF59" s="77" t="e">
        <f>+BF57/BF66</f>
        <v>#DIV/0!</v>
      </c>
      <c r="BG59" s="84"/>
      <c r="BH59" s="77" t="e">
        <f>+BH57/BH66</f>
        <v>#DIV/0!</v>
      </c>
      <c r="BI59" s="84"/>
      <c r="BJ59" s="77" t="e">
        <f>+BJ57/BJ66</f>
        <v>#DIV/0!</v>
      </c>
      <c r="BK59" s="84"/>
      <c r="BL59" s="77" t="e">
        <f>+BL57/BL66</f>
        <v>#DIV/0!</v>
      </c>
      <c r="BM59" s="84"/>
      <c r="BN59" s="77" t="e">
        <f>+BN57/BN66</f>
        <v>#DIV/0!</v>
      </c>
      <c r="BO59" s="84"/>
      <c r="BP59" s="77" t="e">
        <f>+BP57/BP66</f>
        <v>#DIV/0!</v>
      </c>
      <c r="BQ59" s="84"/>
      <c r="BR59" s="77"/>
      <c r="BS59" s="84"/>
      <c r="BT59" s="77"/>
      <c r="BU59" s="84"/>
      <c r="BV59" s="75">
        <f>+BV57/BV66</f>
        <v>0.76555231640291177</v>
      </c>
      <c r="BW59" s="84"/>
      <c r="BX59" s="75"/>
      <c r="BY59" s="84"/>
      <c r="BZ59" s="73"/>
      <c r="CA59" s="83"/>
      <c r="CB59" s="73"/>
      <c r="CC59" s="83"/>
      <c r="CD59" s="75"/>
      <c r="CE59" s="84"/>
      <c r="CF59" s="75"/>
      <c r="CG59" s="84"/>
      <c r="CH59" s="75"/>
      <c r="CI59" s="84"/>
      <c r="CJ59" s="75"/>
      <c r="CK59" s="84"/>
      <c r="CL59" s="75"/>
      <c r="CM59" s="84"/>
      <c r="CN59" s="75"/>
      <c r="CO59" s="84"/>
      <c r="CP59" s="75"/>
      <c r="CQ59" s="84"/>
      <c r="CR59" s="75"/>
      <c r="CS59" s="84"/>
      <c r="CT59" s="398">
        <f>+CT57/CT66</f>
        <v>0.74132242739002452</v>
      </c>
      <c r="CU59" s="84"/>
      <c r="CV59" s="398"/>
      <c r="CW59" s="84"/>
      <c r="CX59" s="398"/>
      <c r="CY59" s="84"/>
      <c r="CZ59" s="398"/>
      <c r="DA59" s="84"/>
      <c r="DB59" s="398"/>
      <c r="DC59" s="84"/>
      <c r="DD59" s="395"/>
      <c r="DE59" s="286"/>
    </row>
    <row r="60" spans="1:109" s="13" customFormat="1" ht="12.75" customHeight="1" x14ac:dyDescent="0.35">
      <c r="A60" s="72" t="s">
        <v>75</v>
      </c>
      <c r="B60" s="73">
        <f>+B57/B67</f>
        <v>1.2563383274214219</v>
      </c>
      <c r="C60" s="83"/>
      <c r="D60" s="73">
        <f>+D57/D67</f>
        <v>12.163377478145357</v>
      </c>
      <c r="E60" s="83"/>
      <c r="F60" s="75">
        <f>+F57/F67</f>
        <v>6.5208214843744914</v>
      </c>
      <c r="G60" s="84"/>
      <c r="H60" s="75">
        <f>+H57/H67</f>
        <v>3.4110151748094646</v>
      </c>
      <c r="I60" s="84"/>
      <c r="J60" s="75">
        <f>+J57/J67</f>
        <v>2.6986086476754934</v>
      </c>
      <c r="K60" s="84"/>
      <c r="L60" s="75">
        <f>+L57/L67</f>
        <v>2.2637269965628883</v>
      </c>
      <c r="M60" s="84"/>
      <c r="N60" s="75">
        <f>+N57/N67</f>
        <v>1.9028280291754003</v>
      </c>
      <c r="O60" s="84"/>
      <c r="P60" s="75">
        <f>+P57/P67</f>
        <v>1.7190787947666586</v>
      </c>
      <c r="Q60" s="84"/>
      <c r="R60" s="75">
        <f>+R57/R67</f>
        <v>1.5845859631644663</v>
      </c>
      <c r="S60" s="84"/>
      <c r="T60" s="75">
        <f>+T57/T67</f>
        <v>1.4087965439995718</v>
      </c>
      <c r="U60" s="84"/>
      <c r="V60" s="75">
        <f>+V57/V67</f>
        <v>1.275141655460351</v>
      </c>
      <c r="W60" s="84"/>
      <c r="X60" s="75">
        <f>+X57/X67</f>
        <v>1.1837387477976493</v>
      </c>
      <c r="Y60" s="84"/>
      <c r="Z60" s="75">
        <f>+Z57/Z67</f>
        <v>1.0726593080002653</v>
      </c>
      <c r="AA60" s="84"/>
      <c r="AB60" s="75">
        <f>+AB57/AB67</f>
        <v>11.184245052282446</v>
      </c>
      <c r="AC60" s="84"/>
      <c r="AD60" s="73">
        <f>+AD57/AD67</f>
        <v>6.2046007287062759</v>
      </c>
      <c r="AE60" s="83"/>
      <c r="AF60" s="75">
        <f>+AF57/AF67</f>
        <v>3.8202049685983552</v>
      </c>
      <c r="AG60" s="84"/>
      <c r="AH60" s="75">
        <f>+AH57/AH67</f>
        <v>3.1720484225959984</v>
      </c>
      <c r="AI60" s="84"/>
      <c r="AJ60" s="75">
        <f>+AJ57/AJ67</f>
        <v>2.7095133521356543</v>
      </c>
      <c r="AK60" s="84"/>
      <c r="AL60" s="75">
        <f>+AL57/AL67</f>
        <v>2.2194362301817954</v>
      </c>
      <c r="AM60" s="84"/>
      <c r="AN60" s="75">
        <f>+AN57/AN67</f>
        <v>1.8961757999727227</v>
      </c>
      <c r="AO60" s="84"/>
      <c r="AP60" s="75">
        <f>+AP57/AP67</f>
        <v>1.5958777603549616</v>
      </c>
      <c r="AQ60" s="84"/>
      <c r="AR60" s="75">
        <f>+AR57/AR67</f>
        <v>1.3402407518765436</v>
      </c>
      <c r="AS60" s="84"/>
      <c r="AT60" s="73">
        <f>+AT57/AT67</f>
        <v>1.2125476064382932</v>
      </c>
      <c r="AU60" s="83"/>
      <c r="AV60" s="75">
        <f>+AV57/AV67</f>
        <v>1.1175518019705761</v>
      </c>
      <c r="AW60" s="84"/>
      <c r="AX60" s="75">
        <f>+AX57/AX67</f>
        <v>0.98311623938627579</v>
      </c>
      <c r="AY60" s="84"/>
      <c r="AZ60" s="75">
        <f>+AZ57/AZ67</f>
        <v>9.132152382333345</v>
      </c>
      <c r="BA60" s="84"/>
      <c r="BB60" s="75">
        <f>+BB57/BB67</f>
        <v>5.4022567127477661</v>
      </c>
      <c r="BC60" s="84"/>
      <c r="BD60" s="75">
        <f>+BD57/BD67</f>
        <v>2.9899346513245724</v>
      </c>
      <c r="BE60" s="84"/>
      <c r="BF60" s="75">
        <f>+BF57/BF67</f>
        <v>2.7529630880811129</v>
      </c>
      <c r="BG60" s="84"/>
      <c r="BH60" s="75">
        <f>+BH57/BH67</f>
        <v>2.266833025288864</v>
      </c>
      <c r="BI60" s="84"/>
      <c r="BJ60" s="75">
        <f>+BJ57/BJ67</f>
        <v>1.8785521861286774</v>
      </c>
      <c r="BK60" s="84"/>
      <c r="BL60" s="75">
        <f>+BL57/BL67</f>
        <v>1.6765627503275664</v>
      </c>
      <c r="BM60" s="84"/>
      <c r="BN60" s="75">
        <f>+BN57/BN67</f>
        <v>1.4739028908852592</v>
      </c>
      <c r="BO60" s="84"/>
      <c r="BP60" s="75">
        <f>+BP57/BP67</f>
        <v>1.3048744585735668</v>
      </c>
      <c r="BQ60" s="84"/>
      <c r="BR60" s="75">
        <f>+BR57/BR67</f>
        <v>1.1787284941274423</v>
      </c>
      <c r="BS60" s="84"/>
      <c r="BT60" s="75">
        <f>+BT57/BT67</f>
        <v>1.2113674907580627</v>
      </c>
      <c r="BU60" s="84"/>
      <c r="BV60" s="75">
        <f>+BV57/BV67</f>
        <v>1.1799627084574729</v>
      </c>
      <c r="BW60" s="84"/>
      <c r="BX60" s="75">
        <f>+BX57/BX67</f>
        <v>11.69726492711483</v>
      </c>
      <c r="BY60" s="84"/>
      <c r="BZ60" s="73">
        <f>+BZ57/BZ67</f>
        <v>11.631431156891367</v>
      </c>
      <c r="CA60" s="83"/>
      <c r="CB60" s="73">
        <f>+CB57/CB67</f>
        <v>6.5194349720925597</v>
      </c>
      <c r="CC60" s="83"/>
      <c r="CD60" s="75">
        <f>+CD57/CD67</f>
        <v>3.0440929311581129</v>
      </c>
      <c r="CE60" s="84"/>
      <c r="CF60" s="75">
        <f>+CF57/CF67</f>
        <v>2.6263095514569144</v>
      </c>
      <c r="CG60" s="84"/>
      <c r="CH60" s="75">
        <f>+CH57/CH67</f>
        <v>2.1996595999907096</v>
      </c>
      <c r="CI60" s="84"/>
      <c r="CJ60" s="75">
        <f>+CJ57/CJ67</f>
        <v>1.9034917689777291</v>
      </c>
      <c r="CK60" s="84"/>
      <c r="CL60" s="75">
        <f>+CL57/CL67</f>
        <v>1.6924252612024779</v>
      </c>
      <c r="CM60" s="84"/>
      <c r="CN60" s="75">
        <f>+CN57/CN67</f>
        <v>1.4765740280900379</v>
      </c>
      <c r="CO60" s="84"/>
      <c r="CP60" s="75">
        <f>+CP57/CP67</f>
        <v>1.3121788180921643</v>
      </c>
      <c r="CQ60" s="84"/>
      <c r="CR60" s="75">
        <f>+CR57/CR67</f>
        <v>1.1960008893069798</v>
      </c>
      <c r="CS60" s="84"/>
      <c r="CT60" s="75">
        <f>+CT57/CT67</f>
        <v>1.0561038077621492</v>
      </c>
      <c r="CU60" s="84"/>
      <c r="CV60" s="75">
        <f>+CV57/CV67</f>
        <v>11.170520835733042</v>
      </c>
      <c r="CW60" s="84"/>
      <c r="CX60" s="75">
        <f>+CX57/CX67</f>
        <v>6.4498699378596385</v>
      </c>
      <c r="CY60" s="84"/>
      <c r="CZ60" s="75">
        <f>+CZ57/CZ67</f>
        <v>3.8055291706784788</v>
      </c>
      <c r="DA60" s="84"/>
      <c r="DB60" s="75">
        <f>+DB57/DB67</f>
        <v>2.9284350103925756</v>
      </c>
      <c r="DC60" s="84"/>
      <c r="DD60" s="285">
        <f>+DD57/DD67</f>
        <v>2.9277827338061391</v>
      </c>
      <c r="DE60" s="286"/>
    </row>
    <row r="61" spans="1:109" s="13" customFormat="1" ht="12.75" customHeight="1" x14ac:dyDescent="0.35">
      <c r="A61" s="72" t="s">
        <v>72</v>
      </c>
      <c r="B61" s="73">
        <f>+B57/B68</f>
        <v>1.3586196199052252</v>
      </c>
      <c r="C61" s="83"/>
      <c r="D61" s="73">
        <f>+D57/D68</f>
        <v>12.982463659456377</v>
      </c>
      <c r="E61" s="83"/>
      <c r="F61" s="75">
        <f>+F57/F68</f>
        <v>7.3873669287029236</v>
      </c>
      <c r="G61" s="84"/>
      <c r="H61" s="75">
        <f>+H57/H68</f>
        <v>4.038437117627045</v>
      </c>
      <c r="I61" s="84"/>
      <c r="J61" s="75">
        <f>+J57/J68</f>
        <v>3.179826753001882</v>
      </c>
      <c r="K61" s="84"/>
      <c r="L61" s="75">
        <f>+L57/L68</f>
        <v>2.6491265305052796</v>
      </c>
      <c r="M61" s="84"/>
      <c r="N61" s="75">
        <f>+N57/N68</f>
        <v>2.2053359249085163</v>
      </c>
      <c r="O61" s="84"/>
      <c r="P61" s="75">
        <f>+P57/P68</f>
        <v>1.9844537579698853</v>
      </c>
      <c r="Q61" s="84"/>
      <c r="R61" s="75">
        <f>+R57/R68</f>
        <v>1.8275345776025194</v>
      </c>
      <c r="S61" s="84"/>
      <c r="T61" s="75">
        <f>+T57/T68</f>
        <v>1.612716368238525</v>
      </c>
      <c r="U61" s="84"/>
      <c r="V61" s="75">
        <f>+V57/V68</f>
        <v>1.4579018864856552</v>
      </c>
      <c r="W61" s="84"/>
      <c r="X61" s="75">
        <f>+X57/X68</f>
        <v>1.3508229205849875</v>
      </c>
      <c r="Y61" s="84"/>
      <c r="Z61" s="75">
        <f>+Z57/Z68</f>
        <v>1.2178505917235705</v>
      </c>
      <c r="AA61" s="84"/>
      <c r="AB61" s="75">
        <f>+AB57/AB68</f>
        <v>12.594159913705393</v>
      </c>
      <c r="AC61" s="84"/>
      <c r="AD61" s="73">
        <f>+AD57/AD68</f>
        <v>6.9829018020722167</v>
      </c>
      <c r="AE61" s="83"/>
      <c r="AF61" s="75">
        <f>+AF57/AF68</f>
        <v>4.2605762740966941</v>
      </c>
      <c r="AG61" s="84"/>
      <c r="AH61" s="75">
        <f>+AH57/AH68</f>
        <v>3.5869921660533399</v>
      </c>
      <c r="AI61" s="84"/>
      <c r="AJ61" s="75">
        <f>+AJ57/AJ68</f>
        <v>3.1643391903042497</v>
      </c>
      <c r="AK61" s="84"/>
      <c r="AL61" s="75">
        <f>+AL57/AL68</f>
        <v>2.576421779691858</v>
      </c>
      <c r="AM61" s="84"/>
      <c r="AN61" s="75">
        <f>+AN57/AN68</f>
        <v>2.1867844541222956</v>
      </c>
      <c r="AO61" s="84"/>
      <c r="AP61" s="75">
        <f>+AP57/AP68</f>
        <v>1.9048876501162215</v>
      </c>
      <c r="AQ61" s="84"/>
      <c r="AR61" s="75">
        <f>+AR57/AR68</f>
        <v>1.5894874975356565</v>
      </c>
      <c r="AS61" s="84"/>
      <c r="AT61" s="73">
        <f>+AT57/AT68</f>
        <v>1.4302887241392779</v>
      </c>
      <c r="AU61" s="83"/>
      <c r="AV61" s="75">
        <f>+AV57/AV68</f>
        <v>1.3125508467311791</v>
      </c>
      <c r="AW61" s="84"/>
      <c r="AX61" s="75">
        <f>+AX57/AX68</f>
        <v>1.1422551469465247</v>
      </c>
      <c r="AY61" s="84"/>
      <c r="AZ61" s="75">
        <f>+AZ57/AZ68</f>
        <v>10.300762420489592</v>
      </c>
      <c r="BA61" s="84"/>
      <c r="BB61" s="75">
        <f>+BB57/BB68</f>
        <v>6.0996979856452027</v>
      </c>
      <c r="BC61" s="84"/>
      <c r="BD61" s="75">
        <f>+BD57/BD68</f>
        <v>3.3184921353529728</v>
      </c>
      <c r="BE61" s="84"/>
      <c r="BF61" s="75">
        <f>+BF57/BF68</f>
        <v>3.0693047558276891</v>
      </c>
      <c r="BG61" s="84"/>
      <c r="BH61" s="75">
        <f>+BH57/BH68</f>
        <v>2.5321436752008717</v>
      </c>
      <c r="BI61" s="84"/>
      <c r="BJ61" s="75">
        <f>+BJ57/BJ68</f>
        <v>2.0951940480285725</v>
      </c>
      <c r="BK61" s="84"/>
      <c r="BL61" s="75">
        <f>+BL57/BL68</f>
        <v>1.8727989839129557</v>
      </c>
      <c r="BM61" s="84"/>
      <c r="BN61" s="75">
        <f>+BN57/BN68</f>
        <v>1.6483473385328651</v>
      </c>
      <c r="BO61" s="84"/>
      <c r="BP61" s="75">
        <f>+BP57/BP68</f>
        <v>1.45642295392307</v>
      </c>
      <c r="BQ61" s="84"/>
      <c r="BR61" s="75">
        <f>+BR57/BR68</f>
        <v>1.31621723963503</v>
      </c>
      <c r="BS61" s="84"/>
      <c r="BT61" s="75">
        <f>+BT57/BT68</f>
        <v>1.3560008526311469</v>
      </c>
      <c r="BU61" s="84"/>
      <c r="BV61" s="75">
        <f>+BV57/BV68</f>
        <v>1.3208464408599954</v>
      </c>
      <c r="BW61" s="84"/>
      <c r="BX61" s="75">
        <f>+BX57/BX68</f>
        <v>13.302333796933327</v>
      </c>
      <c r="BY61" s="84"/>
      <c r="BZ61" s="73">
        <f>+BZ57/BZ68</f>
        <v>13.227466484610334</v>
      </c>
      <c r="CA61" s="83"/>
      <c r="CB61" s="73">
        <f>+CB57/CB68</f>
        <v>7.3756452089686695</v>
      </c>
      <c r="CC61" s="83"/>
      <c r="CD61" s="75">
        <f>+CD57/CD68</f>
        <v>3.4230663336067213</v>
      </c>
      <c r="CE61" s="84"/>
      <c r="CF61" s="75">
        <f>+CF57/CF68</f>
        <v>2.9595657802519941</v>
      </c>
      <c r="CG61" s="84"/>
      <c r="CH61" s="75">
        <f>+CH57/CH68</f>
        <v>2.4761339260699455</v>
      </c>
      <c r="CI61" s="84"/>
      <c r="CJ61" s="75">
        <f>+CJ57/CJ68</f>
        <v>2.1422518929160037</v>
      </c>
      <c r="CK61" s="84"/>
      <c r="CL61" s="75">
        <f>+CL57/CL68</f>
        <v>1.9086090867225867</v>
      </c>
      <c r="CM61" s="84"/>
      <c r="CN61" s="75">
        <f>+CN57/CN68</f>
        <v>1.6689244482220533</v>
      </c>
      <c r="CO61" s="84"/>
      <c r="CP61" s="75">
        <f>+CP57/CP68</f>
        <v>1.4806738291635366</v>
      </c>
      <c r="CQ61" s="84"/>
      <c r="CR61" s="75">
        <f>+CR57/CR68</f>
        <v>1.3508365992894478</v>
      </c>
      <c r="CS61" s="84"/>
      <c r="CT61" s="75">
        <f>+CT57/CT68</f>
        <v>1.1886970682338049</v>
      </c>
      <c r="CU61" s="84"/>
      <c r="CV61" s="75">
        <f>+CV57/CV68</f>
        <v>12.665880867149372</v>
      </c>
      <c r="CW61" s="84"/>
      <c r="CX61" s="75">
        <f>+CX57/CX68</f>
        <v>7.3370998731884889</v>
      </c>
      <c r="CY61" s="84"/>
      <c r="CZ61" s="75">
        <f>+CZ57/CZ68</f>
        <v>4.2683318823354517</v>
      </c>
      <c r="DA61" s="84"/>
      <c r="DB61" s="75">
        <f>+DB57/DB68</f>
        <v>3.2936643856240151</v>
      </c>
      <c r="DC61" s="84"/>
      <c r="DD61" s="285">
        <f>+DD57/DD68</f>
        <v>3.2929307582241591</v>
      </c>
      <c r="DE61" s="286"/>
    </row>
    <row r="62" spans="1:109" s="13" customFormat="1" ht="12.75" customHeight="1" x14ac:dyDescent="0.35">
      <c r="A62" s="72" t="s">
        <v>69</v>
      </c>
      <c r="B62" s="73">
        <f>+B57/B69</f>
        <v>0.76771945692393473</v>
      </c>
      <c r="C62" s="83"/>
      <c r="D62" s="73">
        <f>+D57/D69</f>
        <v>8.8098167526319369</v>
      </c>
      <c r="E62" s="83"/>
      <c r="F62" s="75">
        <f>+F57/F69</f>
        <v>4.3319730079691894</v>
      </c>
      <c r="G62" s="84"/>
      <c r="H62" s="75">
        <f>+H57/H69</f>
        <v>2.7682855398291486</v>
      </c>
      <c r="I62" s="84"/>
      <c r="J62" s="75">
        <f>+J57/J69</f>
        <v>2.2191794130591447</v>
      </c>
      <c r="K62" s="84"/>
      <c r="L62" s="75">
        <f>+L57/L69</f>
        <v>1.8312547731690862</v>
      </c>
      <c r="M62" s="84"/>
      <c r="N62" s="75">
        <f>+N57/N69</f>
        <v>1.5355329274757881</v>
      </c>
      <c r="O62" s="84"/>
      <c r="P62" s="75">
        <f>+P57/P69</f>
        <v>1.3514665611995498</v>
      </c>
      <c r="Q62" s="84"/>
      <c r="R62" s="75">
        <f>+R57/R69</f>
        <v>1.1908191084818496</v>
      </c>
      <c r="S62" s="84"/>
      <c r="T62" s="75">
        <f>+T57/T69</f>
        <v>1.0605846674402495</v>
      </c>
      <c r="U62" s="84"/>
      <c r="V62" s="75">
        <f>+V57/V69</f>
        <v>0.97617528063008019</v>
      </c>
      <c r="W62" s="84"/>
      <c r="X62" s="75">
        <f>+X57/X69</f>
        <v>0.90869967302779486</v>
      </c>
      <c r="Y62" s="84"/>
      <c r="Z62" s="75">
        <f>+Z57/Z69</f>
        <v>0.81329769643012972</v>
      </c>
      <c r="AA62" s="84"/>
      <c r="AB62" s="75">
        <f>+AB57/AB69</f>
        <v>9.3596014374520458</v>
      </c>
      <c r="AC62" s="84"/>
      <c r="AD62" s="73">
        <f>+AD57/AD69</f>
        <v>4.4573265019157278</v>
      </c>
      <c r="AE62" s="83"/>
      <c r="AF62" s="75">
        <f>+AF57/AF69</f>
        <v>3.2626025167030366</v>
      </c>
      <c r="AG62" s="84"/>
      <c r="AH62" s="75">
        <f>+AH57/AH69</f>
        <v>2.7522081081916991</v>
      </c>
      <c r="AI62" s="84"/>
      <c r="AJ62" s="75">
        <f>+AJ57/AJ69</f>
        <v>2.4173542675319495</v>
      </c>
      <c r="AK62" s="84"/>
      <c r="AL62" s="75">
        <f>+AL57/AL69</f>
        <v>1.9726224343888699</v>
      </c>
      <c r="AM62" s="84"/>
      <c r="AN62" s="75">
        <f>+AN57/AN69</f>
        <v>1.6920883933042135</v>
      </c>
      <c r="AO62" s="84"/>
      <c r="AP62" s="75">
        <f>+AP57/AP69</f>
        <v>1.4019033523883657</v>
      </c>
      <c r="AQ62" s="84"/>
      <c r="AR62" s="75">
        <f>+AR57/AR69</f>
        <v>1.1768190415295783</v>
      </c>
      <c r="AS62" s="84"/>
      <c r="AT62" s="73">
        <f>+AT57/AT69</f>
        <v>1.0686456723755642</v>
      </c>
      <c r="AU62" s="83"/>
      <c r="AV62" s="75">
        <f>+AV57/AV69</f>
        <v>0.98409379852156875</v>
      </c>
      <c r="AW62" s="84"/>
      <c r="AX62" s="75">
        <f>+AX57/AX69</f>
        <v>0.85242484624756476</v>
      </c>
      <c r="AY62" s="84"/>
      <c r="AZ62" s="75">
        <f>+AZ57/AZ69</f>
        <v>8.1618312860791278</v>
      </c>
      <c r="BA62" s="84"/>
      <c r="BB62" s="75">
        <f>+BB57/BB69</f>
        <v>4.1540792520402334</v>
      </c>
      <c r="BC62" s="84"/>
      <c r="BD62" s="75">
        <f>+BD57/BD69</f>
        <v>2.6574657171584186</v>
      </c>
      <c r="BE62" s="84"/>
      <c r="BF62" s="75">
        <f>+BF57/BF69</f>
        <v>2.4418208247837914</v>
      </c>
      <c r="BG62" s="84"/>
      <c r="BH62" s="75">
        <f>+BH57/BH69</f>
        <v>2.0041643757946677</v>
      </c>
      <c r="BI62" s="84"/>
      <c r="BJ62" s="75">
        <f>+BJ57/BJ69</f>
        <v>1.6868788050868668</v>
      </c>
      <c r="BK62" s="84"/>
      <c r="BL62" s="75">
        <f>+BL57/BL69</f>
        <v>1.4641742861530271</v>
      </c>
      <c r="BM62" s="84"/>
      <c r="BN62" s="75">
        <f>+BN57/BN69</f>
        <v>1.2236599731173579</v>
      </c>
      <c r="BO62" s="84"/>
      <c r="BP62" s="75">
        <f>+BP57/BP69</f>
        <v>1.0910063552378011</v>
      </c>
      <c r="BQ62" s="84"/>
      <c r="BR62" s="75">
        <f>+BR57/BR69</f>
        <v>0.98320108681411689</v>
      </c>
      <c r="BS62" s="84"/>
      <c r="BT62" s="75">
        <f>+BT57/BT69</f>
        <v>1.0191578951173783</v>
      </c>
      <c r="BU62" s="84"/>
      <c r="BV62" s="75">
        <f>+BV57/BV69</f>
        <v>0.99273615929379311</v>
      </c>
      <c r="BW62" s="84"/>
      <c r="BX62" s="75">
        <f>+BX57/BX69</f>
        <v>10.163965810505974</v>
      </c>
      <c r="BY62" s="84"/>
      <c r="BZ62" s="73">
        <f>+BZ57/BZ69</f>
        <v>10.106761652619722</v>
      </c>
      <c r="CA62" s="83"/>
      <c r="CB62" s="73">
        <f>+CB57/CB69</f>
        <v>7.2963774837224626</v>
      </c>
      <c r="CC62" s="83"/>
      <c r="CD62" s="75">
        <f>+CD57/CD69</f>
        <v>2.4987026504622589</v>
      </c>
      <c r="CE62" s="84"/>
      <c r="CF62" s="75">
        <f>+CF57/CF69</f>
        <v>2.153694512934996</v>
      </c>
      <c r="CG62" s="84"/>
      <c r="CH62" s="75">
        <f>+CH57/CH69</f>
        <v>1.8427873784149715</v>
      </c>
      <c r="CI62" s="84"/>
      <c r="CJ62" s="75">
        <f>+CJ57/CJ69</f>
        <v>1.5696201782438755</v>
      </c>
      <c r="CK62" s="84"/>
      <c r="CL62" s="75">
        <f>+CL57/CL69</f>
        <v>1.3403480914383865</v>
      </c>
      <c r="CM62" s="84"/>
      <c r="CN62" s="75">
        <f>+CN57/CN69</f>
        <v>1.184312741479852</v>
      </c>
      <c r="CO62" s="84"/>
      <c r="CP62" s="75">
        <f>+CP57/CP69</f>
        <v>1.0623859113490104</v>
      </c>
      <c r="CQ62" s="84"/>
      <c r="CR62" s="75">
        <f>+CR57/CR69</f>
        <v>0.96347463233316732</v>
      </c>
      <c r="CS62" s="84"/>
      <c r="CT62" s="75">
        <f>+CT57/CT69</f>
        <v>0.84390801372284874</v>
      </c>
      <c r="CU62" s="84"/>
      <c r="CV62" s="75">
        <f>+CV57/CV69</f>
        <v>9.960511472387461</v>
      </c>
      <c r="CW62" s="84"/>
      <c r="CX62" s="75">
        <f>+CX57/CX69</f>
        <v>4.8525204914132658</v>
      </c>
      <c r="CY62" s="84"/>
      <c r="CZ62" s="75">
        <f>+CZ57/CZ69</f>
        <v>3.2242184137852838</v>
      </c>
      <c r="DA62" s="84"/>
      <c r="DB62" s="75">
        <f>+DB57/DB69</f>
        <v>2.5069150490895376</v>
      </c>
      <c r="DC62" s="84"/>
      <c r="DD62" s="285">
        <f>+DD57/DD69</f>
        <v>2.5063566614234625</v>
      </c>
      <c r="DE62" s="286"/>
    </row>
    <row r="63" spans="1:109" s="13" customFormat="1" ht="12.75" customHeight="1" x14ac:dyDescent="0.35">
      <c r="A63" s="72"/>
      <c r="B63" s="28"/>
      <c r="C63" s="83"/>
      <c r="D63" s="28"/>
      <c r="E63" s="83"/>
      <c r="F63" s="41"/>
      <c r="G63" s="84"/>
      <c r="H63" s="41"/>
      <c r="I63" s="84"/>
      <c r="J63" s="41"/>
      <c r="K63" s="84"/>
      <c r="L63" s="41"/>
      <c r="M63" s="84"/>
      <c r="N63" s="41"/>
      <c r="O63" s="84"/>
      <c r="P63" s="41"/>
      <c r="Q63" s="84"/>
      <c r="R63" s="41"/>
      <c r="S63" s="84"/>
      <c r="T63" s="41"/>
      <c r="U63" s="84"/>
      <c r="V63" s="41"/>
      <c r="W63" s="84"/>
      <c r="X63" s="41"/>
      <c r="Y63" s="84"/>
      <c r="Z63" s="41"/>
      <c r="AA63" s="84"/>
      <c r="AB63" s="41"/>
      <c r="AC63" s="84"/>
      <c r="AD63" s="28"/>
      <c r="AE63" s="83"/>
      <c r="AF63" s="41"/>
      <c r="AG63" s="84"/>
      <c r="AH63" s="41"/>
      <c r="AI63" s="84"/>
      <c r="AJ63" s="41"/>
      <c r="AK63" s="84"/>
      <c r="AL63" s="41"/>
      <c r="AM63" s="84"/>
      <c r="AN63" s="41"/>
      <c r="AO63" s="84"/>
      <c r="AP63" s="41"/>
      <c r="AQ63" s="84"/>
      <c r="AR63" s="41"/>
      <c r="AS63" s="84"/>
      <c r="AT63" s="28"/>
      <c r="AU63" s="83"/>
      <c r="AV63" s="41"/>
      <c r="AW63" s="84"/>
      <c r="AX63" s="41"/>
      <c r="AY63" s="84"/>
      <c r="AZ63" s="41"/>
      <c r="BA63" s="84"/>
      <c r="BB63" s="41"/>
      <c r="BC63" s="84"/>
      <c r="BD63" s="41"/>
      <c r="BE63" s="84"/>
      <c r="BF63" s="41"/>
      <c r="BG63" s="84"/>
      <c r="BH63" s="41"/>
      <c r="BI63" s="84"/>
      <c r="BJ63" s="41"/>
      <c r="BK63" s="84"/>
      <c r="BL63" s="41"/>
      <c r="BM63" s="84"/>
      <c r="BN63" s="41"/>
      <c r="BO63" s="84"/>
      <c r="BP63" s="41"/>
      <c r="BQ63" s="84"/>
      <c r="BR63" s="41"/>
      <c r="BS63" s="84"/>
      <c r="BT63" s="41"/>
      <c r="BU63" s="84"/>
      <c r="BV63" s="41"/>
      <c r="BW63" s="84"/>
      <c r="BX63" s="41"/>
      <c r="BY63" s="84"/>
      <c r="BZ63" s="28"/>
      <c r="CA63" s="83"/>
      <c r="CB63" s="28"/>
      <c r="CC63" s="83"/>
      <c r="CD63" s="41"/>
      <c r="CE63" s="84"/>
      <c r="CF63" s="41"/>
      <c r="CG63" s="84"/>
      <c r="CH63" s="41"/>
      <c r="CI63" s="84"/>
      <c r="CJ63" s="41"/>
      <c r="CK63" s="84"/>
      <c r="CL63" s="41"/>
      <c r="CM63" s="84"/>
      <c r="CN63" s="41"/>
      <c r="CO63" s="84"/>
      <c r="CP63" s="41"/>
      <c r="CQ63" s="84"/>
      <c r="CR63" s="41"/>
      <c r="CS63" s="84"/>
      <c r="CT63" s="41"/>
      <c r="CU63" s="84"/>
      <c r="CV63" s="41"/>
      <c r="CW63" s="84"/>
      <c r="CX63" s="41"/>
      <c r="CY63" s="84"/>
      <c r="CZ63" s="41"/>
      <c r="DA63" s="84"/>
      <c r="DB63" s="41"/>
      <c r="DC63" s="84"/>
      <c r="DD63" s="290"/>
      <c r="DE63" s="286"/>
    </row>
    <row r="64" spans="1:109" s="38" customFormat="1" ht="13.5" customHeight="1" x14ac:dyDescent="0.35">
      <c r="A64" s="28" t="s">
        <v>76</v>
      </c>
      <c r="B64" s="26">
        <v>36495246.081759401</v>
      </c>
      <c r="C64" s="83"/>
      <c r="D64" s="26">
        <v>0</v>
      </c>
      <c r="E64" s="83"/>
      <c r="F64" s="27">
        <v>0</v>
      </c>
      <c r="G64" s="84"/>
      <c r="H64" s="27">
        <v>0</v>
      </c>
      <c r="I64" s="84"/>
      <c r="J64" s="27">
        <v>0</v>
      </c>
      <c r="K64" s="84"/>
      <c r="L64" s="27">
        <v>0</v>
      </c>
      <c r="M64" s="84"/>
      <c r="N64" s="27">
        <v>0</v>
      </c>
      <c r="O64" s="84"/>
      <c r="P64" s="27">
        <v>0</v>
      </c>
      <c r="Q64" s="84"/>
      <c r="R64" s="27">
        <v>0</v>
      </c>
      <c r="S64" s="84"/>
      <c r="T64" s="27">
        <v>0</v>
      </c>
      <c r="U64" s="84"/>
      <c r="V64" s="27">
        <v>0</v>
      </c>
      <c r="W64" s="84"/>
      <c r="X64" s="27">
        <v>0</v>
      </c>
      <c r="Y64" s="84"/>
      <c r="Z64" s="27">
        <v>40326625.935924597</v>
      </c>
      <c r="AA64" s="84"/>
      <c r="AB64" s="27">
        <v>0</v>
      </c>
      <c r="AC64" s="84"/>
      <c r="AD64" s="26">
        <v>0</v>
      </c>
      <c r="AE64" s="83"/>
      <c r="AF64" s="27">
        <v>0</v>
      </c>
      <c r="AG64" s="84"/>
      <c r="AH64" s="27">
        <v>0</v>
      </c>
      <c r="AI64" s="84"/>
      <c r="AJ64" s="27">
        <v>0</v>
      </c>
      <c r="AK64" s="84"/>
      <c r="AL64" s="27">
        <v>0</v>
      </c>
      <c r="AM64" s="84"/>
      <c r="AN64" s="27">
        <v>0</v>
      </c>
      <c r="AO64" s="84"/>
      <c r="AP64" s="27">
        <v>0</v>
      </c>
      <c r="AQ64" s="84"/>
      <c r="AR64" s="27">
        <v>0</v>
      </c>
      <c r="AS64" s="84"/>
      <c r="AT64" s="26">
        <v>0</v>
      </c>
      <c r="AU64" s="83"/>
      <c r="AV64" s="27">
        <v>0</v>
      </c>
      <c r="AW64" s="84"/>
      <c r="AX64" s="27">
        <v>44810030.571349204</v>
      </c>
      <c r="AY64" s="84"/>
      <c r="AZ64" s="27">
        <v>0</v>
      </c>
      <c r="BA64" s="84"/>
      <c r="BB64" s="27">
        <v>0</v>
      </c>
      <c r="BC64" s="84"/>
      <c r="BD64" s="27">
        <v>0</v>
      </c>
      <c r="BE64" s="84"/>
      <c r="BF64" s="27">
        <v>0</v>
      </c>
      <c r="BG64" s="84"/>
      <c r="BH64" s="27">
        <v>0</v>
      </c>
      <c r="BI64" s="84"/>
      <c r="BJ64" s="27">
        <v>0</v>
      </c>
      <c r="BK64" s="84"/>
      <c r="BL64" s="27">
        <v>0</v>
      </c>
      <c r="BM64" s="84"/>
      <c r="BN64" s="27">
        <v>0</v>
      </c>
      <c r="BO64" s="84"/>
      <c r="BP64" s="27">
        <v>0</v>
      </c>
      <c r="BQ64" s="84"/>
      <c r="BR64" s="27">
        <v>0</v>
      </c>
      <c r="BS64" s="84"/>
      <c r="BT64" s="27">
        <v>0</v>
      </c>
      <c r="BU64" s="84"/>
      <c r="BV64" s="27">
        <v>47059272.162280098</v>
      </c>
      <c r="BW64" s="84"/>
      <c r="BX64" s="27">
        <v>0</v>
      </c>
      <c r="BY64" s="84"/>
      <c r="BZ64" s="26"/>
      <c r="CA64" s="83"/>
      <c r="CB64" s="26"/>
      <c r="CC64" s="83"/>
      <c r="CD64" s="27"/>
      <c r="CE64" s="84"/>
      <c r="CF64" s="27"/>
      <c r="CG64" s="84"/>
      <c r="CH64" s="27"/>
      <c r="CI64" s="84"/>
      <c r="CJ64" s="27"/>
      <c r="CK64" s="84"/>
      <c r="CL64" s="27"/>
      <c r="CM64" s="84"/>
      <c r="CN64" s="27"/>
      <c r="CO64" s="84"/>
      <c r="CP64" s="27"/>
      <c r="CQ64" s="84"/>
      <c r="CR64" s="27"/>
      <c r="CS64" s="84"/>
      <c r="CT64" s="27">
        <v>49115934.700000003</v>
      </c>
      <c r="CU64" s="84"/>
      <c r="CV64" s="27"/>
      <c r="CW64" s="84"/>
      <c r="CX64" s="27"/>
      <c r="CY64" s="84"/>
      <c r="CZ64" s="27"/>
      <c r="DA64" s="84"/>
      <c r="DB64" s="27"/>
      <c r="DC64" s="84"/>
      <c r="DD64" s="250"/>
      <c r="DE64" s="286"/>
    </row>
    <row r="65" spans="1:109" s="38" customFormat="1" ht="13.5" customHeight="1" x14ac:dyDescent="0.35">
      <c r="A65" s="28" t="s">
        <v>77</v>
      </c>
      <c r="B65" s="45">
        <v>-4.4999999999999998E-2</v>
      </c>
      <c r="C65" s="83"/>
      <c r="D65" s="45">
        <v>0</v>
      </c>
      <c r="E65" s="83"/>
      <c r="F65" s="46">
        <v>0</v>
      </c>
      <c r="G65" s="84"/>
      <c r="H65" s="46">
        <v>0</v>
      </c>
      <c r="I65" s="84"/>
      <c r="J65" s="46">
        <v>0</v>
      </c>
      <c r="K65" s="84"/>
      <c r="L65" s="46">
        <v>0</v>
      </c>
      <c r="M65" s="84"/>
      <c r="N65" s="46">
        <v>0</v>
      </c>
      <c r="O65" s="84"/>
      <c r="P65" s="46">
        <v>0</v>
      </c>
      <c r="Q65" s="84"/>
      <c r="R65" s="46">
        <v>0</v>
      </c>
      <c r="S65" s="84"/>
      <c r="T65" s="46">
        <v>0</v>
      </c>
      <c r="U65" s="84"/>
      <c r="V65" s="46">
        <v>0</v>
      </c>
      <c r="W65" s="84"/>
      <c r="X65" s="46">
        <v>0</v>
      </c>
      <c r="Y65" s="84"/>
      <c r="Z65" s="46">
        <v>3.9E-2</v>
      </c>
      <c r="AA65" s="84"/>
      <c r="AB65" s="46">
        <v>0</v>
      </c>
      <c r="AC65" s="84"/>
      <c r="AD65" s="45">
        <v>0</v>
      </c>
      <c r="AE65" s="83"/>
      <c r="AF65" s="46">
        <v>0</v>
      </c>
      <c r="AG65" s="84"/>
      <c r="AH65" s="46">
        <v>0</v>
      </c>
      <c r="AI65" s="84"/>
      <c r="AJ65" s="46">
        <v>0</v>
      </c>
      <c r="AK65" s="84"/>
      <c r="AL65" s="46">
        <v>0</v>
      </c>
      <c r="AM65" s="84"/>
      <c r="AN65" s="46">
        <v>0</v>
      </c>
      <c r="AO65" s="84"/>
      <c r="AP65" s="46">
        <v>0</v>
      </c>
      <c r="AQ65" s="84"/>
      <c r="AR65" s="46">
        <v>0</v>
      </c>
      <c r="AS65" s="84"/>
      <c r="AT65" s="45">
        <v>0</v>
      </c>
      <c r="AU65" s="83"/>
      <c r="AV65" s="46">
        <v>0</v>
      </c>
      <c r="AW65" s="84"/>
      <c r="AX65" s="46">
        <v>4.2999999999999997E-2</v>
      </c>
      <c r="AY65" s="84"/>
      <c r="AZ65" s="46">
        <v>0</v>
      </c>
      <c r="BA65" s="84"/>
      <c r="BB65" s="46">
        <v>0</v>
      </c>
      <c r="BC65" s="84"/>
      <c r="BD65" s="46">
        <v>0</v>
      </c>
      <c r="BE65" s="84"/>
      <c r="BF65" s="46">
        <v>0</v>
      </c>
      <c r="BG65" s="84"/>
      <c r="BH65" s="46">
        <v>0</v>
      </c>
      <c r="BI65" s="84"/>
      <c r="BJ65" s="46">
        <v>0</v>
      </c>
      <c r="BK65" s="84"/>
      <c r="BL65" s="46">
        <v>0</v>
      </c>
      <c r="BM65" s="84"/>
      <c r="BN65" s="46">
        <v>0</v>
      </c>
      <c r="BO65" s="84"/>
      <c r="BP65" s="46">
        <v>0</v>
      </c>
      <c r="BQ65" s="84"/>
      <c r="BR65" s="46">
        <v>0</v>
      </c>
      <c r="BS65" s="84"/>
      <c r="BT65" s="46">
        <v>0</v>
      </c>
      <c r="BU65" s="84"/>
      <c r="BV65" s="46">
        <v>5.0999999999999997E-2</v>
      </c>
      <c r="BW65" s="84"/>
      <c r="BX65" s="46"/>
      <c r="BY65" s="84"/>
      <c r="BZ65" s="45"/>
      <c r="CA65" s="83"/>
      <c r="CB65" s="45"/>
      <c r="CC65" s="83"/>
      <c r="CD65" s="46"/>
      <c r="CE65" s="84"/>
      <c r="CF65" s="46"/>
      <c r="CG65" s="84"/>
      <c r="CH65" s="46"/>
      <c r="CI65" s="84"/>
      <c r="CJ65" s="46"/>
      <c r="CK65" s="84"/>
      <c r="CL65" s="46"/>
      <c r="CM65" s="84"/>
      <c r="CN65" s="46"/>
      <c r="CO65" s="84"/>
      <c r="CP65" s="46"/>
      <c r="CQ65" s="84"/>
      <c r="CR65" s="46"/>
      <c r="CS65" s="84"/>
      <c r="CT65" s="46">
        <v>4.2999999999999997E-2</v>
      </c>
      <c r="CU65" s="84"/>
      <c r="CV65" s="46"/>
      <c r="CW65" s="84"/>
      <c r="CX65" s="46"/>
      <c r="CY65" s="84"/>
      <c r="CZ65" s="46"/>
      <c r="DA65" s="84"/>
      <c r="DB65" s="46"/>
      <c r="DC65" s="84"/>
      <c r="DD65" s="293"/>
      <c r="DE65" s="286"/>
    </row>
    <row r="66" spans="1:109" s="38" customFormat="1" ht="13.5" customHeight="1" x14ac:dyDescent="0.35">
      <c r="A66" s="28" t="s">
        <v>78</v>
      </c>
      <c r="B66" s="26">
        <f>+'DOMESTIC DEBT USD'!B65*'DOMESTIC DEBT COLONES'!B83</f>
        <v>7208776.0499999998</v>
      </c>
      <c r="C66" s="83"/>
      <c r="D66" s="26">
        <f>+'DOMESTIC DEBT USD'!DH65*'DOMESTIC DEBT COLONES'!D83</f>
        <v>0</v>
      </c>
      <c r="E66" s="83"/>
      <c r="F66" s="27">
        <f>+'DOMESTIC DEBT USD'!DG65*'DOMESTIC DEBT COLONES'!F83</f>
        <v>0</v>
      </c>
      <c r="G66" s="84"/>
      <c r="H66" s="27">
        <f>+'DOMESTIC DEBT USD'!DG65*'DOMESTIC DEBT COLONES'!H83</f>
        <v>0</v>
      </c>
      <c r="I66" s="84"/>
      <c r="J66" s="27">
        <f>+'DOMESTIC DEBT USD'!DG65*'DOMESTIC DEBT COLONES'!J83</f>
        <v>0</v>
      </c>
      <c r="K66" s="84"/>
      <c r="L66" s="27">
        <f>+'DOMESTIC DEBT USD'!DG65*'DOMESTIC DEBT COLONES'!L83</f>
        <v>0</v>
      </c>
      <c r="M66" s="84"/>
      <c r="N66" s="27">
        <f>+'DOMESTIC DEBT USD'!DG65*'DOMESTIC DEBT COLONES'!N83</f>
        <v>0</v>
      </c>
      <c r="O66" s="84"/>
      <c r="P66" s="27">
        <f>+'DOMESTIC DEBT USD'!DG65*'DOMESTIC DEBT COLONES'!P83</f>
        <v>0</v>
      </c>
      <c r="Q66" s="84"/>
      <c r="R66" s="27">
        <f>+'DOMESTIC DEBT USD'!DG65*'DOMESTIC DEBT COLONES'!R83</f>
        <v>0</v>
      </c>
      <c r="S66" s="84"/>
      <c r="T66" s="27">
        <f>+'DOMESTIC DEBT USD'!DG65*'DOMESTIC DEBT COLONES'!T83</f>
        <v>0</v>
      </c>
      <c r="U66" s="84"/>
      <c r="V66" s="27">
        <f>+'DOMESTIC DEBT USD'!DG65*'DOMESTIC DEBT COLONES'!V83</f>
        <v>0</v>
      </c>
      <c r="W66" s="84"/>
      <c r="X66" s="27">
        <f>+'DOMESTIC DEBT USD'!DG65*'DOMESTIC DEBT COLONES'!X83</f>
        <v>0</v>
      </c>
      <c r="Y66" s="84"/>
      <c r="Z66" s="27">
        <f>+'DOMESTIC DEBT USD'!Z65*'DOMESTIC DEBT COLONES'!Z83</f>
        <v>9303146.1600000001</v>
      </c>
      <c r="AA66" s="84"/>
      <c r="AB66" s="27">
        <f>+'DOMESTIC DEBT USD'!DG65*'DOMESTIC DEBT COLONES'!AB83</f>
        <v>0</v>
      </c>
      <c r="AC66" s="84"/>
      <c r="AD66" s="26">
        <f>+'DOMESTIC DEBT USD'!DI65*'DOMESTIC DEBT COLONES'!AD83</f>
        <v>0</v>
      </c>
      <c r="AE66" s="83"/>
      <c r="AF66" s="27">
        <f>+'DOMESTIC DEBT USD'!DK65*'DOMESTIC DEBT COLONES'!AF83</f>
        <v>0</v>
      </c>
      <c r="AG66" s="84"/>
      <c r="AH66" s="27">
        <f>+'DOMESTIC DEBT USD'!DM65*'DOMESTIC DEBT COLONES'!AH83</f>
        <v>0</v>
      </c>
      <c r="AI66" s="84"/>
      <c r="AJ66" s="27">
        <f>+'DOMESTIC DEBT USD'!DO65*'DOMESTIC DEBT COLONES'!AJ83</f>
        <v>0</v>
      </c>
      <c r="AK66" s="84"/>
      <c r="AL66" s="27">
        <f>+'DOMESTIC DEBT USD'!DQ65*'DOMESTIC DEBT COLONES'!AL83</f>
        <v>0</v>
      </c>
      <c r="AM66" s="84"/>
      <c r="AN66" s="27">
        <f>+'DOMESTIC DEBT USD'!DS65*'DOMESTIC DEBT COLONES'!AN83</f>
        <v>0</v>
      </c>
      <c r="AO66" s="84"/>
      <c r="AP66" s="27">
        <f>+'DOMESTIC DEBT USD'!DU65*'DOMESTIC DEBT COLONES'!AP83</f>
        <v>0</v>
      </c>
      <c r="AQ66" s="84"/>
      <c r="AR66" s="27">
        <f>+'DOMESTIC DEBT USD'!DW65*'DOMESTIC DEBT COLONES'!AR83</f>
        <v>0</v>
      </c>
      <c r="AS66" s="84"/>
      <c r="AT66" s="26">
        <f>+'DOMESTIC DEBT USD'!DY65*'DOMESTIC DEBT COLONES'!AT83</f>
        <v>0</v>
      </c>
      <c r="AU66" s="83"/>
      <c r="AV66" s="27">
        <f>+'DOMESTIC DEBT USD'!EC65*'DOMESTIC DEBT COLONES'!AV83</f>
        <v>0</v>
      </c>
      <c r="AW66" s="84"/>
      <c r="AX66" s="27">
        <f>+'DOMESTIC DEBT USD'!AX65*'DOMESTIC DEBT COLONES'!AX83</f>
        <v>9876240.0559999999</v>
      </c>
      <c r="AY66" s="84"/>
      <c r="AZ66" s="27">
        <f>+'DOMESTIC DEBT USD'!AZ65*'DOMESTIC DEBT COLONES'!AZ83</f>
        <v>0</v>
      </c>
      <c r="BA66" s="84"/>
      <c r="BB66" s="27">
        <f>+'DOMESTIC DEBT USD'!DG65*'DOMESTIC DEBT COLONES'!BB83</f>
        <v>0</v>
      </c>
      <c r="BC66" s="84"/>
      <c r="BD66" s="27">
        <f>+'DOMESTIC DEBT USD'!DI65*'DOMESTIC DEBT COLONES'!BD83</f>
        <v>0</v>
      </c>
      <c r="BE66" s="84"/>
      <c r="BF66" s="27">
        <f>+'DOMESTIC DEBT USD'!DK65*'DOMESTIC DEBT COLONES'!BF83</f>
        <v>0</v>
      </c>
      <c r="BG66" s="84"/>
      <c r="BH66" s="27">
        <f>+'DOMESTIC DEBT USD'!DM65*'DOMESTIC DEBT COLONES'!BH83</f>
        <v>0</v>
      </c>
      <c r="BI66" s="84"/>
      <c r="BJ66" s="27">
        <f>+'DOMESTIC DEBT USD'!DO65*'DOMESTIC DEBT COLONES'!BJ83</f>
        <v>0</v>
      </c>
      <c r="BK66" s="84"/>
      <c r="BL66" s="27">
        <f>+'DOMESTIC DEBT USD'!DQ65*'DOMESTIC DEBT COLONES'!BL83</f>
        <v>0</v>
      </c>
      <c r="BM66" s="84"/>
      <c r="BN66" s="27">
        <f>+'DOMESTIC DEBT USD'!DS65*'DOMESTIC DEBT COLONES'!BN83</f>
        <v>0</v>
      </c>
      <c r="BO66" s="84"/>
      <c r="BP66" s="27">
        <f>+'DOMESTIC DEBT USD'!DU65*'DOMESTIC DEBT COLONES'!BP83</f>
        <v>0</v>
      </c>
      <c r="BQ66" s="84"/>
      <c r="BR66" s="27">
        <f>+'DOMESTIC DEBT USD'!DW65*'DOMESTIC DEBT COLONES'!BR83</f>
        <v>0</v>
      </c>
      <c r="BS66" s="84"/>
      <c r="BT66" s="27">
        <f>+'DOMESTIC DEBT USD'!DY65*'DOMESTIC DEBT COLONES'!BT83</f>
        <v>0</v>
      </c>
      <c r="BU66" s="84"/>
      <c r="BV66" s="27">
        <v>9847245.3000000007</v>
      </c>
      <c r="BW66" s="84"/>
      <c r="BX66" s="27"/>
      <c r="BY66" s="84"/>
      <c r="BZ66" s="26"/>
      <c r="CA66" s="83"/>
      <c r="CB66" s="26"/>
      <c r="CC66" s="83"/>
      <c r="CD66" s="27"/>
      <c r="CE66" s="84"/>
      <c r="CF66" s="27"/>
      <c r="CG66" s="84"/>
      <c r="CH66" s="27"/>
      <c r="CI66" s="84"/>
      <c r="CJ66" s="27"/>
      <c r="CK66" s="84"/>
      <c r="CL66" s="27"/>
      <c r="CM66" s="84"/>
      <c r="CN66" s="27"/>
      <c r="CO66" s="84"/>
      <c r="CP66" s="27"/>
      <c r="CQ66" s="84"/>
      <c r="CR66" s="27"/>
      <c r="CS66" s="84"/>
      <c r="CT66" s="27">
        <v>10545702.479999999</v>
      </c>
      <c r="CU66" s="84"/>
      <c r="CV66" s="27">
        <v>0</v>
      </c>
      <c r="CW66" s="84"/>
      <c r="CX66" s="27">
        <v>0</v>
      </c>
      <c r="CY66" s="84"/>
      <c r="CZ66" s="27">
        <v>0</v>
      </c>
      <c r="DA66" s="84"/>
      <c r="DB66" s="27">
        <v>0</v>
      </c>
      <c r="DC66" s="84"/>
      <c r="DD66" s="250">
        <v>0</v>
      </c>
      <c r="DE66" s="286"/>
    </row>
    <row r="67" spans="1:109" s="38" customFormat="1" ht="13.5" customHeight="1" x14ac:dyDescent="0.35">
      <c r="A67" s="28" t="s">
        <v>222</v>
      </c>
      <c r="B67" s="26">
        <v>4694444.0732010501</v>
      </c>
      <c r="C67" s="83"/>
      <c r="D67" s="26">
        <v>484264.97990032012</v>
      </c>
      <c r="E67" s="83"/>
      <c r="F67" s="27">
        <v>905857.58419310011</v>
      </c>
      <c r="G67" s="84"/>
      <c r="H67" s="27">
        <v>1731723.63477389</v>
      </c>
      <c r="I67" s="84"/>
      <c r="J67" s="27">
        <v>2187603.6032804698</v>
      </c>
      <c r="K67" s="84"/>
      <c r="L67" s="27">
        <v>2607861.2882482097</v>
      </c>
      <c r="M67" s="84"/>
      <c r="N67" s="27">
        <v>3141346.1150748897</v>
      </c>
      <c r="O67" s="84"/>
      <c r="P67" s="27">
        <v>3587150.8079760196</v>
      </c>
      <c r="Q67" s="84"/>
      <c r="R67" s="27">
        <v>4018937.2822054001</v>
      </c>
      <c r="S67" s="84"/>
      <c r="T67" s="27">
        <v>4548317.0267838994</v>
      </c>
      <c r="U67" s="84"/>
      <c r="V67" s="27">
        <v>5035849.76188647</v>
      </c>
      <c r="W67" s="84"/>
      <c r="X67" s="27">
        <v>5519294.0186387198</v>
      </c>
      <c r="Y67" s="84"/>
      <c r="Z67" s="27">
        <v>6319675.8602759</v>
      </c>
      <c r="AA67" s="84"/>
      <c r="AB67" s="27">
        <v>612345.75598640996</v>
      </c>
      <c r="AC67" s="84"/>
      <c r="AD67" s="26">
        <v>1102230.2893854801</v>
      </c>
      <c r="AE67" s="83"/>
      <c r="AF67" s="27">
        <v>1937252.6968220801</v>
      </c>
      <c r="AG67" s="84"/>
      <c r="AH67" s="27">
        <v>2389439.6966357301</v>
      </c>
      <c r="AI67" s="84"/>
      <c r="AJ67" s="27">
        <v>2883613.3432400897</v>
      </c>
      <c r="AK67" s="84"/>
      <c r="AL67" s="27">
        <v>3530894.7181908893</v>
      </c>
      <c r="AM67" s="84"/>
      <c r="AN67" s="27">
        <v>4119214.92189882</v>
      </c>
      <c r="AO67" s="84"/>
      <c r="AP67" s="27">
        <v>4803647.3048952706</v>
      </c>
      <c r="AQ67" s="84"/>
      <c r="AR67" s="27">
        <v>5461129.5201892201</v>
      </c>
      <c r="AS67" s="84"/>
      <c r="AT67" s="26">
        <v>5982649.7179935295</v>
      </c>
      <c r="AU67" s="83"/>
      <c r="AV67" s="27">
        <v>6509857.8668668</v>
      </c>
      <c r="AW67" s="84"/>
      <c r="AX67" s="27">
        <v>7333564.59913735</v>
      </c>
      <c r="AY67" s="84"/>
      <c r="AZ67" s="27">
        <v>677015.98868771002</v>
      </c>
      <c r="BA67" s="84"/>
      <c r="BB67" s="27">
        <v>1153610.3553965301</v>
      </c>
      <c r="BC67" s="84"/>
      <c r="BD67" s="27">
        <v>2014094.5636290698</v>
      </c>
      <c r="BE67" s="84"/>
      <c r="BF67" s="27">
        <v>2504943.4738600706</v>
      </c>
      <c r="BG67" s="84"/>
      <c r="BH67" s="27">
        <v>3019749.5641105897</v>
      </c>
      <c r="BI67" s="84"/>
      <c r="BJ67" s="27">
        <v>3669888.5619992903</v>
      </c>
      <c r="BK67" s="84"/>
      <c r="BL67" s="27">
        <v>4203818.6949082604</v>
      </c>
      <c r="BM67" s="84"/>
      <c r="BN67" s="27">
        <v>4691878.8999164104</v>
      </c>
      <c r="BO67" s="84"/>
      <c r="BP67" s="27">
        <v>5313584.1314544501</v>
      </c>
      <c r="BQ67" s="84"/>
      <c r="BR67" s="27">
        <v>5839633.0999999996</v>
      </c>
      <c r="BS67" s="84"/>
      <c r="BT67" s="27">
        <v>6388830.2533371001</v>
      </c>
      <c r="BU67" s="84"/>
      <c r="BV67" s="27">
        <v>6388830.2533371001</v>
      </c>
      <c r="BW67" s="84"/>
      <c r="BX67" s="27">
        <v>671130.05750044016</v>
      </c>
      <c r="BY67" s="84"/>
      <c r="BZ67" s="26">
        <v>671130.05750044016</v>
      </c>
      <c r="CA67" s="83"/>
      <c r="CB67" s="371">
        <v>1197374.1734602097</v>
      </c>
      <c r="CC67" s="83"/>
      <c r="CD67" s="379">
        <v>2511727.8801382901</v>
      </c>
      <c r="CE67" s="84"/>
      <c r="CF67" s="379">
        <v>3038972.3587632007</v>
      </c>
      <c r="CG67" s="84"/>
      <c r="CH67" s="379">
        <v>3729266.2875944804</v>
      </c>
      <c r="CI67" s="84"/>
      <c r="CJ67" s="379">
        <v>4284140.7909387005</v>
      </c>
      <c r="CK67" s="84"/>
      <c r="CL67" s="379">
        <v>4796406.6463505309</v>
      </c>
      <c r="CM67" s="84"/>
      <c r="CN67" s="379">
        <v>5450055.8478446603</v>
      </c>
      <c r="CO67" s="84"/>
      <c r="CP67" s="379">
        <v>6043554.5785786798</v>
      </c>
      <c r="CQ67" s="84"/>
      <c r="CR67" s="379">
        <v>6577258.7216986306</v>
      </c>
      <c r="CS67" s="84"/>
      <c r="CT67" s="379">
        <v>7402459.5911382996</v>
      </c>
      <c r="CU67" s="84"/>
      <c r="CV67" s="379">
        <v>698155.8458142099</v>
      </c>
      <c r="CW67" s="84"/>
      <c r="CX67" s="379">
        <v>1199943.6815276402</v>
      </c>
      <c r="CY67" s="84"/>
      <c r="CZ67" s="379">
        <v>2022476.3898108297</v>
      </c>
      <c r="DA67" s="84"/>
      <c r="DB67" s="379">
        <v>2575538.1216243301</v>
      </c>
      <c r="DC67" s="84"/>
      <c r="DD67" s="366">
        <v>2575538.1216243301</v>
      </c>
      <c r="DE67" s="286"/>
    </row>
    <row r="68" spans="1:109" s="38" customFormat="1" ht="13.5" customHeight="1" x14ac:dyDescent="0.35">
      <c r="A68" s="28" t="s">
        <v>221</v>
      </c>
      <c r="B68" s="26">
        <v>4341031.0941264303</v>
      </c>
      <c r="C68" s="83"/>
      <c r="D68" s="26">
        <v>453711.86120622006</v>
      </c>
      <c r="E68" s="83"/>
      <c r="F68" s="27">
        <v>799599.59398241015</v>
      </c>
      <c r="G68" s="84"/>
      <c r="H68" s="27">
        <v>1462678.6117350301</v>
      </c>
      <c r="I68" s="84"/>
      <c r="J68" s="27">
        <v>1856543.2836633697</v>
      </c>
      <c r="K68" s="84"/>
      <c r="L68" s="27">
        <v>2228465.0935011199</v>
      </c>
      <c r="M68" s="84"/>
      <c r="N68" s="27">
        <v>2710444.8667400698</v>
      </c>
      <c r="O68" s="84"/>
      <c r="P68" s="27">
        <v>3107452.0446020095</v>
      </c>
      <c r="Q68" s="84"/>
      <c r="R68" s="27">
        <v>3484668.1875510397</v>
      </c>
      <c r="S68" s="84"/>
      <c r="T68" s="27">
        <v>3973205.3537388393</v>
      </c>
      <c r="U68" s="84"/>
      <c r="V68" s="27">
        <v>4404563.7512004897</v>
      </c>
      <c r="W68" s="84"/>
      <c r="X68" s="27">
        <v>4836608.9224493597</v>
      </c>
      <c r="Y68" s="84"/>
      <c r="Z68" s="27">
        <v>5566248.5867627701</v>
      </c>
      <c r="AA68" s="84"/>
      <c r="AB68" s="27">
        <v>543793.71380097</v>
      </c>
      <c r="AC68" s="84"/>
      <c r="AD68" s="26">
        <v>979377.77883312013</v>
      </c>
      <c r="AE68" s="83"/>
      <c r="AF68" s="27">
        <v>1737019.1029849201</v>
      </c>
      <c r="AG68" s="84"/>
      <c r="AH68" s="27">
        <v>2113028.9863278503</v>
      </c>
      <c r="AI68" s="84"/>
      <c r="AJ68" s="27">
        <v>2469137.5943026897</v>
      </c>
      <c r="AK68" s="84"/>
      <c r="AL68" s="27">
        <v>3041658.6772712595</v>
      </c>
      <c r="AM68" s="84"/>
      <c r="AN68" s="27">
        <v>3571799.5136955804</v>
      </c>
      <c r="AO68" s="84"/>
      <c r="AP68" s="27">
        <v>4024402.1226153099</v>
      </c>
      <c r="AQ68" s="84"/>
      <c r="AR68" s="27">
        <v>4604772.5103728902</v>
      </c>
      <c r="AS68" s="84"/>
      <c r="AT68" s="26">
        <v>5071876.37941931</v>
      </c>
      <c r="AU68" s="83"/>
      <c r="AV68" s="27">
        <v>5542721.1889028801</v>
      </c>
      <c r="AW68" s="84"/>
      <c r="AX68" s="27">
        <v>6311852.8896747101</v>
      </c>
      <c r="AY68" s="84"/>
      <c r="AZ68" s="27">
        <v>600209.27787580003</v>
      </c>
      <c r="BA68" s="84"/>
      <c r="BB68" s="27">
        <v>1021706.2059470201</v>
      </c>
      <c r="BC68" s="84"/>
      <c r="BD68" s="27">
        <v>1814682.9587705098</v>
      </c>
      <c r="BE68" s="84"/>
      <c r="BF68" s="27">
        <v>2246768.39540713</v>
      </c>
      <c r="BG68" s="84"/>
      <c r="BH68" s="27">
        <v>2703348.9872901901</v>
      </c>
      <c r="BI68" s="84"/>
      <c r="BJ68" s="27">
        <v>3290424.1912481701</v>
      </c>
      <c r="BK68" s="84"/>
      <c r="BL68" s="27">
        <v>3763332.7941518202</v>
      </c>
      <c r="BM68" s="84"/>
      <c r="BN68" s="27">
        <v>4195337.7862856705</v>
      </c>
      <c r="BO68" s="84"/>
      <c r="BP68" s="27">
        <v>4760677.65750344</v>
      </c>
      <c r="BQ68" s="84"/>
      <c r="BR68" s="27">
        <v>5229639.7</v>
      </c>
      <c r="BS68" s="84"/>
      <c r="BT68" s="27">
        <v>5707386.7305077193</v>
      </c>
      <c r="BU68" s="84"/>
      <c r="BV68" s="27">
        <v>5707386.7305077193</v>
      </c>
      <c r="BW68" s="84"/>
      <c r="BX68" s="27">
        <v>590151.03687612002</v>
      </c>
      <c r="BY68" s="84"/>
      <c r="BZ68" s="26">
        <v>590151.03687612002</v>
      </c>
      <c r="CA68" s="83"/>
      <c r="CB68" s="371">
        <v>1058375.61867058</v>
      </c>
      <c r="CC68" s="83"/>
      <c r="CD68" s="379">
        <v>2233650.2830389403</v>
      </c>
      <c r="CE68" s="84"/>
      <c r="CF68" s="379">
        <v>2696774.7044817405</v>
      </c>
      <c r="CG68" s="84"/>
      <c r="CH68" s="379">
        <v>3312872.6617177301</v>
      </c>
      <c r="CI68" s="84"/>
      <c r="CJ68" s="379">
        <v>3806660.99988518</v>
      </c>
      <c r="CK68" s="84"/>
      <c r="CL68" s="379">
        <v>4253128.5362485405</v>
      </c>
      <c r="CM68" s="84"/>
      <c r="CN68" s="379">
        <v>4821914.4522334505</v>
      </c>
      <c r="CO68" s="84"/>
      <c r="CP68" s="379">
        <v>5355821.2131532095</v>
      </c>
      <c r="CQ68" s="84"/>
      <c r="CR68" s="379">
        <v>5823359.6013695905</v>
      </c>
      <c r="CS68" s="84"/>
      <c r="CT68" s="379">
        <v>6576751.94961356</v>
      </c>
      <c r="CU68" s="84"/>
      <c r="CV68" s="379">
        <v>615730.12600201997</v>
      </c>
      <c r="CW68" s="84"/>
      <c r="CX68" s="379">
        <v>1054841.9419628801</v>
      </c>
      <c r="CY68" s="84"/>
      <c r="CZ68" s="379">
        <v>1803185.2045727896</v>
      </c>
      <c r="DA68" s="84"/>
      <c r="DB68" s="379">
        <v>2289940.6627115901</v>
      </c>
      <c r="DC68" s="84"/>
      <c r="DD68" s="366">
        <v>2289940.6627115901</v>
      </c>
      <c r="DE68" s="286"/>
    </row>
    <row r="69" spans="1:109" s="38" customFormat="1" ht="13.5" customHeight="1" x14ac:dyDescent="0.35">
      <c r="A69" s="28" t="s">
        <v>223</v>
      </c>
      <c r="B69" s="26">
        <v>7682246.3751666602</v>
      </c>
      <c r="C69" s="83"/>
      <c r="D69" s="26">
        <v>668606.16007868014</v>
      </c>
      <c r="E69" s="83"/>
      <c r="F69" s="27">
        <v>1363567.0365266399</v>
      </c>
      <c r="G69" s="84"/>
      <c r="H69" s="27">
        <v>2133788.40867496</v>
      </c>
      <c r="I69" s="84"/>
      <c r="J69" s="27">
        <v>2660211.2324756896</v>
      </c>
      <c r="K69" s="84"/>
      <c r="L69" s="27">
        <v>3223738.2192770699</v>
      </c>
      <c r="M69" s="84"/>
      <c r="N69" s="27">
        <v>3892747.1564754206</v>
      </c>
      <c r="O69" s="84"/>
      <c r="P69" s="27">
        <v>4562891.2062376495</v>
      </c>
      <c r="Q69" s="84"/>
      <c r="R69" s="27">
        <v>5347874.886169659</v>
      </c>
      <c r="S69" s="84"/>
      <c r="T69" s="27">
        <v>6041623.5544990608</v>
      </c>
      <c r="U69" s="84"/>
      <c r="V69" s="27">
        <v>6578144.2425757488</v>
      </c>
      <c r="W69" s="84"/>
      <c r="X69" s="27">
        <v>7189836.6250987006</v>
      </c>
      <c r="Y69" s="84"/>
      <c r="Z69" s="27">
        <v>8335028.0774487583</v>
      </c>
      <c r="AA69" s="84"/>
      <c r="AB69" s="27">
        <v>731721.86203065002</v>
      </c>
      <c r="AC69" s="84"/>
      <c r="AD69" s="26">
        <v>1534305.11625836</v>
      </c>
      <c r="AE69" s="83"/>
      <c r="AF69" s="27">
        <v>2268343.2443707297</v>
      </c>
      <c r="AG69" s="84"/>
      <c r="AH69" s="27">
        <v>2753940.8804305801</v>
      </c>
      <c r="AI69" s="84"/>
      <c r="AJ69" s="27">
        <v>3232124.0460475003</v>
      </c>
      <c r="AK69" s="84"/>
      <c r="AL69" s="27">
        <v>3972678.97084331</v>
      </c>
      <c r="AM69" s="84"/>
      <c r="AN69" s="27">
        <v>4616044.6940591997</v>
      </c>
      <c r="AO69" s="84"/>
      <c r="AP69" s="27">
        <v>5468304.1376647698</v>
      </c>
      <c r="AQ69" s="84"/>
      <c r="AR69" s="27">
        <v>6219501.9590440802</v>
      </c>
      <c r="AS69" s="84"/>
      <c r="AT69" s="26">
        <v>6788262.7359411195</v>
      </c>
      <c r="AU69" s="83"/>
      <c r="AV69" s="27">
        <v>7392693.05488858</v>
      </c>
      <c r="AW69" s="84"/>
      <c r="AX69" s="27">
        <v>8457926.2110179607</v>
      </c>
      <c r="AY69" s="84"/>
      <c r="AZ69" s="27">
        <v>757503.18246804993</v>
      </c>
      <c r="BA69" s="84"/>
      <c r="BB69" s="27">
        <v>1500236.0109705201</v>
      </c>
      <c r="BC69" s="84"/>
      <c r="BD69" s="27">
        <v>2266072.9310473404</v>
      </c>
      <c r="BE69" s="84"/>
      <c r="BF69" s="27">
        <v>2824128.9660870396</v>
      </c>
      <c r="BG69" s="84"/>
      <c r="BH69" s="27">
        <v>3415522.2608990497</v>
      </c>
      <c r="BI69" s="84"/>
      <c r="BJ69" s="27">
        <v>4086883.5154030998</v>
      </c>
      <c r="BK69" s="84"/>
      <c r="BL69" s="27">
        <v>4813611.2617656095</v>
      </c>
      <c r="BM69" s="84"/>
      <c r="BN69" s="27">
        <v>5651385.210102899</v>
      </c>
      <c r="BO69" s="84"/>
      <c r="BP69" s="27">
        <v>6355196.9091009088</v>
      </c>
      <c r="BQ69" s="84"/>
      <c r="BR69" s="27">
        <v>7000950.2862979695</v>
      </c>
      <c r="BS69" s="84"/>
      <c r="BT69" s="27">
        <v>7593741.1758683585</v>
      </c>
      <c r="BU69" s="84"/>
      <c r="BV69" s="27">
        <v>7593741.1758683585</v>
      </c>
      <c r="BW69" s="84"/>
      <c r="BX69" s="27">
        <v>772374.31033248</v>
      </c>
      <c r="BY69" s="84"/>
      <c r="BZ69" s="26">
        <v>772374.31033248</v>
      </c>
      <c r="CA69" s="83"/>
      <c r="CB69" s="371">
        <v>1069873.7940233801</v>
      </c>
      <c r="CC69" s="83"/>
      <c r="CD69" s="379">
        <v>3059961.1696522697</v>
      </c>
      <c r="CE69" s="84"/>
      <c r="CF69" s="379">
        <v>3705856.1854980397</v>
      </c>
      <c r="CG69" s="84"/>
      <c r="CH69" s="379">
        <v>4451471.9855985902</v>
      </c>
      <c r="CI69" s="84"/>
      <c r="CJ69" s="379">
        <v>5195414.0534924502</v>
      </c>
      <c r="CK69" s="84"/>
      <c r="CL69" s="379">
        <v>6056307.1810486093</v>
      </c>
      <c r="CM69" s="84"/>
      <c r="CN69" s="379">
        <v>6795004.9296202408</v>
      </c>
      <c r="CO69" s="84"/>
      <c r="CP69" s="379">
        <v>7464542.0456725704</v>
      </c>
      <c r="CQ69" s="84"/>
      <c r="CR69" s="379">
        <v>8164623.1424943898</v>
      </c>
      <c r="CS69" s="84"/>
      <c r="CT69" s="379">
        <v>9263765.2847008798</v>
      </c>
      <c r="CU69" s="84"/>
      <c r="CV69" s="379">
        <v>782968.26863522001</v>
      </c>
      <c r="CW69" s="84"/>
      <c r="CX69" s="379">
        <v>1594940.3392123899</v>
      </c>
      <c r="CY69" s="84"/>
      <c r="CZ69" s="379">
        <v>2387118.9574274803</v>
      </c>
      <c r="DA69" s="84"/>
      <c r="DB69" s="379">
        <v>3008596.5652105496</v>
      </c>
      <c r="DC69" s="84"/>
      <c r="DD69" s="366">
        <v>3008596.5652105496</v>
      </c>
      <c r="DE69" s="286"/>
    </row>
    <row r="70" spans="1:109" s="4" customFormat="1" ht="14.25" customHeight="1" thickBot="1" x14ac:dyDescent="0.4">
      <c r="A70" s="47"/>
      <c r="B70" s="97"/>
      <c r="C70" s="98"/>
      <c r="D70" s="97"/>
      <c r="E70" s="98"/>
      <c r="F70" s="99"/>
      <c r="G70" s="100"/>
      <c r="H70" s="99"/>
      <c r="I70" s="100"/>
      <c r="J70" s="99"/>
      <c r="K70" s="100"/>
      <c r="L70" s="99"/>
      <c r="M70" s="100"/>
      <c r="N70" s="99"/>
      <c r="O70" s="100"/>
      <c r="P70" s="99"/>
      <c r="Q70" s="100"/>
      <c r="R70" s="99"/>
      <c r="S70" s="100"/>
      <c r="T70" s="99"/>
      <c r="U70" s="100"/>
      <c r="V70" s="99"/>
      <c r="W70" s="100"/>
      <c r="X70" s="99"/>
      <c r="Y70" s="100"/>
      <c r="Z70" s="99"/>
      <c r="AA70" s="100"/>
      <c r="AB70" s="99"/>
      <c r="AC70" s="100"/>
      <c r="AD70" s="97"/>
      <c r="AE70" s="98"/>
      <c r="AF70" s="99"/>
      <c r="AG70" s="100"/>
      <c r="AH70" s="99"/>
      <c r="AI70" s="100"/>
      <c r="AJ70" s="99"/>
      <c r="AK70" s="100"/>
      <c r="AL70" s="99"/>
      <c r="AM70" s="100"/>
      <c r="AN70" s="99"/>
      <c r="AO70" s="100"/>
      <c r="AP70" s="99"/>
      <c r="AQ70" s="100"/>
      <c r="AR70" s="99"/>
      <c r="AS70" s="100"/>
      <c r="AT70" s="97"/>
      <c r="AU70" s="98"/>
      <c r="AV70" s="99"/>
      <c r="AW70" s="100"/>
      <c r="AX70" s="99"/>
      <c r="AY70" s="100"/>
      <c r="AZ70" s="99"/>
      <c r="BA70" s="100"/>
      <c r="BB70" s="99"/>
      <c r="BC70" s="100"/>
      <c r="BD70" s="99"/>
      <c r="BE70" s="100"/>
      <c r="BF70" s="99"/>
      <c r="BG70" s="100"/>
      <c r="BH70" s="99"/>
      <c r="BI70" s="100"/>
      <c r="BJ70" s="99"/>
      <c r="BK70" s="100"/>
      <c r="BL70" s="99"/>
      <c r="BM70" s="100"/>
      <c r="BN70" s="99"/>
      <c r="BO70" s="100"/>
      <c r="BP70" s="99"/>
      <c r="BQ70" s="100"/>
      <c r="BR70" s="99"/>
      <c r="BS70" s="100"/>
      <c r="BT70" s="99"/>
      <c r="BU70" s="100"/>
      <c r="BV70" s="99"/>
      <c r="BW70" s="100"/>
      <c r="BX70" s="99"/>
      <c r="BY70" s="100"/>
      <c r="BZ70" s="97"/>
      <c r="CA70" s="98"/>
      <c r="CB70" s="97"/>
      <c r="CC70" s="98"/>
      <c r="CD70" s="99"/>
      <c r="CE70" s="100"/>
      <c r="CF70" s="99"/>
      <c r="CG70" s="100"/>
      <c r="CH70" s="99"/>
      <c r="CI70" s="100"/>
      <c r="CJ70" s="99"/>
      <c r="CK70" s="100"/>
      <c r="CL70" s="99"/>
      <c r="CM70" s="100"/>
      <c r="CN70" s="99"/>
      <c r="CO70" s="100"/>
      <c r="CP70" s="99"/>
      <c r="CQ70" s="100"/>
      <c r="CR70" s="99"/>
      <c r="CS70" s="100"/>
      <c r="CT70" s="99"/>
      <c r="CU70" s="100"/>
      <c r="CV70" s="99"/>
      <c r="CW70" s="100"/>
      <c r="CX70" s="99"/>
      <c r="CY70" s="100"/>
      <c r="CZ70" s="99"/>
      <c r="DA70" s="100"/>
      <c r="DB70" s="99"/>
      <c r="DC70" s="100"/>
      <c r="DD70" s="294"/>
      <c r="DE70" s="295"/>
    </row>
    <row r="71" spans="1:109" s="4" customFormat="1" ht="14.25" customHeight="1" x14ac:dyDescent="0.35">
      <c r="B71" s="38"/>
      <c r="C71" s="38"/>
      <c r="AD71" s="38"/>
      <c r="AE71" s="38"/>
      <c r="AT71" s="38"/>
      <c r="AU71" s="38"/>
    </row>
    <row r="72" spans="1:109" s="4" customFormat="1" ht="13.5" customHeight="1" x14ac:dyDescent="0.35">
      <c r="A72" s="48" t="s">
        <v>82</v>
      </c>
      <c r="B72" s="49"/>
      <c r="C72" s="49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50"/>
      <c r="V72" s="50"/>
      <c r="W72" s="50"/>
      <c r="X72" s="50"/>
      <c r="Y72" s="50"/>
      <c r="Z72" s="50"/>
      <c r="AA72" s="50"/>
      <c r="AB72" s="50"/>
      <c r="AC72" s="50"/>
      <c r="AD72" s="49"/>
      <c r="AE72" s="49"/>
      <c r="AF72" s="50"/>
      <c r="AG72" s="50"/>
      <c r="AH72" s="50"/>
      <c r="AI72" s="50"/>
      <c r="AJ72" s="50"/>
      <c r="AK72" s="50"/>
      <c r="AL72" s="50"/>
      <c r="AM72" s="50"/>
      <c r="AN72" s="50"/>
      <c r="AO72" s="50"/>
      <c r="AP72" s="50"/>
      <c r="AQ72" s="50"/>
      <c r="AR72" s="50"/>
      <c r="AS72" s="50"/>
      <c r="AT72" s="49"/>
      <c r="AU72" s="49"/>
      <c r="AV72" s="50"/>
      <c r="AW72" s="50"/>
      <c r="AX72" s="50"/>
      <c r="AY72" s="50"/>
      <c r="AZ72" s="50"/>
      <c r="BA72" s="50"/>
      <c r="BB72" s="50"/>
      <c r="BC72" s="50"/>
      <c r="BD72" s="50"/>
      <c r="BE72" s="50"/>
      <c r="BF72" s="50"/>
      <c r="BG72" s="50"/>
      <c r="BH72" s="50"/>
      <c r="BI72" s="50"/>
      <c r="BJ72" s="50"/>
      <c r="BK72" s="50"/>
      <c r="BL72" s="50"/>
      <c r="BM72" s="50"/>
      <c r="BN72" s="50"/>
      <c r="BO72" s="50"/>
      <c r="BP72" s="50"/>
      <c r="BQ72" s="50"/>
      <c r="BR72" s="50"/>
      <c r="BS72" s="50"/>
      <c r="BT72" s="50"/>
      <c r="BU72" s="50"/>
      <c r="BV72" s="50"/>
      <c r="BW72" s="50"/>
      <c r="BX72" s="50"/>
      <c r="BY72" s="50"/>
      <c r="BZ72" s="50"/>
      <c r="CA72" s="50"/>
      <c r="CB72" s="50"/>
      <c r="CC72" s="50"/>
      <c r="CD72" s="50"/>
      <c r="CE72" s="50"/>
      <c r="CF72" s="50"/>
      <c r="CG72" s="50"/>
      <c r="CH72" s="50"/>
      <c r="CI72" s="50"/>
      <c r="CJ72" s="50"/>
      <c r="CK72" s="50"/>
      <c r="CL72" s="50"/>
      <c r="CM72" s="50"/>
      <c r="CN72" s="50"/>
      <c r="CO72" s="50"/>
      <c r="CP72" s="50"/>
      <c r="CQ72" s="50"/>
      <c r="CR72" s="50"/>
      <c r="CS72" s="50"/>
      <c r="CT72" s="50"/>
      <c r="CU72" s="50"/>
      <c r="CV72" s="50"/>
      <c r="CW72" s="50"/>
      <c r="CX72" s="50"/>
      <c r="CY72" s="50"/>
      <c r="CZ72" s="50"/>
      <c r="DA72" s="50"/>
      <c r="DB72" s="50"/>
      <c r="DC72" s="50"/>
      <c r="DD72" s="50"/>
      <c r="DE72" s="50"/>
    </row>
    <row r="73" spans="1:109" s="4" customFormat="1" ht="13.5" customHeight="1" x14ac:dyDescent="0.35">
      <c r="A73" s="2"/>
      <c r="B73" s="38"/>
      <c r="C73" s="38"/>
      <c r="AD73" s="38"/>
      <c r="AE73" s="38"/>
      <c r="AT73" s="38"/>
      <c r="AU73" s="38"/>
    </row>
    <row r="74" spans="1:109" s="4" customFormat="1" ht="14.25" customHeight="1" x14ac:dyDescent="0.35">
      <c r="A74" s="51"/>
      <c r="B74" s="52" t="s">
        <v>83</v>
      </c>
      <c r="C74" s="52" t="s">
        <v>84</v>
      </c>
      <c r="D74" s="53" t="s">
        <v>83</v>
      </c>
      <c r="E74" s="53" t="s">
        <v>84</v>
      </c>
      <c r="F74" s="53" t="s">
        <v>83</v>
      </c>
      <c r="G74" s="53" t="s">
        <v>84</v>
      </c>
      <c r="H74" s="53" t="s">
        <v>83</v>
      </c>
      <c r="I74" s="53" t="s">
        <v>84</v>
      </c>
      <c r="J74" s="53" t="s">
        <v>83</v>
      </c>
      <c r="K74" s="53" t="s">
        <v>84</v>
      </c>
      <c r="L74" s="53" t="s">
        <v>83</v>
      </c>
      <c r="M74" s="53" t="s">
        <v>84</v>
      </c>
      <c r="N74" s="53" t="s">
        <v>83</v>
      </c>
      <c r="O74" s="53" t="s">
        <v>84</v>
      </c>
      <c r="P74" s="53" t="s">
        <v>83</v>
      </c>
      <c r="Q74" s="53" t="s">
        <v>84</v>
      </c>
      <c r="R74" s="53" t="s">
        <v>83</v>
      </c>
      <c r="S74" s="53" t="s">
        <v>84</v>
      </c>
      <c r="T74" s="53" t="s">
        <v>83</v>
      </c>
      <c r="U74" s="53" t="s">
        <v>84</v>
      </c>
      <c r="V74" s="53" t="s">
        <v>83</v>
      </c>
      <c r="W74" s="53" t="s">
        <v>84</v>
      </c>
      <c r="X74" s="53" t="s">
        <v>83</v>
      </c>
      <c r="Y74" s="53" t="s">
        <v>84</v>
      </c>
      <c r="Z74" s="53" t="s">
        <v>83</v>
      </c>
      <c r="AA74" s="53" t="s">
        <v>84</v>
      </c>
      <c r="AB74" s="53" t="s">
        <v>83</v>
      </c>
      <c r="AC74" s="53" t="s">
        <v>84</v>
      </c>
      <c r="AD74" s="52" t="s">
        <v>83</v>
      </c>
      <c r="AE74" s="52" t="s">
        <v>84</v>
      </c>
      <c r="AF74" s="53" t="s">
        <v>83</v>
      </c>
      <c r="AG74" s="53" t="s">
        <v>84</v>
      </c>
      <c r="AH74" s="53" t="s">
        <v>83</v>
      </c>
      <c r="AI74" s="53" t="s">
        <v>84</v>
      </c>
      <c r="AJ74" s="53" t="s">
        <v>83</v>
      </c>
      <c r="AK74" s="53" t="s">
        <v>84</v>
      </c>
      <c r="AL74" s="53" t="s">
        <v>83</v>
      </c>
      <c r="AM74" s="53" t="s">
        <v>84</v>
      </c>
      <c r="AN74" s="53" t="s">
        <v>83</v>
      </c>
      <c r="AO74" s="53" t="s">
        <v>84</v>
      </c>
      <c r="AP74" s="53" t="s">
        <v>83</v>
      </c>
      <c r="AQ74" s="53" t="s">
        <v>84</v>
      </c>
      <c r="AR74" s="53" t="s">
        <v>83</v>
      </c>
      <c r="AS74" s="53" t="s">
        <v>84</v>
      </c>
      <c r="AT74" s="52" t="s">
        <v>83</v>
      </c>
      <c r="AU74" s="52" t="s">
        <v>84</v>
      </c>
      <c r="AV74" s="53" t="s">
        <v>83</v>
      </c>
      <c r="AW74" s="53" t="s">
        <v>84</v>
      </c>
      <c r="AX74" s="53" t="s">
        <v>83</v>
      </c>
      <c r="AY74" s="53" t="s">
        <v>84</v>
      </c>
      <c r="AZ74" s="53" t="s">
        <v>83</v>
      </c>
      <c r="BA74" s="53" t="s">
        <v>84</v>
      </c>
      <c r="BB74" s="53" t="s">
        <v>83</v>
      </c>
      <c r="BC74" s="53" t="s">
        <v>84</v>
      </c>
      <c r="BD74" s="53" t="s">
        <v>83</v>
      </c>
      <c r="BE74" s="53" t="s">
        <v>84</v>
      </c>
      <c r="BF74" s="53" t="s">
        <v>83</v>
      </c>
      <c r="BG74" s="53" t="s">
        <v>84</v>
      </c>
      <c r="BH74" s="53" t="s">
        <v>83</v>
      </c>
      <c r="BI74" s="53" t="s">
        <v>84</v>
      </c>
      <c r="BJ74" s="53" t="s">
        <v>83</v>
      </c>
      <c r="BK74" s="53" t="s">
        <v>84</v>
      </c>
      <c r="BL74" s="53" t="s">
        <v>83</v>
      </c>
      <c r="BM74" s="53" t="s">
        <v>84</v>
      </c>
      <c r="BN74" s="53" t="s">
        <v>83</v>
      </c>
      <c r="BO74" s="53" t="s">
        <v>84</v>
      </c>
      <c r="BP74" s="53" t="s">
        <v>83</v>
      </c>
      <c r="BQ74" s="53" t="s">
        <v>84</v>
      </c>
      <c r="BR74" s="53" t="s">
        <v>83</v>
      </c>
      <c r="BS74" s="53" t="s">
        <v>84</v>
      </c>
      <c r="BT74" s="53" t="s">
        <v>83</v>
      </c>
      <c r="BU74" s="53" t="s">
        <v>84</v>
      </c>
      <c r="BV74" s="53" t="s">
        <v>83</v>
      </c>
      <c r="BW74" s="53" t="s">
        <v>84</v>
      </c>
      <c r="BX74" s="53" t="s">
        <v>83</v>
      </c>
      <c r="BY74" s="53" t="s">
        <v>84</v>
      </c>
      <c r="BZ74" s="53" t="s">
        <v>83</v>
      </c>
      <c r="CA74" s="53" t="s">
        <v>84</v>
      </c>
      <c r="CB74" s="53" t="s">
        <v>83</v>
      </c>
      <c r="CC74" s="53" t="s">
        <v>84</v>
      </c>
      <c r="CD74" s="53" t="s">
        <v>83</v>
      </c>
      <c r="CE74" s="53" t="s">
        <v>84</v>
      </c>
      <c r="CF74" s="53" t="s">
        <v>83</v>
      </c>
      <c r="CG74" s="53" t="s">
        <v>84</v>
      </c>
      <c r="CH74" s="53" t="s">
        <v>83</v>
      </c>
      <c r="CI74" s="53" t="s">
        <v>84</v>
      </c>
      <c r="CJ74" s="53" t="s">
        <v>83</v>
      </c>
      <c r="CK74" s="53" t="s">
        <v>84</v>
      </c>
      <c r="CL74" s="53" t="s">
        <v>83</v>
      </c>
      <c r="CM74" s="53" t="s">
        <v>84</v>
      </c>
      <c r="CN74" s="53" t="s">
        <v>83</v>
      </c>
      <c r="CO74" s="53" t="s">
        <v>84</v>
      </c>
      <c r="CP74" s="53" t="s">
        <v>83</v>
      </c>
      <c r="CQ74" s="53" t="s">
        <v>84</v>
      </c>
      <c r="CR74" s="53" t="s">
        <v>83</v>
      </c>
      <c r="CS74" s="53" t="s">
        <v>84</v>
      </c>
      <c r="CT74" s="53" t="s">
        <v>83</v>
      </c>
      <c r="CU74" s="53" t="s">
        <v>84</v>
      </c>
      <c r="CV74" s="53" t="s">
        <v>83</v>
      </c>
      <c r="CW74" s="53" t="s">
        <v>84</v>
      </c>
      <c r="CX74" s="53" t="s">
        <v>83</v>
      </c>
      <c r="CY74" s="53" t="s">
        <v>84</v>
      </c>
      <c r="CZ74" s="53" t="s">
        <v>83</v>
      </c>
      <c r="DA74" s="53" t="s">
        <v>84</v>
      </c>
      <c r="DB74" s="53" t="s">
        <v>83</v>
      </c>
      <c r="DC74" s="53" t="s">
        <v>84</v>
      </c>
      <c r="DD74" s="53" t="s">
        <v>83</v>
      </c>
      <c r="DE74" s="53" t="s">
        <v>84</v>
      </c>
    </row>
    <row r="75" spans="1:109" s="4" customFormat="1" ht="18.75" customHeight="1" x14ac:dyDescent="0.35">
      <c r="A75" s="55" t="s">
        <v>85</v>
      </c>
      <c r="B75" s="54" t="s">
        <v>207</v>
      </c>
      <c r="C75" s="54" t="s">
        <v>239</v>
      </c>
      <c r="D75" s="55" t="s">
        <v>207</v>
      </c>
      <c r="E75" s="55" t="s">
        <v>239</v>
      </c>
      <c r="F75" s="55" t="s">
        <v>207</v>
      </c>
      <c r="G75" s="55" t="s">
        <v>239</v>
      </c>
      <c r="H75" s="55" t="s">
        <v>207</v>
      </c>
      <c r="I75" s="55" t="s">
        <v>239</v>
      </c>
      <c r="J75" s="55" t="s">
        <v>207</v>
      </c>
      <c r="K75" s="55" t="s">
        <v>239</v>
      </c>
      <c r="L75" s="55" t="s">
        <v>207</v>
      </c>
      <c r="M75" s="55" t="s">
        <v>239</v>
      </c>
      <c r="N75" s="55" t="s">
        <v>207</v>
      </c>
      <c r="O75" s="55" t="s">
        <v>239</v>
      </c>
      <c r="P75" s="55" t="s">
        <v>207</v>
      </c>
      <c r="Q75" s="55" t="s">
        <v>239</v>
      </c>
      <c r="R75" s="55" t="s">
        <v>207</v>
      </c>
      <c r="S75" s="55" t="s">
        <v>239</v>
      </c>
      <c r="T75" s="55" t="s">
        <v>207</v>
      </c>
      <c r="U75" s="55" t="s">
        <v>239</v>
      </c>
      <c r="V75" s="55" t="s">
        <v>207</v>
      </c>
      <c r="W75" s="55" t="s">
        <v>239</v>
      </c>
      <c r="X75" s="55" t="s">
        <v>207</v>
      </c>
      <c r="Y75" s="55" t="s">
        <v>239</v>
      </c>
      <c r="Z75" s="55" t="s">
        <v>207</v>
      </c>
      <c r="AA75" s="55" t="s">
        <v>239</v>
      </c>
      <c r="AB75" s="55" t="s">
        <v>207</v>
      </c>
      <c r="AC75" s="55" t="s">
        <v>239</v>
      </c>
      <c r="AD75" s="54" t="s">
        <v>207</v>
      </c>
      <c r="AE75" s="54" t="s">
        <v>239</v>
      </c>
      <c r="AF75" s="55" t="s">
        <v>207</v>
      </c>
      <c r="AG75" s="55" t="s">
        <v>240</v>
      </c>
      <c r="AH75" s="55" t="s">
        <v>207</v>
      </c>
      <c r="AI75" s="55" t="s">
        <v>240</v>
      </c>
      <c r="AJ75" s="55" t="s">
        <v>207</v>
      </c>
      <c r="AK75" s="55" t="s">
        <v>240</v>
      </c>
      <c r="AL75" s="55" t="s">
        <v>207</v>
      </c>
      <c r="AM75" s="55" t="s">
        <v>240</v>
      </c>
      <c r="AN75" s="55" t="s">
        <v>207</v>
      </c>
      <c r="AO75" s="55" t="s">
        <v>240</v>
      </c>
      <c r="AP75" s="55" t="s">
        <v>207</v>
      </c>
      <c r="AQ75" s="55" t="s">
        <v>240</v>
      </c>
      <c r="AR75" s="55" t="s">
        <v>207</v>
      </c>
      <c r="AS75" s="55" t="s">
        <v>240</v>
      </c>
      <c r="AT75" s="54" t="s">
        <v>207</v>
      </c>
      <c r="AU75" s="54" t="s">
        <v>240</v>
      </c>
      <c r="AV75" s="55" t="s">
        <v>207</v>
      </c>
      <c r="AW75" s="55" t="s">
        <v>240</v>
      </c>
      <c r="AX75" s="55" t="s">
        <v>207</v>
      </c>
      <c r="AY75" s="55" t="s">
        <v>240</v>
      </c>
      <c r="AZ75" s="55" t="s">
        <v>207</v>
      </c>
      <c r="BA75" s="55" t="s">
        <v>240</v>
      </c>
      <c r="BB75" s="55" t="s">
        <v>253</v>
      </c>
      <c r="BC75" s="55" t="s">
        <v>240</v>
      </c>
      <c r="BD75" s="55" t="s">
        <v>253</v>
      </c>
      <c r="BE75" s="55" t="s">
        <v>240</v>
      </c>
      <c r="BF75" s="55" t="s">
        <v>253</v>
      </c>
      <c r="BG75" s="55" t="s">
        <v>240</v>
      </c>
      <c r="BH75" s="55" t="s">
        <v>253</v>
      </c>
      <c r="BI75" s="55" t="s">
        <v>240</v>
      </c>
      <c r="BJ75" s="55" t="s">
        <v>253</v>
      </c>
      <c r="BK75" s="55" t="s">
        <v>240</v>
      </c>
      <c r="BL75" s="55" t="s">
        <v>253</v>
      </c>
      <c r="BM75" s="55" t="s">
        <v>240</v>
      </c>
      <c r="BN75" s="55" t="s">
        <v>253</v>
      </c>
      <c r="BO75" s="55" t="s">
        <v>240</v>
      </c>
      <c r="BP75" s="55" t="s">
        <v>253</v>
      </c>
      <c r="BQ75" s="55" t="s">
        <v>240</v>
      </c>
      <c r="BR75" s="55" t="s">
        <v>262</v>
      </c>
      <c r="BS75" s="55" t="s">
        <v>240</v>
      </c>
      <c r="BT75" s="55" t="s">
        <v>262</v>
      </c>
      <c r="BU75" s="55" t="s">
        <v>240</v>
      </c>
      <c r="BV75" s="55" t="s">
        <v>262</v>
      </c>
      <c r="BW75" s="55" t="s">
        <v>240</v>
      </c>
      <c r="BX75" s="55" t="s">
        <v>262</v>
      </c>
      <c r="BY75" s="55" t="s">
        <v>240</v>
      </c>
      <c r="BZ75" s="55" t="s">
        <v>262</v>
      </c>
      <c r="CA75" s="55" t="s">
        <v>240</v>
      </c>
      <c r="CB75" s="55" t="s">
        <v>262</v>
      </c>
      <c r="CC75" s="55" t="s">
        <v>240</v>
      </c>
      <c r="CD75" s="55" t="s">
        <v>262</v>
      </c>
      <c r="CE75" s="55" t="s">
        <v>240</v>
      </c>
      <c r="CF75" s="55" t="s">
        <v>262</v>
      </c>
      <c r="CG75" s="55" t="s">
        <v>240</v>
      </c>
      <c r="CH75" s="55" t="s">
        <v>262</v>
      </c>
      <c r="CI75" s="55" t="s">
        <v>240</v>
      </c>
      <c r="CJ75" s="55" t="s">
        <v>262</v>
      </c>
      <c r="CK75" s="55" t="s">
        <v>240</v>
      </c>
      <c r="CL75" s="55" t="s">
        <v>262</v>
      </c>
      <c r="CM75" s="55" t="s">
        <v>240</v>
      </c>
      <c r="CN75" s="55" t="s">
        <v>262</v>
      </c>
      <c r="CO75" s="55" t="s">
        <v>240</v>
      </c>
      <c r="CP75" s="55" t="s">
        <v>262</v>
      </c>
      <c r="CQ75" s="55" t="s">
        <v>267</v>
      </c>
      <c r="CR75" s="55" t="s">
        <v>262</v>
      </c>
      <c r="CS75" s="55" t="s">
        <v>267</v>
      </c>
      <c r="CT75" s="55" t="s">
        <v>262</v>
      </c>
      <c r="CU75" s="55" t="s">
        <v>267</v>
      </c>
      <c r="CV75" s="55" t="s">
        <v>262</v>
      </c>
      <c r="CW75" s="55" t="s">
        <v>267</v>
      </c>
      <c r="CX75" s="55" t="s">
        <v>262</v>
      </c>
      <c r="CY75" s="55" t="s">
        <v>267</v>
      </c>
      <c r="CZ75" s="55" t="s">
        <v>262</v>
      </c>
      <c r="DA75" s="55" t="s">
        <v>267</v>
      </c>
      <c r="DB75" s="55" t="s">
        <v>262</v>
      </c>
      <c r="DC75" s="55" t="s">
        <v>267</v>
      </c>
      <c r="DD75" s="55" t="s">
        <v>262</v>
      </c>
      <c r="DE75" s="55" t="s">
        <v>267</v>
      </c>
    </row>
    <row r="76" spans="1:109" s="4" customFormat="1" ht="18.75" customHeight="1" x14ac:dyDescent="0.35">
      <c r="A76" s="1" t="s">
        <v>264</v>
      </c>
      <c r="B76" s="13" t="s">
        <v>206</v>
      </c>
      <c r="C76" s="13" t="s">
        <v>241</v>
      </c>
      <c r="D76" s="1" t="s">
        <v>206</v>
      </c>
      <c r="E76" s="1" t="s">
        <v>239</v>
      </c>
      <c r="F76" s="1" t="s">
        <v>206</v>
      </c>
      <c r="G76" s="1" t="s">
        <v>239</v>
      </c>
      <c r="H76" s="1" t="s">
        <v>206</v>
      </c>
      <c r="I76" s="1" t="s">
        <v>239</v>
      </c>
      <c r="J76" s="1" t="s">
        <v>206</v>
      </c>
      <c r="K76" s="1" t="s">
        <v>239</v>
      </c>
      <c r="L76" s="1" t="s">
        <v>206</v>
      </c>
      <c r="M76" s="1" t="s">
        <v>239</v>
      </c>
      <c r="N76" s="1" t="s">
        <v>206</v>
      </c>
      <c r="O76" s="1" t="s">
        <v>239</v>
      </c>
      <c r="P76" s="1" t="s">
        <v>206</v>
      </c>
      <c r="Q76" s="1" t="s">
        <v>239</v>
      </c>
      <c r="R76" s="1" t="s">
        <v>206</v>
      </c>
      <c r="S76" s="1" t="s">
        <v>239</v>
      </c>
      <c r="T76" s="1" t="s">
        <v>206</v>
      </c>
      <c r="U76" s="1" t="s">
        <v>239</v>
      </c>
      <c r="V76" s="1" t="s">
        <v>206</v>
      </c>
      <c r="W76" s="1" t="s">
        <v>239</v>
      </c>
      <c r="X76" s="1" t="s">
        <v>206</v>
      </c>
      <c r="Y76" s="1" t="s">
        <v>239</v>
      </c>
      <c r="Z76" s="1" t="s">
        <v>206</v>
      </c>
      <c r="AA76" s="1" t="s">
        <v>240</v>
      </c>
      <c r="AB76" s="1" t="s">
        <v>206</v>
      </c>
      <c r="AC76" s="1" t="s">
        <v>240</v>
      </c>
      <c r="AD76" s="13" t="s">
        <v>206</v>
      </c>
      <c r="AE76" s="13" t="s">
        <v>240</v>
      </c>
      <c r="AF76" s="1" t="s">
        <v>206</v>
      </c>
      <c r="AG76" s="1" t="s">
        <v>240</v>
      </c>
      <c r="AH76" s="1" t="s">
        <v>206</v>
      </c>
      <c r="AI76" s="1" t="s">
        <v>240</v>
      </c>
      <c r="AJ76" s="1" t="s">
        <v>206</v>
      </c>
      <c r="AK76" s="1" t="s">
        <v>240</v>
      </c>
      <c r="AL76" s="1" t="s">
        <v>206</v>
      </c>
      <c r="AM76" s="1" t="s">
        <v>240</v>
      </c>
      <c r="AN76" s="1" t="s">
        <v>206</v>
      </c>
      <c r="AO76" s="1" t="s">
        <v>240</v>
      </c>
      <c r="AP76" s="1" t="s">
        <v>206</v>
      </c>
      <c r="AQ76" s="1" t="s">
        <v>240</v>
      </c>
      <c r="AR76" s="1" t="s">
        <v>206</v>
      </c>
      <c r="AS76" s="1" t="s">
        <v>240</v>
      </c>
      <c r="AT76" s="13" t="s">
        <v>206</v>
      </c>
      <c r="AU76" s="13" t="s">
        <v>240</v>
      </c>
      <c r="AV76" s="1" t="s">
        <v>206</v>
      </c>
      <c r="AW76" s="1" t="s">
        <v>240</v>
      </c>
      <c r="AX76" s="1" t="s">
        <v>206</v>
      </c>
      <c r="AY76" s="1" t="s">
        <v>240</v>
      </c>
      <c r="AZ76" s="1" t="s">
        <v>206</v>
      </c>
      <c r="BA76" s="1" t="s">
        <v>240</v>
      </c>
      <c r="BB76" s="1" t="s">
        <v>206</v>
      </c>
      <c r="BC76" s="1" t="s">
        <v>240</v>
      </c>
      <c r="BD76" s="1" t="s">
        <v>206</v>
      </c>
      <c r="BE76" s="1" t="s">
        <v>240</v>
      </c>
      <c r="BF76" s="1" t="s">
        <v>206</v>
      </c>
      <c r="BG76" s="1" t="s">
        <v>240</v>
      </c>
      <c r="BH76" s="1" t="s">
        <v>206</v>
      </c>
      <c r="BI76" s="1" t="s">
        <v>240</v>
      </c>
      <c r="BJ76" s="1" t="s">
        <v>206</v>
      </c>
      <c r="BK76" s="1" t="s">
        <v>240</v>
      </c>
      <c r="BL76" s="1" t="s">
        <v>206</v>
      </c>
      <c r="BM76" s="1" t="s">
        <v>240</v>
      </c>
      <c r="BN76" s="1" t="s">
        <v>206</v>
      </c>
      <c r="BO76" s="1" t="s">
        <v>240</v>
      </c>
      <c r="BP76" s="1" t="s">
        <v>206</v>
      </c>
      <c r="BQ76" s="1" t="s">
        <v>240</v>
      </c>
      <c r="BR76" s="1" t="s">
        <v>266</v>
      </c>
      <c r="BS76" s="1" t="s">
        <v>267</v>
      </c>
      <c r="BT76" s="1" t="s">
        <v>266</v>
      </c>
      <c r="BU76" s="1" t="s">
        <v>267</v>
      </c>
      <c r="BV76" s="1" t="s">
        <v>266</v>
      </c>
      <c r="BW76" s="1" t="s">
        <v>267</v>
      </c>
      <c r="BX76" s="1" t="s">
        <v>266</v>
      </c>
      <c r="BY76" s="1" t="s">
        <v>267</v>
      </c>
      <c r="BZ76" s="1" t="s">
        <v>266</v>
      </c>
      <c r="CA76" s="1" t="s">
        <v>267</v>
      </c>
      <c r="CB76" s="1" t="s">
        <v>266</v>
      </c>
      <c r="CC76" s="1" t="s">
        <v>267</v>
      </c>
      <c r="CD76" s="1" t="s">
        <v>266</v>
      </c>
      <c r="CE76" s="1" t="s">
        <v>267</v>
      </c>
      <c r="CF76" s="1" t="s">
        <v>266</v>
      </c>
      <c r="CG76" s="1" t="s">
        <v>267</v>
      </c>
      <c r="CH76" s="1" t="s">
        <v>266</v>
      </c>
      <c r="CI76" s="1" t="s">
        <v>267</v>
      </c>
      <c r="CJ76" s="1" t="s">
        <v>266</v>
      </c>
      <c r="CK76" s="1" t="s">
        <v>267</v>
      </c>
      <c r="CL76" s="1" t="s">
        <v>266</v>
      </c>
      <c r="CM76" s="1" t="s">
        <v>267</v>
      </c>
      <c r="CN76" s="1" t="s">
        <v>293</v>
      </c>
      <c r="CO76" s="1" t="s">
        <v>267</v>
      </c>
      <c r="CP76" s="1" t="s">
        <v>293</v>
      </c>
      <c r="CQ76" s="1" t="s">
        <v>267</v>
      </c>
      <c r="CR76" s="1" t="s">
        <v>293</v>
      </c>
      <c r="CS76" s="1" t="s">
        <v>267</v>
      </c>
      <c r="CT76" s="1" t="s">
        <v>293</v>
      </c>
      <c r="CU76" s="1" t="s">
        <v>267</v>
      </c>
      <c r="CV76" s="1" t="s">
        <v>293</v>
      </c>
      <c r="CW76" s="1" t="s">
        <v>267</v>
      </c>
      <c r="CX76" s="1" t="s">
        <v>293</v>
      </c>
      <c r="CY76" s="1" t="s">
        <v>267</v>
      </c>
      <c r="CZ76" s="1" t="s">
        <v>293</v>
      </c>
      <c r="DA76" s="1" t="s">
        <v>267</v>
      </c>
      <c r="DB76" s="1" t="s">
        <v>293</v>
      </c>
      <c r="DC76" s="1" t="s">
        <v>267</v>
      </c>
      <c r="DD76" s="1" t="s">
        <v>293</v>
      </c>
      <c r="DE76" s="1" t="s">
        <v>267</v>
      </c>
    </row>
    <row r="77" spans="1:109" s="4" customFormat="1" ht="18" customHeight="1" x14ac:dyDescent="0.35">
      <c r="A77" s="57" t="s">
        <v>86</v>
      </c>
      <c r="B77" s="56" t="s">
        <v>207</v>
      </c>
      <c r="C77" s="56" t="s">
        <v>239</v>
      </c>
      <c r="D77" s="57" t="s">
        <v>207</v>
      </c>
      <c r="E77" s="57" t="s">
        <v>239</v>
      </c>
      <c r="F77" s="57" t="s">
        <v>207</v>
      </c>
      <c r="G77" s="57" t="s">
        <v>239</v>
      </c>
      <c r="H77" s="57" t="s">
        <v>207</v>
      </c>
      <c r="I77" s="57" t="s">
        <v>239</v>
      </c>
      <c r="J77" s="57" t="s">
        <v>207</v>
      </c>
      <c r="K77" s="57" t="s">
        <v>239</v>
      </c>
      <c r="L77" s="57" t="s">
        <v>207</v>
      </c>
      <c r="M77" s="57" t="s">
        <v>239</v>
      </c>
      <c r="N77" s="57" t="s">
        <v>207</v>
      </c>
      <c r="O77" s="57" t="s">
        <v>239</v>
      </c>
      <c r="P77" s="57" t="s">
        <v>207</v>
      </c>
      <c r="Q77" s="57" t="s">
        <v>239</v>
      </c>
      <c r="R77" s="57" t="s">
        <v>207</v>
      </c>
      <c r="S77" s="57" t="s">
        <v>239</v>
      </c>
      <c r="T77" s="57" t="s">
        <v>207</v>
      </c>
      <c r="U77" s="57" t="s">
        <v>239</v>
      </c>
      <c r="V77" s="57" t="s">
        <v>207</v>
      </c>
      <c r="W77" s="57" t="s">
        <v>239</v>
      </c>
      <c r="X77" s="57" t="s">
        <v>207</v>
      </c>
      <c r="Y77" s="57" t="s">
        <v>239</v>
      </c>
      <c r="Z77" s="57" t="s">
        <v>207</v>
      </c>
      <c r="AA77" s="57" t="s">
        <v>239</v>
      </c>
      <c r="AB77" s="57" t="s">
        <v>207</v>
      </c>
      <c r="AC77" s="57" t="s">
        <v>239</v>
      </c>
      <c r="AD77" s="56" t="s">
        <v>207</v>
      </c>
      <c r="AE77" s="56" t="s">
        <v>239</v>
      </c>
      <c r="AF77" s="57" t="s">
        <v>207</v>
      </c>
      <c r="AG77" s="57" t="s">
        <v>240</v>
      </c>
      <c r="AH77" s="57" t="s">
        <v>207</v>
      </c>
      <c r="AI77" s="57" t="s">
        <v>240</v>
      </c>
      <c r="AJ77" s="57" t="s">
        <v>207</v>
      </c>
      <c r="AK77" s="57" t="s">
        <v>240</v>
      </c>
      <c r="AL77" s="57" t="s">
        <v>207</v>
      </c>
      <c r="AM77" s="57" t="s">
        <v>240</v>
      </c>
      <c r="AN77" s="57" t="s">
        <v>207</v>
      </c>
      <c r="AO77" s="57" t="s">
        <v>240</v>
      </c>
      <c r="AP77" s="57" t="s">
        <v>207</v>
      </c>
      <c r="AQ77" s="57" t="s">
        <v>240</v>
      </c>
      <c r="AR77" s="57" t="s">
        <v>207</v>
      </c>
      <c r="AS77" s="57" t="s">
        <v>240</v>
      </c>
      <c r="AT77" s="56" t="s">
        <v>207</v>
      </c>
      <c r="AU77" s="56" t="s">
        <v>240</v>
      </c>
      <c r="AV77" s="57" t="s">
        <v>207</v>
      </c>
      <c r="AW77" s="57" t="s">
        <v>240</v>
      </c>
      <c r="AX77" s="57" t="s">
        <v>207</v>
      </c>
      <c r="AY77" s="57" t="s">
        <v>240</v>
      </c>
      <c r="AZ77" s="57" t="s">
        <v>207</v>
      </c>
      <c r="BA77" s="57" t="s">
        <v>240</v>
      </c>
      <c r="BB77" s="57" t="s">
        <v>207</v>
      </c>
      <c r="BC77" s="57" t="s">
        <v>240</v>
      </c>
      <c r="BD77" s="57" t="s">
        <v>207</v>
      </c>
      <c r="BE77" s="57" t="s">
        <v>240</v>
      </c>
      <c r="BF77" s="57" t="s">
        <v>207</v>
      </c>
      <c r="BG77" s="57" t="s">
        <v>240</v>
      </c>
      <c r="BH77" s="57" t="s">
        <v>207</v>
      </c>
      <c r="BI77" s="57" t="s">
        <v>240</v>
      </c>
      <c r="BJ77" s="57" t="s">
        <v>207</v>
      </c>
      <c r="BK77" s="57" t="s">
        <v>240</v>
      </c>
      <c r="BL77" s="57" t="s">
        <v>207</v>
      </c>
      <c r="BM77" s="57" t="s">
        <v>240</v>
      </c>
      <c r="BN77" s="57" t="s">
        <v>262</v>
      </c>
      <c r="BO77" s="57" t="s">
        <v>240</v>
      </c>
      <c r="BP77" s="57" t="s">
        <v>262</v>
      </c>
      <c r="BQ77" s="57" t="s">
        <v>240</v>
      </c>
      <c r="BR77" s="57" t="s">
        <v>262</v>
      </c>
      <c r="BS77" s="57" t="s">
        <v>240</v>
      </c>
      <c r="BT77" s="57" t="s">
        <v>262</v>
      </c>
      <c r="BU77" s="57" t="s">
        <v>240</v>
      </c>
      <c r="BV77" s="57" t="s">
        <v>262</v>
      </c>
      <c r="BW77" s="57" t="s">
        <v>240</v>
      </c>
      <c r="BX77" s="57" t="s">
        <v>262</v>
      </c>
      <c r="BY77" s="57" t="s">
        <v>240</v>
      </c>
      <c r="BZ77" s="57" t="s">
        <v>273</v>
      </c>
      <c r="CA77" s="57" t="s">
        <v>240</v>
      </c>
      <c r="CB77" s="57" t="s">
        <v>273</v>
      </c>
      <c r="CC77" s="57" t="s">
        <v>240</v>
      </c>
      <c r="CD77" s="57" t="s">
        <v>273</v>
      </c>
      <c r="CE77" s="57" t="s">
        <v>240</v>
      </c>
      <c r="CF77" s="57" t="s">
        <v>273</v>
      </c>
      <c r="CG77" s="57" t="s">
        <v>240</v>
      </c>
      <c r="CH77" s="57" t="s">
        <v>273</v>
      </c>
      <c r="CI77" s="57" t="s">
        <v>240</v>
      </c>
      <c r="CJ77" s="57" t="s">
        <v>273</v>
      </c>
      <c r="CK77" s="57" t="s">
        <v>240</v>
      </c>
      <c r="CL77" s="57" t="s">
        <v>273</v>
      </c>
      <c r="CM77" s="57" t="s">
        <v>240</v>
      </c>
      <c r="CN77" s="57" t="s">
        <v>273</v>
      </c>
      <c r="CO77" s="57" t="s">
        <v>240</v>
      </c>
      <c r="CP77" s="57" t="s">
        <v>273</v>
      </c>
      <c r="CQ77" s="57" t="s">
        <v>240</v>
      </c>
      <c r="CR77" s="57" t="s">
        <v>273</v>
      </c>
      <c r="CS77" s="57" t="s">
        <v>240</v>
      </c>
      <c r="CT77" s="57" t="s">
        <v>273</v>
      </c>
      <c r="CU77" s="57" t="s">
        <v>240</v>
      </c>
      <c r="CV77" s="57" t="s">
        <v>273</v>
      </c>
      <c r="CW77" s="57" t="s">
        <v>240</v>
      </c>
      <c r="CX77" s="57" t="s">
        <v>273</v>
      </c>
      <c r="CY77" s="57" t="s">
        <v>267</v>
      </c>
      <c r="CZ77" s="57" t="s">
        <v>273</v>
      </c>
      <c r="DA77" s="57" t="s">
        <v>267</v>
      </c>
      <c r="DB77" s="57" t="s">
        <v>273</v>
      </c>
      <c r="DC77" s="57" t="s">
        <v>267</v>
      </c>
      <c r="DD77" s="57" t="s">
        <v>273</v>
      </c>
      <c r="DE77" s="57" t="s">
        <v>267</v>
      </c>
    </row>
    <row r="78" spans="1:109" s="4" customFormat="1" ht="13.5" customHeight="1" x14ac:dyDescent="0.35">
      <c r="B78" s="38"/>
      <c r="C78" s="38"/>
      <c r="AD78" s="38"/>
      <c r="AE78" s="38"/>
      <c r="AT78" s="38"/>
      <c r="AU78" s="38"/>
    </row>
    <row r="79" spans="1:109" ht="12" customHeight="1" x14ac:dyDescent="0.35">
      <c r="B79" s="13"/>
      <c r="C79" s="13"/>
    </row>
    <row r="80" spans="1:109" ht="12.75" customHeight="1" x14ac:dyDescent="0.35">
      <c r="B80" s="13"/>
      <c r="C80" s="13"/>
    </row>
    <row r="81" spans="1:108" ht="13.5" customHeight="1" x14ac:dyDescent="0.35">
      <c r="B81" s="13"/>
      <c r="C81" s="13"/>
    </row>
    <row r="82" spans="1:108" ht="13.5" customHeight="1" thickBot="1" x14ac:dyDescent="0.4">
      <c r="B82" s="13"/>
      <c r="C82" s="13"/>
    </row>
    <row r="83" spans="1:108" s="4" customFormat="1" ht="13.5" customHeight="1" thickBot="1" x14ac:dyDescent="0.4">
      <c r="A83" s="58" t="s">
        <v>87</v>
      </c>
      <c r="B83" s="59">
        <v>615.74</v>
      </c>
      <c r="C83" s="38"/>
      <c r="D83" s="60">
        <v>614.62</v>
      </c>
      <c r="F83" s="61">
        <v>614.78</v>
      </c>
      <c r="H83" s="61">
        <v>612.88</v>
      </c>
      <c r="J83" s="61">
        <v>614.85</v>
      </c>
      <c r="L83" s="61">
        <v>620.51</v>
      </c>
      <c r="N83" s="61">
        <v>620.27</v>
      </c>
      <c r="P83" s="61">
        <v>621.78</v>
      </c>
      <c r="R83" s="61">
        <v>625.87</v>
      </c>
      <c r="T83" s="61">
        <v>628.79999999999995</v>
      </c>
      <c r="V83" s="61">
        <v>641.04999999999995</v>
      </c>
      <c r="X83" s="61">
        <v>631.82000000000005</v>
      </c>
      <c r="Z83" s="61">
        <v>642.66</v>
      </c>
      <c r="AB83" s="61">
        <v>647.09</v>
      </c>
      <c r="AD83" s="59">
        <v>645.27</v>
      </c>
      <c r="AE83" s="38"/>
      <c r="AF83" s="61">
        <v>667.37</v>
      </c>
      <c r="AH83" s="61">
        <v>669.28</v>
      </c>
      <c r="AJ83" s="61">
        <v>688.85</v>
      </c>
      <c r="AL83" s="61">
        <v>692.27</v>
      </c>
      <c r="AN83" s="61">
        <v>672.62</v>
      </c>
      <c r="AP83" s="61">
        <v>658.73</v>
      </c>
      <c r="AR83" s="61">
        <v>629.41999999999996</v>
      </c>
      <c r="AT83" s="59">
        <v>619.66999999999996</v>
      </c>
      <c r="AU83" s="38"/>
      <c r="AV83" s="61">
        <v>604.29999999999995</v>
      </c>
      <c r="AX83" s="61">
        <v>597.64</v>
      </c>
      <c r="AZ83" s="61">
        <v>557.65</v>
      </c>
      <c r="BB83" s="61">
        <v>560.79</v>
      </c>
      <c r="BD83" s="61">
        <v>543.30999999999995</v>
      </c>
      <c r="BF83" s="61">
        <v>547.70000000000005</v>
      </c>
      <c r="BH83" s="61">
        <v>544.30999999999995</v>
      </c>
      <c r="BJ83" s="61">
        <v>547.86</v>
      </c>
      <c r="BL83" s="61">
        <v>547</v>
      </c>
      <c r="BN83" s="61">
        <v>538.17999999999995</v>
      </c>
      <c r="BP83" s="61">
        <v>541.5</v>
      </c>
      <c r="BR83" s="61">
        <v>535.16999999999996</v>
      </c>
      <c r="BT83" s="61">
        <v>536.54</v>
      </c>
      <c r="BV83" s="61">
        <v>523.72</v>
      </c>
      <c r="BX83" s="61">
        <v>518.29999999999995</v>
      </c>
      <c r="BZ83" s="61">
        <v>515.99</v>
      </c>
      <c r="CB83" s="61">
        <v>504.1</v>
      </c>
      <c r="CD83" s="61">
        <v>509.44</v>
      </c>
      <c r="CF83" s="61">
        <v>531.82000000000005</v>
      </c>
      <c r="CH83" s="61">
        <v>528.53</v>
      </c>
      <c r="CJ83" s="61">
        <v>524.1</v>
      </c>
      <c r="CL83" s="61">
        <v>520.66999999999996</v>
      </c>
      <c r="CN83" s="61">
        <v>519.02</v>
      </c>
      <c r="CP83" s="61">
        <v>513.84</v>
      </c>
      <c r="CR83" s="61">
        <v>510.01</v>
      </c>
      <c r="CT83" s="61">
        <v>511.53</v>
      </c>
      <c r="CV83" s="61">
        <v>509.68</v>
      </c>
      <c r="CX83" s="61">
        <v>505</v>
      </c>
      <c r="CZ83" s="61">
        <v>503.5</v>
      </c>
      <c r="DB83" s="61">
        <v>506.95</v>
      </c>
      <c r="DD83" s="61">
        <v>507.16</v>
      </c>
    </row>
    <row r="84" spans="1:108" x14ac:dyDescent="0.35">
      <c r="B84" s="13"/>
      <c r="C84" s="13"/>
    </row>
    <row r="85" spans="1:108" x14ac:dyDescent="0.35">
      <c r="A85" s="13" t="s">
        <v>88</v>
      </c>
      <c r="B85" s="13"/>
      <c r="C85" s="13"/>
    </row>
    <row r="86" spans="1:108" s="13" customFormat="1" x14ac:dyDescent="0.35">
      <c r="A86" s="13" t="s">
        <v>305</v>
      </c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  <c r="AF86" s="1"/>
      <c r="AG86" s="1"/>
      <c r="AH86" s="1"/>
      <c r="AI86" s="1"/>
      <c r="AJ86" s="1"/>
      <c r="AK86" s="1"/>
      <c r="AL86" s="1"/>
      <c r="AM86" s="1"/>
      <c r="AN86" s="1"/>
      <c r="AO86" s="1"/>
      <c r="AP86" s="1"/>
      <c r="AQ86" s="1"/>
      <c r="AR86" s="1"/>
      <c r="AS86" s="1"/>
      <c r="AV86" s="1"/>
      <c r="AW86" s="1"/>
      <c r="AX86" s="1"/>
      <c r="AY86" s="1"/>
      <c r="AZ86" s="1"/>
      <c r="BA86" s="1"/>
      <c r="BB86" s="1"/>
      <c r="BC86" s="1"/>
      <c r="BD86" s="1"/>
      <c r="BE86" s="1"/>
      <c r="BF86" s="1"/>
      <c r="BG86" s="1"/>
      <c r="BH86" s="1"/>
      <c r="BI86" s="1"/>
      <c r="BJ86" s="1"/>
      <c r="BK86" s="1"/>
      <c r="BL86" s="1"/>
      <c r="BM86" s="1"/>
      <c r="BN86" s="1"/>
      <c r="BO86" s="1"/>
      <c r="BP86" s="1"/>
      <c r="BQ86" s="1"/>
      <c r="BR86" s="1"/>
      <c r="BS86" s="1"/>
      <c r="BT86" s="1"/>
      <c r="BU86" s="1"/>
      <c r="BV86" s="1"/>
      <c r="BW86" s="1"/>
      <c r="BX86" s="1"/>
      <c r="BY86" s="1"/>
      <c r="BZ86" s="1"/>
      <c r="CA86" s="1"/>
      <c r="CB86" s="1"/>
      <c r="CC86" s="1"/>
      <c r="CD86" s="1"/>
      <c r="CE86" s="1"/>
      <c r="CF86" s="1"/>
      <c r="CG86" s="1"/>
      <c r="CH86" s="1"/>
      <c r="CI86" s="1"/>
      <c r="CJ86" s="1"/>
      <c r="CK86" s="1"/>
      <c r="CL86" s="1"/>
      <c r="CM86" s="1"/>
      <c r="CN86" s="1"/>
      <c r="CO86" s="1"/>
      <c r="CP86" s="1"/>
      <c r="CQ86" s="1"/>
      <c r="CR86" s="1"/>
      <c r="CS86" s="1"/>
      <c r="CT86" s="1"/>
      <c r="CU86" s="1"/>
      <c r="CV86" s="1"/>
      <c r="CW86" s="1"/>
      <c r="CX86" s="1"/>
      <c r="CY86" s="1"/>
      <c r="CZ86" s="1"/>
      <c r="DA86" s="1"/>
      <c r="DB86" s="1"/>
      <c r="DC86" s="1"/>
      <c r="DD86" s="1"/>
    </row>
    <row r="87" spans="1:108" s="13" customFormat="1" x14ac:dyDescent="0.35">
      <c r="A87" s="13" t="s">
        <v>230</v>
      </c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  <c r="AF87" s="1"/>
      <c r="AG87" s="1"/>
      <c r="AH87" s="1"/>
      <c r="AI87" s="1"/>
      <c r="AJ87" s="1"/>
      <c r="AK87" s="1"/>
      <c r="AL87" s="1"/>
      <c r="AM87" s="1"/>
      <c r="AN87" s="1"/>
      <c r="AO87" s="1"/>
      <c r="AP87" s="1"/>
      <c r="AQ87" s="1"/>
      <c r="AR87" s="1"/>
      <c r="AS87" s="1"/>
      <c r="AV87" s="1"/>
      <c r="AW87" s="1"/>
      <c r="AX87" s="1"/>
      <c r="AY87" s="1"/>
      <c r="AZ87" s="1"/>
      <c r="BA87" s="1"/>
      <c r="BB87" s="1"/>
      <c r="BC87" s="1"/>
      <c r="BD87" s="1"/>
      <c r="BE87" s="1"/>
      <c r="BF87" s="1"/>
      <c r="BG87" s="1"/>
      <c r="BH87" s="1"/>
      <c r="BI87" s="1"/>
      <c r="BJ87" s="1"/>
      <c r="BK87" s="1"/>
      <c r="BL87" s="1"/>
      <c r="BM87" s="1"/>
      <c r="BN87" s="1"/>
      <c r="BO87" s="1"/>
      <c r="BP87" s="1"/>
      <c r="BQ87" s="1"/>
      <c r="BR87" s="1"/>
      <c r="BS87" s="1"/>
      <c r="BT87" s="1"/>
      <c r="BU87" s="1"/>
      <c r="BV87" s="1"/>
      <c r="BW87" s="1"/>
      <c r="BX87" s="1"/>
      <c r="BY87" s="1"/>
      <c r="BZ87" s="1"/>
      <c r="CA87" s="1"/>
      <c r="CB87" s="1"/>
      <c r="CC87" s="1"/>
      <c r="CD87" s="1"/>
      <c r="CE87" s="1"/>
      <c r="CF87" s="1"/>
      <c r="CG87" s="1"/>
      <c r="CH87" s="1"/>
      <c r="CI87" s="1"/>
      <c r="CJ87" s="1"/>
      <c r="CK87" s="1"/>
      <c r="CL87" s="1"/>
      <c r="CM87" s="1"/>
      <c r="CN87" s="1"/>
      <c r="CO87" s="1"/>
      <c r="CP87" s="1"/>
      <c r="CQ87" s="1"/>
      <c r="CR87" s="1"/>
      <c r="CS87" s="1"/>
      <c r="CT87" s="1"/>
      <c r="CU87" s="1"/>
      <c r="CV87" s="1"/>
      <c r="CW87" s="1"/>
      <c r="CX87" s="1"/>
      <c r="CY87" s="1"/>
      <c r="CZ87" s="1"/>
      <c r="DA87" s="1"/>
      <c r="DB87" s="1"/>
      <c r="DC87" s="1"/>
      <c r="DD87" s="1"/>
    </row>
    <row r="88" spans="1:108" s="13" customFormat="1" x14ac:dyDescent="0.35">
      <c r="A88" s="13" t="s">
        <v>294</v>
      </c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  <c r="AF88" s="1"/>
      <c r="AG88" s="1"/>
      <c r="AH88" s="1"/>
      <c r="AI88" s="1"/>
      <c r="AJ88" s="1"/>
      <c r="AK88" s="1"/>
      <c r="AL88" s="1"/>
      <c r="AM88" s="1"/>
      <c r="AN88" s="1"/>
      <c r="AO88" s="1"/>
      <c r="AP88" s="1"/>
      <c r="AQ88" s="1"/>
      <c r="AR88" s="1"/>
      <c r="AS88" s="1"/>
      <c r="AV88" s="1"/>
      <c r="AW88" s="1"/>
      <c r="AX88" s="1"/>
      <c r="AY88" s="1"/>
      <c r="AZ88" s="1"/>
      <c r="BA88" s="1"/>
      <c r="BB88" s="1"/>
      <c r="BC88" s="1"/>
      <c r="BD88" s="1"/>
      <c r="BE88" s="1"/>
      <c r="BF88" s="1"/>
      <c r="BG88" s="1"/>
      <c r="BH88" s="1"/>
      <c r="BI88" s="1"/>
      <c r="BJ88" s="1"/>
      <c r="BK88" s="1"/>
      <c r="BL88" s="1"/>
      <c r="BM88" s="1"/>
      <c r="BN88" s="1"/>
      <c r="BO88" s="1"/>
      <c r="BP88" s="1"/>
      <c r="BQ88" s="1"/>
      <c r="BR88" s="1"/>
      <c r="BS88" s="1"/>
      <c r="BT88" s="1"/>
      <c r="BU88" s="1"/>
      <c r="BV88" s="1"/>
      <c r="BW88" s="1"/>
      <c r="BX88" s="1"/>
      <c r="BY88" s="1"/>
      <c r="BZ88" s="1"/>
      <c r="CA88" s="1"/>
      <c r="CB88" s="1"/>
      <c r="CC88" s="1"/>
      <c r="CD88" s="1"/>
      <c r="CE88" s="1"/>
      <c r="CF88" s="1"/>
      <c r="CG88" s="1"/>
      <c r="CH88" s="1"/>
      <c r="CI88" s="1"/>
      <c r="CJ88" s="1"/>
      <c r="CK88" s="1"/>
      <c r="CL88" s="1"/>
      <c r="CM88" s="1"/>
      <c r="CN88" s="1"/>
      <c r="CO88" s="1"/>
      <c r="CP88" s="1"/>
      <c r="CQ88" s="1"/>
      <c r="CR88" s="1"/>
      <c r="CS88" s="1"/>
      <c r="CT88" s="1"/>
      <c r="CU88" s="1"/>
      <c r="CV88" s="1"/>
      <c r="CW88" s="1"/>
      <c r="CX88" s="1"/>
      <c r="CY88" s="1"/>
      <c r="CZ88" s="1"/>
      <c r="DA88" s="1"/>
      <c r="DB88" s="1"/>
      <c r="DC88" s="1"/>
      <c r="DD88" s="1"/>
    </row>
    <row r="89" spans="1:108" x14ac:dyDescent="0.35">
      <c r="A89" s="1" t="s">
        <v>299</v>
      </c>
    </row>
  </sheetData>
  <mergeCells count="58">
    <mergeCell ref="DD5:DE5"/>
    <mergeCell ref="DI17:DJ17"/>
    <mergeCell ref="AF5:AG5"/>
    <mergeCell ref="BD5:BE5"/>
    <mergeCell ref="BT5:BU5"/>
    <mergeCell ref="BR5:BS5"/>
    <mergeCell ref="CH5:CI5"/>
    <mergeCell ref="CF5:CG5"/>
    <mergeCell ref="CD5:CE5"/>
    <mergeCell ref="BX5:BY5"/>
    <mergeCell ref="BV5:BW5"/>
    <mergeCell ref="CB5:CC5"/>
    <mergeCell ref="BZ5:CA5"/>
    <mergeCell ref="AT5:AU5"/>
    <mergeCell ref="AH5:AI5"/>
    <mergeCell ref="CZ5:DA5"/>
    <mergeCell ref="A1:BQ1"/>
    <mergeCell ref="A2:BQ2"/>
    <mergeCell ref="A5:A7"/>
    <mergeCell ref="Z5:AA5"/>
    <mergeCell ref="H5:I5"/>
    <mergeCell ref="J5:K5"/>
    <mergeCell ref="L5:M5"/>
    <mergeCell ref="N5:O5"/>
    <mergeCell ref="P5:Q5"/>
    <mergeCell ref="R5:S5"/>
    <mergeCell ref="T5:U5"/>
    <mergeCell ref="V5:W5"/>
    <mergeCell ref="X5:Y5"/>
    <mergeCell ref="F5:G5"/>
    <mergeCell ref="AD5:AE5"/>
    <mergeCell ref="B5:C5"/>
    <mergeCell ref="BP5:BQ5"/>
    <mergeCell ref="BH5:BI5"/>
    <mergeCell ref="BF5:BG5"/>
    <mergeCell ref="BB5:BC5"/>
    <mergeCell ref="BL5:BM5"/>
    <mergeCell ref="BJ5:BK5"/>
    <mergeCell ref="BN5:BO5"/>
    <mergeCell ref="AJ5:AK5"/>
    <mergeCell ref="AV5:AW5"/>
    <mergeCell ref="AB5:AC5"/>
    <mergeCell ref="AZ5:BA5"/>
    <mergeCell ref="D5:E5"/>
    <mergeCell ref="AX5:AY5"/>
    <mergeCell ref="AP5:AQ5"/>
    <mergeCell ref="AR5:AS5"/>
    <mergeCell ref="DB5:DC5"/>
    <mergeCell ref="CV5:CW5"/>
    <mergeCell ref="CT5:CU5"/>
    <mergeCell ref="AL5:AM5"/>
    <mergeCell ref="CN5:CO5"/>
    <mergeCell ref="CL5:CM5"/>
    <mergeCell ref="CJ5:CK5"/>
    <mergeCell ref="CR5:CS5"/>
    <mergeCell ref="CP5:CQ5"/>
    <mergeCell ref="AN5:AO5"/>
    <mergeCell ref="CX5:CY5"/>
  </mergeCells>
  <phoneticPr fontId="0" type="noConversion"/>
  <hyperlinks>
    <hyperlink ref="DF1" location="CONTENTS!I5" display="Å CONTENTS" xr:uid="{2C8EF42F-6617-43D4-92E3-A2EA4779A100}"/>
  </hyperlinks>
  <printOptions horizontalCentered="1" verticalCentered="1"/>
  <pageMargins left="0.35433070866141736" right="0.35433070866141736" top="0.27559055118110237" bottom="0.62992125984251968" header="0" footer="0.51181102362204722"/>
  <pageSetup scale="47" orientation="landscape" r:id="rId1"/>
  <headerFooter alignWithMargins="0"/>
  <rowBreaks count="1" manualBreakCount="1">
    <brk id="80" max="16383" man="1"/>
  </row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3">
    <tabColor theme="4" tint="0.79998168889431442"/>
    <pageSetUpPr fitToPage="1"/>
  </sheetPr>
  <dimension ref="A1:DF89"/>
  <sheetViews>
    <sheetView showGridLines="0" workbookViewId="0">
      <pane xSplit="1" ySplit="6" topLeftCell="CU7" activePane="bottomRight" state="frozen"/>
      <selection activeCell="B144" sqref="B144:AG144"/>
      <selection pane="topRight" activeCell="B144" sqref="B144:AG144"/>
      <selection pane="bottomLeft" activeCell="B144" sqref="B144:AG144"/>
      <selection pane="bottomRight" activeCell="DF9" sqref="DF9"/>
    </sheetView>
  </sheetViews>
  <sheetFormatPr baseColWidth="10" defaultColWidth="11.44140625" defaultRowHeight="14.4" outlineLevelCol="1" x14ac:dyDescent="0.35"/>
  <cols>
    <col min="1" max="1" width="23.88671875" style="1" bestFit="1" customWidth="1"/>
    <col min="2" max="25" width="11.44140625" style="1" hidden="1" customWidth="1" outlineLevel="1"/>
    <col min="26" max="26" width="16.5546875" style="1" hidden="1" customWidth="1" outlineLevel="1"/>
    <col min="27" max="27" width="11.5546875" style="1" hidden="1" customWidth="1" outlineLevel="1"/>
    <col min="28" max="28" width="17.109375" style="1" hidden="1" customWidth="1" outlineLevel="1"/>
    <col min="29" max="29" width="11.5546875" style="1" hidden="1" customWidth="1" outlineLevel="1"/>
    <col min="30" max="30" width="17" style="13" hidden="1" customWidth="1" outlineLevel="1"/>
    <col min="31" max="31" width="11.5546875" style="13" hidden="1" customWidth="1" outlineLevel="1"/>
    <col min="32" max="32" width="16.21875" style="1" hidden="1" customWidth="1" outlineLevel="1"/>
    <col min="33" max="33" width="11.5546875" style="1" hidden="1" customWidth="1" outlineLevel="1"/>
    <col min="34" max="34" width="17" style="1" hidden="1" customWidth="1" outlineLevel="1"/>
    <col min="35" max="35" width="11.5546875" style="1" hidden="1" customWidth="1" outlineLevel="1"/>
    <col min="36" max="36" width="17.109375" style="1" hidden="1" customWidth="1" outlineLevel="1"/>
    <col min="37" max="37" width="11.5546875" style="1" hidden="1" customWidth="1" outlineLevel="1"/>
    <col min="38" max="38" width="15.88671875" style="1" hidden="1" customWidth="1" outlineLevel="1"/>
    <col min="39" max="39" width="11.5546875" style="1" hidden="1" customWidth="1" outlineLevel="1"/>
    <col min="40" max="40" width="17.5546875" style="1" hidden="1" customWidth="1" outlineLevel="1"/>
    <col min="41" max="41" width="11.5546875" style="1" hidden="1" customWidth="1" outlineLevel="1"/>
    <col min="42" max="42" width="16.33203125" style="1" hidden="1" customWidth="1" outlineLevel="1"/>
    <col min="43" max="43" width="11.5546875" style="1" hidden="1" customWidth="1" outlineLevel="1"/>
    <col min="44" max="44" width="17.21875" style="1" hidden="1" customWidth="1" outlineLevel="1"/>
    <col min="45" max="45" width="11.5546875" style="1" hidden="1" customWidth="1" outlineLevel="1"/>
    <col min="46" max="46" width="17.33203125" style="13" hidden="1" customWidth="1" outlineLevel="1"/>
    <col min="47" max="47" width="11.5546875" style="13" hidden="1" customWidth="1" outlineLevel="1"/>
    <col min="48" max="48" width="17.109375" style="1" hidden="1" customWidth="1" outlineLevel="1"/>
    <col min="49" max="49" width="11.5546875" style="1" hidden="1" customWidth="1" outlineLevel="1"/>
    <col min="50" max="50" width="16.88671875" style="1" bestFit="1" customWidth="1" collapsed="1"/>
    <col min="51" max="51" width="11.5546875" style="1" bestFit="1" customWidth="1"/>
    <col min="52" max="52" width="17.33203125" style="1" customWidth="1"/>
    <col min="53" max="53" width="11.5546875" style="1" customWidth="1"/>
    <col min="54" max="54" width="17.21875" style="1" customWidth="1"/>
    <col min="55" max="55" width="11.5546875" style="1" customWidth="1"/>
    <col min="56" max="56" width="17.109375" style="1" customWidth="1"/>
    <col min="57" max="57" width="11.5546875" style="1" customWidth="1"/>
    <col min="58" max="58" width="16.88671875" style="1" customWidth="1"/>
    <col min="59" max="59" width="11.5546875" style="1" customWidth="1"/>
    <col min="60" max="60" width="17.21875" style="1" customWidth="1"/>
    <col min="61" max="61" width="11.5546875" style="1" customWidth="1"/>
    <col min="62" max="62" width="17.6640625" style="1" customWidth="1"/>
    <col min="63" max="63" width="11.5546875" style="1" customWidth="1"/>
    <col min="64" max="64" width="17.5546875" style="1" customWidth="1"/>
    <col min="65" max="65" width="11.5546875" style="1" customWidth="1"/>
    <col min="66" max="66" width="16.6640625" style="1" customWidth="1"/>
    <col min="67" max="67" width="11.5546875" style="1" customWidth="1"/>
    <col min="68" max="68" width="17" style="1" customWidth="1"/>
    <col min="69" max="69" width="11.5546875" style="1" bestFit="1" customWidth="1"/>
    <col min="70" max="70" width="18.109375" style="1" hidden="1" customWidth="1"/>
    <col min="71" max="71" width="11.5546875" style="1" hidden="1" customWidth="1"/>
    <col min="72" max="72" width="18.109375" style="1" hidden="1" customWidth="1"/>
    <col min="73" max="73" width="11.5546875" style="1" hidden="1" customWidth="1"/>
    <col min="74" max="74" width="18.109375" style="1" customWidth="1"/>
    <col min="75" max="75" width="11.5546875" style="1" bestFit="1" customWidth="1"/>
    <col min="76" max="76" width="18.109375" style="1" customWidth="1"/>
    <col min="77" max="77" width="11.5546875" style="1" bestFit="1" customWidth="1"/>
    <col min="78" max="78" width="18.109375" style="1" customWidth="1"/>
    <col min="79" max="79" width="11.5546875" style="1" bestFit="1" customWidth="1"/>
    <col min="80" max="80" width="18.109375" style="1" customWidth="1"/>
    <col min="81" max="81" width="11.5546875" style="1" bestFit="1" customWidth="1"/>
    <col min="82" max="82" width="17.109375" style="1" customWidth="1"/>
    <col min="83" max="83" width="11.5546875" style="1" customWidth="1"/>
    <col min="84" max="84" width="17.109375" style="1" customWidth="1"/>
    <col min="85" max="85" width="11.5546875" style="1" customWidth="1"/>
    <col min="86" max="86" width="17.109375" style="1" customWidth="1"/>
    <col min="87" max="87" width="11.5546875" style="1" customWidth="1"/>
    <col min="88" max="88" width="17.109375" style="1" customWidth="1"/>
    <col min="89" max="89" width="11.5546875" style="1" customWidth="1"/>
    <col min="90" max="90" width="17.5546875" style="1" bestFit="1" customWidth="1"/>
    <col min="91" max="91" width="11.5546875" style="1" customWidth="1"/>
    <col min="92" max="92" width="17.5546875" style="1" bestFit="1" customWidth="1"/>
    <col min="93" max="93" width="11.5546875" style="1" customWidth="1"/>
    <col min="94" max="94" width="17.5546875" style="1" bestFit="1" customWidth="1"/>
    <col min="95" max="95" width="11.5546875" style="1" customWidth="1"/>
    <col min="96" max="96" width="17.5546875" style="1" bestFit="1" customWidth="1"/>
    <col min="97" max="97" width="11.5546875" style="1" customWidth="1"/>
    <col min="98" max="98" width="17.5546875" style="1" bestFit="1" customWidth="1"/>
    <col min="99" max="99" width="11.5546875" style="1" customWidth="1"/>
    <col min="100" max="100" width="17.5546875" style="1" bestFit="1" customWidth="1"/>
    <col min="101" max="101" width="11.5546875" style="1" customWidth="1"/>
    <col min="102" max="102" width="17.5546875" style="1" bestFit="1" customWidth="1"/>
    <col min="103" max="103" width="11.5546875" style="1" customWidth="1"/>
    <col min="104" max="104" width="17.5546875" style="1" bestFit="1" customWidth="1"/>
    <col min="105" max="105" width="11.5546875" style="1" customWidth="1"/>
    <col min="106" max="106" width="17.5546875" style="1" bestFit="1" customWidth="1"/>
    <col min="107" max="107" width="11.5546875" style="1" customWidth="1"/>
    <col min="108" max="108" width="17.5546875" style="1" bestFit="1" customWidth="1"/>
    <col min="109" max="109" width="11.5546875" style="1" customWidth="1"/>
    <col min="110" max="110" width="18.109375" style="1" bestFit="1" customWidth="1"/>
    <col min="111" max="111" width="16.6640625" style="1" bestFit="1" customWidth="1"/>
    <col min="112" max="16384" width="11.44140625" style="1"/>
  </cols>
  <sheetData>
    <row r="1" spans="1:110" ht="30" customHeight="1" x14ac:dyDescent="0.35">
      <c r="A1" s="492" t="s">
        <v>89</v>
      </c>
      <c r="B1" s="492"/>
      <c r="C1" s="492"/>
      <c r="D1" s="492"/>
      <c r="E1" s="492"/>
      <c r="F1" s="492"/>
      <c r="G1" s="492"/>
      <c r="H1" s="492"/>
      <c r="I1" s="492"/>
      <c r="J1" s="492"/>
      <c r="K1" s="492"/>
      <c r="L1" s="492"/>
      <c r="M1" s="492"/>
      <c r="N1" s="492"/>
      <c r="O1" s="492"/>
      <c r="P1" s="492"/>
      <c r="Q1" s="492"/>
      <c r="R1" s="492"/>
      <c r="S1" s="492"/>
      <c r="T1" s="492"/>
      <c r="U1" s="492"/>
      <c r="V1" s="492"/>
      <c r="W1" s="492"/>
      <c r="X1" s="492"/>
      <c r="Y1" s="492"/>
      <c r="Z1" s="492"/>
      <c r="AA1" s="492"/>
      <c r="AB1" s="492"/>
      <c r="AC1" s="492"/>
      <c r="AD1" s="492"/>
      <c r="AE1" s="492"/>
      <c r="AF1" s="492"/>
      <c r="AG1" s="492"/>
      <c r="AH1" s="492"/>
      <c r="AI1" s="492"/>
      <c r="AJ1" s="492"/>
      <c r="AK1" s="492"/>
      <c r="AL1" s="492"/>
      <c r="AM1" s="492"/>
      <c r="AN1" s="492"/>
      <c r="AO1" s="492"/>
      <c r="AP1" s="492"/>
      <c r="AQ1" s="492"/>
      <c r="AR1" s="492"/>
      <c r="AS1" s="492"/>
      <c r="AT1" s="492"/>
      <c r="AU1" s="492"/>
      <c r="AV1" s="492"/>
      <c r="AW1" s="492"/>
      <c r="AX1" s="492"/>
      <c r="AY1" s="492"/>
      <c r="AZ1" s="492"/>
      <c r="BA1" s="492"/>
      <c r="BB1" s="492"/>
      <c r="BC1" s="492"/>
      <c r="BD1" s="492"/>
      <c r="BE1" s="492"/>
      <c r="BF1" s="492"/>
      <c r="BG1" s="492"/>
      <c r="BH1" s="492"/>
      <c r="BI1" s="492"/>
      <c r="BJ1" s="492"/>
      <c r="BK1" s="492"/>
      <c r="BL1" s="492"/>
      <c r="BM1" s="492"/>
      <c r="BN1" s="492"/>
      <c r="BO1" s="492"/>
      <c r="BP1" s="492"/>
      <c r="BQ1" s="492"/>
      <c r="BR1" s="492"/>
      <c r="BS1" s="492"/>
      <c r="BT1" s="492"/>
      <c r="BU1" s="492"/>
      <c r="BV1" s="492"/>
      <c r="BW1" s="492"/>
      <c r="BX1" s="492"/>
      <c r="BY1" s="492"/>
      <c r="BZ1" s="492"/>
      <c r="CA1" s="492"/>
      <c r="CB1" s="492"/>
      <c r="CC1" s="492"/>
      <c r="CD1" s="492"/>
      <c r="CE1" s="492"/>
      <c r="CF1" s="124"/>
      <c r="CG1" s="124"/>
      <c r="CH1" s="124"/>
      <c r="CI1" s="124"/>
      <c r="CJ1" s="124"/>
      <c r="CK1" s="124"/>
      <c r="CL1" s="124"/>
      <c r="CM1" s="124"/>
      <c r="CN1" s="124"/>
      <c r="CO1" s="124"/>
      <c r="CP1" s="124"/>
      <c r="CQ1" s="124"/>
      <c r="CR1" s="124"/>
      <c r="CS1" s="124"/>
      <c r="CT1" s="124"/>
      <c r="CU1" s="124"/>
      <c r="CV1" s="124"/>
      <c r="CW1" s="124"/>
      <c r="CX1" s="124"/>
      <c r="CY1" s="124"/>
      <c r="CZ1" s="124"/>
      <c r="DA1" s="124"/>
      <c r="DB1" s="124"/>
      <c r="DC1" s="124"/>
      <c r="DD1" s="124"/>
      <c r="DE1" s="124"/>
      <c r="DF1" s="11" t="s">
        <v>42</v>
      </c>
    </row>
    <row r="2" spans="1:110" ht="15" x14ac:dyDescent="0.35">
      <c r="A2" s="493" t="s">
        <v>90</v>
      </c>
      <c r="B2" s="493"/>
      <c r="C2" s="493"/>
      <c r="D2" s="493"/>
      <c r="E2" s="493"/>
      <c r="F2" s="493"/>
      <c r="G2" s="493"/>
      <c r="H2" s="493"/>
      <c r="I2" s="493"/>
      <c r="J2" s="493"/>
      <c r="K2" s="493"/>
      <c r="L2" s="493"/>
      <c r="M2" s="493"/>
      <c r="N2" s="493"/>
      <c r="O2" s="493"/>
      <c r="P2" s="493"/>
      <c r="Q2" s="493"/>
      <c r="R2" s="493"/>
      <c r="S2" s="493"/>
      <c r="T2" s="493"/>
      <c r="U2" s="493"/>
      <c r="V2" s="493"/>
      <c r="W2" s="493"/>
      <c r="X2" s="493"/>
      <c r="Y2" s="493"/>
      <c r="Z2" s="493"/>
      <c r="AA2" s="493"/>
      <c r="AB2" s="493"/>
      <c r="AC2" s="493"/>
      <c r="AD2" s="493"/>
      <c r="AE2" s="493"/>
      <c r="AF2" s="493"/>
      <c r="AG2" s="493"/>
      <c r="AH2" s="493"/>
      <c r="AI2" s="493"/>
      <c r="AJ2" s="493"/>
      <c r="AK2" s="493"/>
      <c r="AL2" s="493"/>
      <c r="AM2" s="493"/>
      <c r="AN2" s="493"/>
      <c r="AO2" s="493"/>
      <c r="AP2" s="493"/>
      <c r="AQ2" s="493"/>
      <c r="AR2" s="493"/>
      <c r="AS2" s="493"/>
      <c r="AT2" s="493"/>
      <c r="AU2" s="493"/>
      <c r="AV2" s="493"/>
      <c r="AW2" s="493"/>
      <c r="AX2" s="493"/>
      <c r="AY2" s="493"/>
      <c r="AZ2" s="493"/>
      <c r="BA2" s="493"/>
      <c r="BB2" s="493"/>
      <c r="BC2" s="493"/>
      <c r="BD2" s="493"/>
      <c r="BE2" s="493"/>
      <c r="BF2" s="493"/>
      <c r="BG2" s="493"/>
      <c r="BH2" s="493"/>
      <c r="BI2" s="493"/>
      <c r="BJ2" s="493"/>
      <c r="BK2" s="493"/>
      <c r="BL2" s="493"/>
      <c r="BM2" s="493"/>
      <c r="BN2" s="493"/>
      <c r="BO2" s="493"/>
      <c r="BP2" s="493"/>
      <c r="BQ2" s="493"/>
      <c r="BR2" s="493"/>
      <c r="BS2" s="493"/>
      <c r="BT2" s="493"/>
      <c r="BU2" s="493"/>
      <c r="BV2" s="493"/>
      <c r="BW2" s="493"/>
      <c r="BX2" s="493"/>
      <c r="BY2" s="493"/>
      <c r="BZ2" s="493"/>
      <c r="CA2" s="493"/>
      <c r="CB2" s="493"/>
      <c r="CC2" s="493"/>
      <c r="CD2" s="493"/>
      <c r="CE2" s="493"/>
      <c r="CF2" s="125"/>
      <c r="CG2" s="125"/>
      <c r="CH2" s="125"/>
      <c r="CI2" s="125"/>
      <c r="CJ2" s="125"/>
      <c r="CK2" s="125"/>
      <c r="CL2" s="125"/>
      <c r="CM2" s="125"/>
      <c r="CN2" s="125"/>
      <c r="CO2" s="125"/>
      <c r="CP2" s="125"/>
      <c r="CQ2" s="125"/>
      <c r="CR2" s="125"/>
      <c r="CS2" s="125"/>
      <c r="CT2" s="125"/>
      <c r="CU2" s="125"/>
      <c r="CV2" s="125"/>
      <c r="CW2" s="125"/>
      <c r="CX2" s="125"/>
      <c r="CY2" s="125"/>
      <c r="CZ2" s="125"/>
      <c r="DA2" s="125"/>
      <c r="DB2" s="125"/>
      <c r="DC2" s="125"/>
      <c r="DD2" s="125"/>
      <c r="DE2" s="125"/>
      <c r="DF2" s="104"/>
    </row>
    <row r="3" spans="1:110" ht="15" thickBot="1" x14ac:dyDescent="0.4">
      <c r="A3" s="105"/>
    </row>
    <row r="4" spans="1:110" x14ac:dyDescent="0.35">
      <c r="A4" s="486" t="s">
        <v>44</v>
      </c>
      <c r="B4" s="482" t="s">
        <v>208</v>
      </c>
      <c r="C4" s="483"/>
      <c r="D4" s="482" t="s">
        <v>209</v>
      </c>
      <c r="E4" s="483"/>
      <c r="F4" s="480" t="s">
        <v>210</v>
      </c>
      <c r="G4" s="481"/>
      <c r="H4" s="480" t="s">
        <v>211</v>
      </c>
      <c r="I4" s="481"/>
      <c r="J4" s="480" t="s">
        <v>212</v>
      </c>
      <c r="K4" s="481"/>
      <c r="L4" s="480" t="s">
        <v>213</v>
      </c>
      <c r="M4" s="481"/>
      <c r="N4" s="480" t="s">
        <v>214</v>
      </c>
      <c r="O4" s="481"/>
      <c r="P4" s="480" t="s">
        <v>215</v>
      </c>
      <c r="Q4" s="481"/>
      <c r="R4" s="480" t="s">
        <v>216</v>
      </c>
      <c r="S4" s="481"/>
      <c r="T4" s="480" t="s">
        <v>218</v>
      </c>
      <c r="U4" s="481"/>
      <c r="V4" s="480" t="s">
        <v>224</v>
      </c>
      <c r="W4" s="481"/>
      <c r="X4" s="480" t="s">
        <v>226</v>
      </c>
      <c r="Y4" s="481"/>
      <c r="Z4" s="480" t="s">
        <v>228</v>
      </c>
      <c r="AA4" s="481"/>
      <c r="AB4" s="480" t="s">
        <v>231</v>
      </c>
      <c r="AC4" s="481"/>
      <c r="AD4" s="482" t="s">
        <v>232</v>
      </c>
      <c r="AE4" s="483"/>
      <c r="AF4" s="480" t="s">
        <v>235</v>
      </c>
      <c r="AG4" s="481"/>
      <c r="AH4" s="480" t="s">
        <v>238</v>
      </c>
      <c r="AI4" s="481"/>
      <c r="AJ4" s="480" t="s">
        <v>242</v>
      </c>
      <c r="AK4" s="481"/>
      <c r="AL4" s="480" t="s">
        <v>243</v>
      </c>
      <c r="AM4" s="481"/>
      <c r="AN4" s="480" t="s">
        <v>244</v>
      </c>
      <c r="AO4" s="481"/>
      <c r="AP4" s="480" t="s">
        <v>245</v>
      </c>
      <c r="AQ4" s="481"/>
      <c r="AR4" s="480" t="s">
        <v>246</v>
      </c>
      <c r="AS4" s="481"/>
      <c r="AT4" s="482" t="s">
        <v>247</v>
      </c>
      <c r="AU4" s="483"/>
      <c r="AV4" s="480" t="s">
        <v>248</v>
      </c>
      <c r="AW4" s="481"/>
      <c r="AX4" s="480" t="s">
        <v>249</v>
      </c>
      <c r="AY4" s="481"/>
      <c r="AZ4" s="480" t="s">
        <v>252</v>
      </c>
      <c r="BA4" s="481"/>
      <c r="BB4" s="480" t="s">
        <v>254</v>
      </c>
      <c r="BC4" s="481"/>
      <c r="BD4" s="480" t="s">
        <v>256</v>
      </c>
      <c r="BE4" s="481"/>
      <c r="BF4" s="480" t="s">
        <v>257</v>
      </c>
      <c r="BG4" s="481"/>
      <c r="BH4" s="480" t="s">
        <v>258</v>
      </c>
      <c r="BI4" s="481"/>
      <c r="BJ4" s="480" t="s">
        <v>259</v>
      </c>
      <c r="BK4" s="481"/>
      <c r="BL4" s="480" t="s">
        <v>260</v>
      </c>
      <c r="BM4" s="481"/>
      <c r="BN4" s="480" t="s">
        <v>261</v>
      </c>
      <c r="BO4" s="481"/>
      <c r="BP4" s="480" t="s">
        <v>263</v>
      </c>
      <c r="BQ4" s="481"/>
      <c r="BR4" s="480" t="s">
        <v>265</v>
      </c>
      <c r="BS4" s="481"/>
      <c r="BT4" s="480" t="s">
        <v>268</v>
      </c>
      <c r="BU4" s="481"/>
      <c r="BV4" s="480" t="s">
        <v>269</v>
      </c>
      <c r="BW4" s="481"/>
      <c r="BX4" s="480" t="s">
        <v>271</v>
      </c>
      <c r="BY4" s="481"/>
      <c r="BZ4" s="482" t="s">
        <v>272</v>
      </c>
      <c r="CA4" s="483"/>
      <c r="CB4" s="482" t="s">
        <v>274</v>
      </c>
      <c r="CC4" s="483"/>
      <c r="CD4" s="480" t="s">
        <v>275</v>
      </c>
      <c r="CE4" s="481"/>
      <c r="CF4" s="480" t="s">
        <v>276</v>
      </c>
      <c r="CG4" s="481"/>
      <c r="CH4" s="480" t="s">
        <v>278</v>
      </c>
      <c r="CI4" s="481"/>
      <c r="CJ4" s="480" t="s">
        <v>280</v>
      </c>
      <c r="CK4" s="481"/>
      <c r="CL4" s="480" t="s">
        <v>282</v>
      </c>
      <c r="CM4" s="481"/>
      <c r="CN4" s="480" t="s">
        <v>285</v>
      </c>
      <c r="CO4" s="481"/>
      <c r="CP4" s="480" t="s">
        <v>287</v>
      </c>
      <c r="CQ4" s="481"/>
      <c r="CR4" s="480" t="s">
        <v>289</v>
      </c>
      <c r="CS4" s="481"/>
      <c r="CT4" s="480" t="s">
        <v>291</v>
      </c>
      <c r="CU4" s="481"/>
      <c r="CV4" s="480" t="s">
        <v>295</v>
      </c>
      <c r="CW4" s="481"/>
      <c r="CX4" s="480" t="s">
        <v>296</v>
      </c>
      <c r="CY4" s="481"/>
      <c r="CZ4" s="480" t="s">
        <v>298</v>
      </c>
      <c r="DA4" s="481"/>
      <c r="DB4" s="480" t="s">
        <v>300</v>
      </c>
      <c r="DC4" s="481"/>
      <c r="DD4" s="489" t="s">
        <v>302</v>
      </c>
      <c r="DE4" s="490"/>
      <c r="DF4" s="370"/>
    </row>
    <row r="5" spans="1:110" ht="12.75" customHeight="1" x14ac:dyDescent="0.35">
      <c r="A5" s="487"/>
      <c r="B5" s="15" t="s">
        <v>45</v>
      </c>
      <c r="C5" s="62" t="s">
        <v>46</v>
      </c>
      <c r="D5" s="15" t="s">
        <v>45</v>
      </c>
      <c r="E5" s="62" t="s">
        <v>46</v>
      </c>
      <c r="F5" s="16" t="s">
        <v>45</v>
      </c>
      <c r="G5" s="63" t="s">
        <v>46</v>
      </c>
      <c r="H5" s="16" t="s">
        <v>45</v>
      </c>
      <c r="I5" s="63" t="s">
        <v>46</v>
      </c>
      <c r="J5" s="16" t="s">
        <v>45</v>
      </c>
      <c r="K5" s="63" t="s">
        <v>46</v>
      </c>
      <c r="L5" s="16" t="s">
        <v>45</v>
      </c>
      <c r="M5" s="63" t="s">
        <v>46</v>
      </c>
      <c r="N5" s="16" t="s">
        <v>45</v>
      </c>
      <c r="O5" s="63" t="s">
        <v>46</v>
      </c>
      <c r="P5" s="16" t="s">
        <v>45</v>
      </c>
      <c r="Q5" s="63" t="s">
        <v>46</v>
      </c>
      <c r="R5" s="16" t="s">
        <v>45</v>
      </c>
      <c r="S5" s="63" t="s">
        <v>46</v>
      </c>
      <c r="T5" s="16" t="s">
        <v>45</v>
      </c>
      <c r="U5" s="63" t="s">
        <v>46</v>
      </c>
      <c r="V5" s="16" t="s">
        <v>45</v>
      </c>
      <c r="W5" s="63" t="s">
        <v>46</v>
      </c>
      <c r="X5" s="16" t="s">
        <v>45</v>
      </c>
      <c r="Y5" s="63" t="s">
        <v>46</v>
      </c>
      <c r="Z5" s="16" t="s">
        <v>45</v>
      </c>
      <c r="AA5" s="63" t="s">
        <v>46</v>
      </c>
      <c r="AB5" s="16" t="s">
        <v>45</v>
      </c>
      <c r="AC5" s="63" t="s">
        <v>46</v>
      </c>
      <c r="AD5" s="15" t="s">
        <v>45</v>
      </c>
      <c r="AE5" s="62" t="s">
        <v>46</v>
      </c>
      <c r="AF5" s="16" t="s">
        <v>45</v>
      </c>
      <c r="AG5" s="63" t="s">
        <v>46</v>
      </c>
      <c r="AH5" s="16" t="s">
        <v>45</v>
      </c>
      <c r="AI5" s="63" t="s">
        <v>46</v>
      </c>
      <c r="AJ5" s="16" t="s">
        <v>45</v>
      </c>
      <c r="AK5" s="63" t="s">
        <v>46</v>
      </c>
      <c r="AL5" s="16" t="s">
        <v>45</v>
      </c>
      <c r="AM5" s="63" t="s">
        <v>46</v>
      </c>
      <c r="AN5" s="16" t="s">
        <v>45</v>
      </c>
      <c r="AO5" s="63" t="s">
        <v>46</v>
      </c>
      <c r="AP5" s="16" t="s">
        <v>45</v>
      </c>
      <c r="AQ5" s="63" t="s">
        <v>46</v>
      </c>
      <c r="AR5" s="16" t="s">
        <v>45</v>
      </c>
      <c r="AS5" s="63" t="s">
        <v>46</v>
      </c>
      <c r="AT5" s="15" t="s">
        <v>45</v>
      </c>
      <c r="AU5" s="62" t="s">
        <v>46</v>
      </c>
      <c r="AV5" s="16" t="s">
        <v>45</v>
      </c>
      <c r="AW5" s="63" t="s">
        <v>46</v>
      </c>
      <c r="AX5" s="16" t="s">
        <v>45</v>
      </c>
      <c r="AY5" s="63" t="s">
        <v>46</v>
      </c>
      <c r="AZ5" s="16" t="s">
        <v>45</v>
      </c>
      <c r="BA5" s="63" t="s">
        <v>46</v>
      </c>
      <c r="BB5" s="16" t="s">
        <v>45</v>
      </c>
      <c r="BC5" s="63" t="s">
        <v>46</v>
      </c>
      <c r="BD5" s="16" t="s">
        <v>45</v>
      </c>
      <c r="BE5" s="63" t="s">
        <v>46</v>
      </c>
      <c r="BF5" s="16" t="s">
        <v>45</v>
      </c>
      <c r="BG5" s="63" t="s">
        <v>46</v>
      </c>
      <c r="BH5" s="16" t="s">
        <v>45</v>
      </c>
      <c r="BI5" s="63" t="s">
        <v>46</v>
      </c>
      <c r="BJ5" s="16" t="s">
        <v>45</v>
      </c>
      <c r="BK5" s="63" t="s">
        <v>46</v>
      </c>
      <c r="BL5" s="16" t="s">
        <v>45</v>
      </c>
      <c r="BM5" s="63" t="s">
        <v>46</v>
      </c>
      <c r="BN5" s="16" t="s">
        <v>45</v>
      </c>
      <c r="BO5" s="63" t="s">
        <v>46</v>
      </c>
      <c r="BP5" s="16" t="s">
        <v>45</v>
      </c>
      <c r="BQ5" s="63" t="s">
        <v>46</v>
      </c>
      <c r="BR5" s="16" t="s">
        <v>45</v>
      </c>
      <c r="BS5" s="63" t="s">
        <v>46</v>
      </c>
      <c r="BT5" s="16" t="s">
        <v>45</v>
      </c>
      <c r="BU5" s="63" t="s">
        <v>46</v>
      </c>
      <c r="BV5" s="16" t="s">
        <v>45</v>
      </c>
      <c r="BW5" s="63" t="s">
        <v>46</v>
      </c>
      <c r="BX5" s="16" t="s">
        <v>45</v>
      </c>
      <c r="BY5" s="63" t="s">
        <v>46</v>
      </c>
      <c r="BZ5" s="15" t="s">
        <v>45</v>
      </c>
      <c r="CA5" s="62" t="s">
        <v>46</v>
      </c>
      <c r="CB5" s="15" t="s">
        <v>45</v>
      </c>
      <c r="CC5" s="62" t="s">
        <v>46</v>
      </c>
      <c r="CD5" s="16" t="s">
        <v>45</v>
      </c>
      <c r="CE5" s="63" t="s">
        <v>46</v>
      </c>
      <c r="CF5" s="16" t="s">
        <v>45</v>
      </c>
      <c r="CG5" s="63" t="s">
        <v>46</v>
      </c>
      <c r="CH5" s="16" t="s">
        <v>45</v>
      </c>
      <c r="CI5" s="63" t="s">
        <v>46</v>
      </c>
      <c r="CJ5" s="16" t="s">
        <v>45</v>
      </c>
      <c r="CK5" s="63" t="s">
        <v>46</v>
      </c>
      <c r="CL5" s="16" t="s">
        <v>45</v>
      </c>
      <c r="CM5" s="63" t="s">
        <v>46</v>
      </c>
      <c r="CN5" s="16" t="s">
        <v>45</v>
      </c>
      <c r="CO5" s="63" t="s">
        <v>46</v>
      </c>
      <c r="CP5" s="16" t="s">
        <v>45</v>
      </c>
      <c r="CQ5" s="63" t="s">
        <v>46</v>
      </c>
      <c r="CR5" s="16" t="s">
        <v>45</v>
      </c>
      <c r="CS5" s="63" t="s">
        <v>46</v>
      </c>
      <c r="CT5" s="16" t="s">
        <v>45</v>
      </c>
      <c r="CU5" s="63" t="s">
        <v>46</v>
      </c>
      <c r="CV5" s="16" t="s">
        <v>45</v>
      </c>
      <c r="CW5" s="63" t="s">
        <v>46</v>
      </c>
      <c r="CX5" s="16" t="s">
        <v>45</v>
      </c>
      <c r="CY5" s="63" t="s">
        <v>46</v>
      </c>
      <c r="CZ5" s="16" t="s">
        <v>45</v>
      </c>
      <c r="DA5" s="63" t="s">
        <v>46</v>
      </c>
      <c r="DB5" s="16" t="s">
        <v>45</v>
      </c>
      <c r="DC5" s="63" t="s">
        <v>46</v>
      </c>
      <c r="DD5" s="17" t="s">
        <v>45</v>
      </c>
      <c r="DE5" s="64" t="s">
        <v>46</v>
      </c>
      <c r="DF5" s="372"/>
    </row>
    <row r="6" spans="1:110" s="4" customFormat="1" ht="13.5" customHeight="1" thickBot="1" x14ac:dyDescent="0.4">
      <c r="A6" s="488"/>
      <c r="B6" s="18">
        <f>+'DOMESTIC DEBT COLONES'!B7/'DOMESTIC DEBT USD'!B82</f>
        <v>30080.414492848122</v>
      </c>
      <c r="C6" s="65">
        <f>+C9+C11</f>
        <v>0.99999999999999978</v>
      </c>
      <c r="D6" s="18">
        <f>+'DOMESTIC DEBT COLONES'!D7/'DOMESTIC DEBT USD'!D82</f>
        <v>30641.666593014026</v>
      </c>
      <c r="E6" s="65">
        <f>+E9+E11</f>
        <v>1.0000000000300244</v>
      </c>
      <c r="F6" s="19">
        <f>+'DOMESTIC DEBT COLONES'!F7/'DOMESTIC DEBT USD'!F82</f>
        <v>31272.760121836833</v>
      </c>
      <c r="G6" s="66">
        <f>+G9+G11</f>
        <v>0.99999999997058164</v>
      </c>
      <c r="H6" s="19">
        <f>+'DOMESTIC DEBT COLONES'!H7/'DOMESTIC DEBT USD'!H82</f>
        <v>31828.71226896645</v>
      </c>
      <c r="I6" s="66">
        <f>+I9+I11</f>
        <v>0.99999999997113975</v>
      </c>
      <c r="J6" s="19">
        <f>+'DOMESTIC DEBT COLONES'!J7/'DOMESTIC DEBT USD'!J82</f>
        <v>32130.414134358605</v>
      </c>
      <c r="K6" s="66">
        <f>+K9+K11</f>
        <v>0.99999999997137468</v>
      </c>
      <c r="L6" s="19">
        <f>+'DOMESTIC DEBT COLONES'!L7/'DOMESTIC DEBT USD'!L82</f>
        <v>31937.763241988137</v>
      </c>
      <c r="M6" s="66">
        <f>+M9+M11</f>
        <v>0.99999999999998468</v>
      </c>
      <c r="N6" s="19">
        <f>+'DOMESTIC DEBT COLONES'!N7/'DOMESTIC DEBT USD'!N82</f>
        <v>32340.910547181109</v>
      </c>
      <c r="O6" s="66">
        <f>+O9+O11</f>
        <v>1.0000000000000202</v>
      </c>
      <c r="P6" s="19">
        <f>+'DOMESTIC DEBT COLONES'!P7/'DOMESTIC DEBT USD'!P82</f>
        <v>32192.329248230624</v>
      </c>
      <c r="Q6" s="66">
        <f>+Q9+Q11</f>
        <v>1</v>
      </c>
      <c r="R6" s="19">
        <f>+'DOMESTIC DEBT COLONES'!R7/'DOMESTIC DEBT USD'!R82</f>
        <v>32952.755534713622</v>
      </c>
      <c r="S6" s="66">
        <f>+S9+S11</f>
        <v>1.0000000000000204</v>
      </c>
      <c r="T6" s="19">
        <f>+'DOMESTIC DEBT COLONES'!T7/'DOMESTIC DEBT USD'!T82</f>
        <v>33066.668308865796</v>
      </c>
      <c r="U6" s="66">
        <f>+U9+U11</f>
        <v>1</v>
      </c>
      <c r="V6" s="19">
        <f>+'DOMESTIC DEBT COLONES'!V7/'DOMESTIC DEBT USD'!V82</f>
        <v>32749.899449297416</v>
      </c>
      <c r="W6" s="66">
        <f>+W9+W11</f>
        <v>1</v>
      </c>
      <c r="X6" s="19">
        <f>+'DOMESTIC DEBT COLONES'!X7/'DOMESTIC DEBT USD'!X82</f>
        <v>32699.609177643531</v>
      </c>
      <c r="Y6" s="66">
        <f>+Y9+Y11</f>
        <v>1</v>
      </c>
      <c r="Z6" s="19">
        <f>+'DOMESTIC DEBT COLONES'!Z7/'DOMESTIC DEBT USD'!Z82</f>
        <v>31887.980059003308</v>
      </c>
      <c r="AA6" s="66">
        <f>+AA9+AA11</f>
        <v>1</v>
      </c>
      <c r="AB6" s="19">
        <f>+'DOMESTIC DEBT COLONES'!AB7/'DOMESTIC DEBT USD'!AB82</f>
        <v>31880.101463123225</v>
      </c>
      <c r="AC6" s="66">
        <f>+AC9+AC11</f>
        <v>1</v>
      </c>
      <c r="AD6" s="18">
        <f>+'DOMESTIC DEBT COLONES'!AD7/'DOMESTIC DEBT USD'!AD82</f>
        <v>32373.899219530314</v>
      </c>
      <c r="AE6" s="65">
        <f>+AE9+AE11</f>
        <v>1</v>
      </c>
      <c r="AF6" s="19">
        <f>+'DOMESTIC DEBT COLONES'!AF7/'DOMESTIC DEBT USD'!AF82</f>
        <v>31530.76943465574</v>
      </c>
      <c r="AG6" s="66">
        <f>+AG9+AG11</f>
        <v>1</v>
      </c>
      <c r="AH6" s="19">
        <f>+'DOMESTIC DEBT COLONES'!AH7/'DOMESTIC DEBT USD'!AH82</f>
        <v>31596.024791936998</v>
      </c>
      <c r="AI6" s="66">
        <f>+AI9+AI11</f>
        <v>1.0000000000000002</v>
      </c>
      <c r="AJ6" s="19">
        <f>+'DOMESTIC DEBT COLONES'!AJ7/'DOMESTIC DEBT USD'!AJ82</f>
        <v>30743.419340602613</v>
      </c>
      <c r="AK6" s="66">
        <f>+AK9+AK11</f>
        <v>1</v>
      </c>
      <c r="AL6" s="19">
        <f>+'DOMESTIC DEBT COLONES'!AL7/'DOMESTIC DEBT USD'!AL82</f>
        <v>30447.180829484081</v>
      </c>
      <c r="AM6" s="66">
        <f>+AM9+AM11</f>
        <v>1</v>
      </c>
      <c r="AN6" s="19">
        <f>+'DOMESTIC DEBT COLONES'!AN7/'DOMESTIC DEBT USD'!AN82</f>
        <v>30928.878688772882</v>
      </c>
      <c r="AO6" s="66">
        <f>+AO9+AO11</f>
        <v>1</v>
      </c>
      <c r="AP6" s="19">
        <f>+'DOMESTIC DEBT COLONES'!AP7/'DOMESTIC DEBT USD'!AP82</f>
        <v>32145.168879746714</v>
      </c>
      <c r="AQ6" s="66">
        <f>+AQ9+AQ11</f>
        <v>1.0000000000000002</v>
      </c>
      <c r="AR6" s="19">
        <f>+'DOMESTIC DEBT COLONES'!AR7/'DOMESTIC DEBT USD'!AR82</f>
        <v>33220.478217140124</v>
      </c>
      <c r="AS6" s="66">
        <f>+AS9+AS11</f>
        <v>1</v>
      </c>
      <c r="AT6" s="18">
        <f>+'DOMESTIC DEBT COLONES'!AT7/'DOMESTIC DEBT USD'!AT82</f>
        <v>33796.691154420856</v>
      </c>
      <c r="AU6" s="65">
        <f>+AU9+AU11</f>
        <v>1</v>
      </c>
      <c r="AV6" s="19">
        <f>+'DOMESTIC DEBT COLONES'!AV7/'DOMESTIC DEBT USD'!AV82</f>
        <v>34908.698840902696</v>
      </c>
      <c r="AW6" s="66">
        <f>+AW9+AW11</f>
        <v>1</v>
      </c>
      <c r="AX6" s="19">
        <f>+'DOMESTIC DEBT COLONES'!AX7/'DOMESTIC DEBT USD'!AX82</f>
        <v>35161.262028399986</v>
      </c>
      <c r="AY6" s="66">
        <f>+AY9+AY11</f>
        <v>1</v>
      </c>
      <c r="AZ6" s="19">
        <f>+'DOMESTIC DEBT COLONES'!AZ7/'DOMESTIC DEBT USD'!AZ82</f>
        <v>37836.082844773555</v>
      </c>
      <c r="BA6" s="66">
        <f>+BA9+BA11</f>
        <v>0.99999999999999989</v>
      </c>
      <c r="BB6" s="19">
        <f>+'DOMESTIC DEBT COLONES'!BB7/'DOMESTIC DEBT USD'!BB82</f>
        <v>37936.600430561892</v>
      </c>
      <c r="BC6" s="66">
        <f>+BC9+BC11</f>
        <v>1</v>
      </c>
      <c r="BD6" s="19">
        <f>+'DOMESTIC DEBT COLONES'!BD7/'DOMESTIC DEBT USD'!BD82</f>
        <v>39229.291868478802</v>
      </c>
      <c r="BE6" s="66">
        <f>+BE9+BE11</f>
        <v>1</v>
      </c>
      <c r="BF6" s="19">
        <f>+'DOMESTIC DEBT COLONES'!BF7/'DOMESTIC DEBT USD'!BF82</f>
        <v>39478.316375580558</v>
      </c>
      <c r="BG6" s="66">
        <f>+BG9+BG11</f>
        <v>1.0000000000000002</v>
      </c>
      <c r="BH6" s="19">
        <f>+'DOMESTIC DEBT COLONES'!BH7/'DOMESTIC DEBT USD'!BH82</f>
        <v>39918.756951820877</v>
      </c>
      <c r="BI6" s="66">
        <f>+BI9+BI11</f>
        <v>1</v>
      </c>
      <c r="BJ6" s="19">
        <f>+'DOMESTIC DEBT COLONES'!BJ7/'DOMESTIC DEBT USD'!BJ82</f>
        <v>39680.064506402196</v>
      </c>
      <c r="BK6" s="66">
        <f>+BK9+BK11</f>
        <v>1</v>
      </c>
      <c r="BL6" s="19">
        <f>+'DOMESTIC DEBT COLONES'!BL7/'DOMESTIC DEBT USD'!BL82</f>
        <v>39214.070774929023</v>
      </c>
      <c r="BM6" s="66">
        <f>+BM9+BM11</f>
        <v>1</v>
      </c>
      <c r="BN6" s="19">
        <f>+'DOMESTIC DEBT COLONES'!BN7/'DOMESTIC DEBT USD'!BN82</f>
        <v>39818.349765071122</v>
      </c>
      <c r="BO6" s="66">
        <f>+BO9+BO11</f>
        <v>1</v>
      </c>
      <c r="BP6" s="19">
        <f>+'DOMESTIC DEBT COLONES'!BP7/'DOMESTIC DEBT USD'!BP82</f>
        <v>39332.75740303882</v>
      </c>
      <c r="BQ6" s="66">
        <f>+BQ9+BQ11</f>
        <v>0.99999999999999989</v>
      </c>
      <c r="BR6" s="19">
        <f>+'DOMESTIC DEBT COLONES'!BR7/'DOMESTIC DEBT USD'!BR82</f>
        <v>39862.716717167692</v>
      </c>
      <c r="BS6" s="66">
        <f>+BS9+BS11</f>
        <v>1</v>
      </c>
      <c r="BT6" s="19">
        <f>+'DOMESTIC DEBT COLONES'!BT7/'DOMESTIC DEBT USD'!BT82</f>
        <v>39623.623762681935</v>
      </c>
      <c r="BU6" s="66">
        <f>+BU9+BU11</f>
        <v>1</v>
      </c>
      <c r="BV6" s="19">
        <f>+'DOMESTIC DEBT COLONES'!BV7/'DOMESTIC DEBT USD'!BV82</f>
        <v>40524.898904103713</v>
      </c>
      <c r="BW6" s="66">
        <f>+BW9+BW11</f>
        <v>1.0000000000000002</v>
      </c>
      <c r="BX6" s="19">
        <f>+'DOMESTIC DEBT COLONES'!BX7/'DOMESTIC DEBT USD'!BX82</f>
        <v>40771.875685866871</v>
      </c>
      <c r="BY6" s="66">
        <f>+BY9+BY11</f>
        <v>1</v>
      </c>
      <c r="BZ6" s="18">
        <f>+'DOMESTIC DEBT COLONES'!BZ7/'DOMESTIC DEBT USD'!BZ82</f>
        <v>40747.128050219457</v>
      </c>
      <c r="CA6" s="65">
        <f>+CA9+CA11</f>
        <v>1</v>
      </c>
      <c r="CB6" s="18">
        <f>+'DOMESTIC DEBT COLONES'!CB7/'DOMESTIC DEBT USD'!CB82</f>
        <v>41436.537448322902</v>
      </c>
      <c r="CC6" s="65">
        <f>+CC9+CC11</f>
        <v>1</v>
      </c>
      <c r="CD6" s="19">
        <f>+'DOMESTIC DEBT COLONES'!CD7/'DOMESTIC DEBT COLONES'!CD83</f>
        <v>41495.501533785777</v>
      </c>
      <c r="CE6" s="66">
        <f>+CE9+CE11</f>
        <v>1.0000000000000002</v>
      </c>
      <c r="CF6" s="19">
        <f>+'DOMESTIC DEBT COLONES'!CF7/'DOMESTIC DEBT COLONES'!CF83</f>
        <v>40170.536493063155</v>
      </c>
      <c r="CG6" s="66">
        <f>+CG9+CG11</f>
        <v>1</v>
      </c>
      <c r="CH6" s="19">
        <f>+'DOMESTIC DEBT COLONES'!CH7/'DOMESTIC DEBT COLONES'!CH83</f>
        <v>39748.514822283119</v>
      </c>
      <c r="CI6" s="66">
        <f>+CI9+CI11</f>
        <v>1</v>
      </c>
      <c r="CJ6" s="19">
        <f>+'DOMESTIC DEBT COLONES'!CJ7/'DOMESTIC DEBT COLONES'!CJ83</f>
        <v>40177.97684600616</v>
      </c>
      <c r="CK6" s="66">
        <f>+CK9+CK11</f>
        <v>1</v>
      </c>
      <c r="CL6" s="19">
        <f>+'DOMESTIC DEBT COLONES'!CL7/'DOMESTIC DEBT COLONES'!CL83</f>
        <v>40912.858760763942</v>
      </c>
      <c r="CM6" s="66">
        <f>+CM9+CM11</f>
        <v>1</v>
      </c>
      <c r="CN6" s="19">
        <f>+'DOMESTIC DEBT COLONES'!CN7/'DOMESTIC DEBT COLONES'!CN83</f>
        <v>40865.03607980199</v>
      </c>
      <c r="CO6" s="66">
        <f>+CO9+CO11</f>
        <v>1</v>
      </c>
      <c r="CP6" s="19">
        <f>+'DOMESTIC DEBT COLONES'!CP7/'DOMESTIC DEBT COLONES'!CP83</f>
        <v>41561.590228262125</v>
      </c>
      <c r="CQ6" s="66">
        <f>+CQ9+CQ11</f>
        <v>1</v>
      </c>
      <c r="CR6" s="19">
        <f>+'DOMESTIC DEBT COLONES'!CR7/'DOMESTIC DEBT COLONES'!CR83</f>
        <v>42176.718314266873</v>
      </c>
      <c r="CS6" s="66">
        <f>+CS9+CS11</f>
        <v>1</v>
      </c>
      <c r="CT6" s="19">
        <f>+'DOMESTIC DEBT COLONES'!CT7/'DOMESTIC DEBT COLONES'!CT83</f>
        <v>42090.731348465</v>
      </c>
      <c r="CU6" s="66">
        <f>+CU9+CU11</f>
        <v>0.99999999999999989</v>
      </c>
      <c r="CV6" s="19">
        <f>+'DOMESTIC DEBT COLONES'!CV7/'DOMESTIC DEBT COLONES'!CV83</f>
        <v>42245.392321650717</v>
      </c>
      <c r="CW6" s="66">
        <f>+CW9+CW11</f>
        <v>1</v>
      </c>
      <c r="CX6" s="19">
        <f>+'DOMESTIC DEBT COLONES'!CX7/'DOMESTIC DEBT COLONES'!CX83</f>
        <v>42889.641171319723</v>
      </c>
      <c r="CY6" s="66">
        <f>+CY9+CY11</f>
        <v>0.99999999999999989</v>
      </c>
      <c r="CZ6" s="19">
        <f>+'DOMESTIC DEBT COLONES'!CZ7/'DOMESTIC DEBT COLONES'!CZ83</f>
        <v>43367.600312513052</v>
      </c>
      <c r="DA6" s="66">
        <f>+DA9+DA11</f>
        <v>1</v>
      </c>
      <c r="DB6" s="19">
        <f>+'DOMESTIC DEBT COLONES'!DB7/'DOMESTIC DEBT COLONES'!DB83</f>
        <v>43437.155208457931</v>
      </c>
      <c r="DC6" s="66">
        <f>+DC9+DC11</f>
        <v>1</v>
      </c>
      <c r="DD6" s="20">
        <f>+'DOMESTIC DEBT COLONES'!DD7/'DOMESTIC DEBT COLONES'!DD83</f>
        <v>43669.060921146141</v>
      </c>
      <c r="DE6" s="67">
        <f>+DE9+DE11</f>
        <v>1</v>
      </c>
      <c r="DF6" s="373"/>
    </row>
    <row r="7" spans="1:110" s="4" customFormat="1" x14ac:dyDescent="0.35">
      <c r="A7" s="22"/>
      <c r="B7" s="23"/>
      <c r="C7" s="68"/>
      <c r="D7" s="23"/>
      <c r="E7" s="68"/>
      <c r="F7" s="24"/>
      <c r="G7" s="69"/>
      <c r="H7" s="24"/>
      <c r="I7" s="69"/>
      <c r="J7" s="24"/>
      <c r="K7" s="69"/>
      <c r="L7" s="24"/>
      <c r="M7" s="69"/>
      <c r="N7" s="24"/>
      <c r="O7" s="69"/>
      <c r="P7" s="24"/>
      <c r="Q7" s="69"/>
      <c r="R7" s="24"/>
      <c r="S7" s="69"/>
      <c r="T7" s="24"/>
      <c r="U7" s="69"/>
      <c r="V7" s="24"/>
      <c r="W7" s="69"/>
      <c r="X7" s="24"/>
      <c r="Y7" s="69"/>
      <c r="Z7" s="24"/>
      <c r="AA7" s="69"/>
      <c r="AB7" s="24"/>
      <c r="AC7" s="69"/>
      <c r="AD7" s="23"/>
      <c r="AE7" s="68"/>
      <c r="AF7" s="24"/>
      <c r="AG7" s="69"/>
      <c r="AH7" s="24"/>
      <c r="AI7" s="69"/>
      <c r="AJ7" s="24"/>
      <c r="AK7" s="69"/>
      <c r="AL7" s="24"/>
      <c r="AM7" s="69"/>
      <c r="AN7" s="24"/>
      <c r="AO7" s="69"/>
      <c r="AP7" s="24"/>
      <c r="AQ7" s="69"/>
      <c r="AR7" s="24"/>
      <c r="AS7" s="69"/>
      <c r="AT7" s="23"/>
      <c r="AU7" s="68"/>
      <c r="AV7" s="24"/>
      <c r="AW7" s="69"/>
      <c r="AX7" s="24"/>
      <c r="AY7" s="69"/>
      <c r="AZ7" s="24"/>
      <c r="BA7" s="69"/>
      <c r="BB7" s="24"/>
      <c r="BC7" s="69"/>
      <c r="BD7" s="24"/>
      <c r="BE7" s="69"/>
      <c r="BF7" s="24"/>
      <c r="BG7" s="69"/>
      <c r="BH7" s="24"/>
      <c r="BI7" s="69"/>
      <c r="BJ7" s="24"/>
      <c r="BK7" s="69"/>
      <c r="BL7" s="24"/>
      <c r="BM7" s="69"/>
      <c r="BN7" s="24"/>
      <c r="BO7" s="69"/>
      <c r="BP7" s="24"/>
      <c r="BQ7" s="69"/>
      <c r="BR7" s="24"/>
      <c r="BS7" s="69"/>
      <c r="BT7" s="24"/>
      <c r="BU7" s="69"/>
      <c r="BV7" s="24"/>
      <c r="BW7" s="69"/>
      <c r="BX7" s="24"/>
      <c r="BY7" s="69"/>
      <c r="BZ7" s="23"/>
      <c r="CA7" s="68"/>
      <c r="CB7" s="23"/>
      <c r="CC7" s="68"/>
      <c r="CD7" s="24"/>
      <c r="CE7" s="69"/>
      <c r="CF7" s="24"/>
      <c r="CG7" s="69"/>
      <c r="CH7" s="24"/>
      <c r="CI7" s="69"/>
      <c r="CJ7" s="24"/>
      <c r="CK7" s="69"/>
      <c r="CL7" s="24"/>
      <c r="CM7" s="69"/>
      <c r="CN7" s="24"/>
      <c r="CO7" s="69"/>
      <c r="CP7" s="24"/>
      <c r="CQ7" s="69"/>
      <c r="CR7" s="24"/>
      <c r="CS7" s="69"/>
      <c r="CT7" s="24"/>
      <c r="CU7" s="69"/>
      <c r="CV7" s="24"/>
      <c r="CW7" s="69"/>
      <c r="CX7" s="24"/>
      <c r="CY7" s="69"/>
      <c r="CZ7" s="24"/>
      <c r="DA7" s="69"/>
      <c r="DB7" s="24"/>
      <c r="DC7" s="69"/>
      <c r="DD7" s="280"/>
      <c r="DE7" s="281"/>
      <c r="DF7" s="373"/>
    </row>
    <row r="8" spans="1:110" s="4" customFormat="1" x14ac:dyDescent="0.35">
      <c r="A8" s="40" t="s">
        <v>47</v>
      </c>
      <c r="B8" s="26"/>
      <c r="C8" s="70"/>
      <c r="D8" s="26"/>
      <c r="E8" s="70"/>
      <c r="F8" s="27"/>
      <c r="G8" s="71"/>
      <c r="H8" s="27"/>
      <c r="I8" s="71"/>
      <c r="J8" s="27"/>
      <c r="K8" s="71"/>
      <c r="L8" s="27"/>
      <c r="M8" s="71"/>
      <c r="N8" s="27"/>
      <c r="O8" s="71"/>
      <c r="P8" s="27"/>
      <c r="Q8" s="71"/>
      <c r="R8" s="27"/>
      <c r="S8" s="71"/>
      <c r="T8" s="27"/>
      <c r="U8" s="71"/>
      <c r="V8" s="27"/>
      <c r="W8" s="71"/>
      <c r="X8" s="27"/>
      <c r="Y8" s="71"/>
      <c r="Z8" s="27"/>
      <c r="AA8" s="71"/>
      <c r="AB8" s="27"/>
      <c r="AC8" s="71"/>
      <c r="AD8" s="26"/>
      <c r="AE8" s="70"/>
      <c r="AF8" s="27"/>
      <c r="AG8" s="71"/>
      <c r="AH8" s="27"/>
      <c r="AI8" s="71"/>
      <c r="AJ8" s="27"/>
      <c r="AK8" s="71"/>
      <c r="AL8" s="27"/>
      <c r="AM8" s="71"/>
      <c r="AN8" s="27"/>
      <c r="AO8" s="71"/>
      <c r="AP8" s="27"/>
      <c r="AQ8" s="71"/>
      <c r="AR8" s="27"/>
      <c r="AS8" s="71"/>
      <c r="AT8" s="26"/>
      <c r="AU8" s="70"/>
      <c r="AV8" s="27"/>
      <c r="AW8" s="71"/>
      <c r="AX8" s="27"/>
      <c r="AY8" s="71"/>
      <c r="AZ8" s="27"/>
      <c r="BA8" s="71"/>
      <c r="BB8" s="27"/>
      <c r="BC8" s="71"/>
      <c r="BD8" s="27"/>
      <c r="BE8" s="71"/>
      <c r="BF8" s="27"/>
      <c r="BG8" s="71"/>
      <c r="BH8" s="27"/>
      <c r="BI8" s="71"/>
      <c r="BJ8" s="27"/>
      <c r="BK8" s="71"/>
      <c r="BL8" s="27"/>
      <c r="BM8" s="71"/>
      <c r="BN8" s="27"/>
      <c r="BO8" s="71"/>
      <c r="BP8" s="27"/>
      <c r="BQ8" s="71"/>
      <c r="BR8" s="27"/>
      <c r="BS8" s="71"/>
      <c r="BT8" s="27"/>
      <c r="BU8" s="71"/>
      <c r="BV8" s="27"/>
      <c r="BW8" s="71"/>
      <c r="BX8" s="27"/>
      <c r="BY8" s="71"/>
      <c r="BZ8" s="26"/>
      <c r="CA8" s="70"/>
      <c r="CB8" s="26"/>
      <c r="CC8" s="70"/>
      <c r="CD8" s="27"/>
      <c r="CE8" s="71"/>
      <c r="CF8" s="27"/>
      <c r="CG8" s="71"/>
      <c r="CH8" s="27"/>
      <c r="CI8" s="71"/>
      <c r="CJ8" s="27"/>
      <c r="CK8" s="71"/>
      <c r="CL8" s="27"/>
      <c r="CM8" s="71"/>
      <c r="CN8" s="27"/>
      <c r="CO8" s="71"/>
      <c r="CP8" s="27"/>
      <c r="CQ8" s="71"/>
      <c r="CR8" s="27"/>
      <c r="CS8" s="71"/>
      <c r="CT8" s="27"/>
      <c r="CU8" s="71"/>
      <c r="CV8" s="27"/>
      <c r="CW8" s="71"/>
      <c r="CX8" s="27"/>
      <c r="CY8" s="71"/>
      <c r="CZ8" s="27"/>
      <c r="DA8" s="71"/>
      <c r="DB8" s="27"/>
      <c r="DC8" s="71"/>
      <c r="DD8" s="250"/>
      <c r="DE8" s="252"/>
      <c r="DF8" s="373"/>
    </row>
    <row r="9" spans="1:110" ht="15" customHeight="1" x14ac:dyDescent="0.35">
      <c r="A9" s="41" t="s">
        <v>48</v>
      </c>
      <c r="B9" s="29">
        <f>+'DOMESTIC DEBT COLONES'!B10/'DOMESTIC DEBT USD'!B82</f>
        <v>23203.336415893315</v>
      </c>
      <c r="C9" s="70">
        <f>+B9/B6</f>
        <v>0.77137688449772224</v>
      </c>
      <c r="D9" s="29">
        <f>+'DOMESTIC DEBT COLONES'!D10/'DOMESTIC DEBT USD'!D82</f>
        <v>23735.359933863627</v>
      </c>
      <c r="E9" s="70">
        <f>+D9/D6</f>
        <v>0.77461060617620048</v>
      </c>
      <c r="F9" s="30">
        <f>+'DOMESTIC DEBT COLONES'!F10/'DOMESTIC DEBT USD'!F82</f>
        <v>24319.45096883674</v>
      </c>
      <c r="G9" s="71">
        <f>+F9/F6</f>
        <v>0.77765604551979395</v>
      </c>
      <c r="H9" s="30">
        <f>+'DOMESTIC DEBT COLONES'!H10/'DOMESTIC DEBT USD'!H82</f>
        <v>24887.303358537767</v>
      </c>
      <c r="I9" s="71">
        <f>+H9/H6</f>
        <v>0.78191361146593796</v>
      </c>
      <c r="J9" s="30">
        <f>+'DOMESTIC DEBT COLONES'!J10/'DOMESTIC DEBT USD'!J82</f>
        <v>25183.73263753876</v>
      </c>
      <c r="K9" s="71">
        <f>+J9/J6</f>
        <v>0.78379732462298324</v>
      </c>
      <c r="L9" s="30">
        <f>+'DOMESTIC DEBT COLONES'!L10/'DOMESTIC DEBT USD'!L82</f>
        <v>25178.587858197548</v>
      </c>
      <c r="M9" s="71">
        <f>+L9/L6</f>
        <v>0.78836415898705159</v>
      </c>
      <c r="N9" s="30">
        <f>+'DOMESTIC DEBT COLONES'!N10/'DOMESTIC DEBT USD'!N82</f>
        <v>25435.126163311663</v>
      </c>
      <c r="O9" s="71">
        <f>+N9/N6</f>
        <v>0.78646907996622972</v>
      </c>
      <c r="P9" s="30">
        <f>+'DOMESTIC DEBT COLONES'!P10/'DOMESTIC DEBT USD'!P82</f>
        <v>25256.280535170528</v>
      </c>
      <c r="Q9" s="71">
        <f>+P9/P6</f>
        <v>0.78454343394734882</v>
      </c>
      <c r="R9" s="30">
        <f>+'DOMESTIC DEBT COLONES'!R10/'DOMESTIC DEBT USD'!R82</f>
        <v>25954.610881064196</v>
      </c>
      <c r="S9" s="71">
        <f>+R9/R6</f>
        <v>0.78763097227856016</v>
      </c>
      <c r="T9" s="30">
        <f>+'DOMESTIC DEBT COLONES'!T10/'DOMESTIC DEBT USD'!T82</f>
        <v>26069.917328905696</v>
      </c>
      <c r="U9" s="71">
        <f>+T9/T6</f>
        <v>0.78840471877585139</v>
      </c>
      <c r="V9" s="30">
        <f>+'DOMESTIC DEBT COLONES'!V10/'DOMESTIC DEBT USD'!V82</f>
        <v>25755.316931387319</v>
      </c>
      <c r="W9" s="71">
        <f>+V9/V6</f>
        <v>0.78642430555431364</v>
      </c>
      <c r="X9" s="30">
        <f>+'DOMESTIC DEBT COLONES'!X10/'DOMESTIC DEBT USD'!X82</f>
        <v>26036.593100173031</v>
      </c>
      <c r="Y9" s="71">
        <f>+X9/X6</f>
        <v>0.79623560510240132</v>
      </c>
      <c r="Z9" s="30">
        <f>+'DOMESTIC DEBT COLONES'!Z10/'DOMESTIC DEBT USD'!Z82</f>
        <v>25528.641080713209</v>
      </c>
      <c r="AA9" s="71">
        <f>+Z9/Z6</f>
        <v>0.80057253653184623</v>
      </c>
      <c r="AB9" s="30">
        <f>+'DOMESTIC DEBT COLONES'!AB10/'DOMESTIC DEBT USD'!AB82</f>
        <v>25513.752848179829</v>
      </c>
      <c r="AC9" s="71">
        <f>+AB9/AB6</f>
        <v>0.8003033766279708</v>
      </c>
      <c r="AD9" s="29">
        <f>+'DOMESTIC DEBT COLONES'!AD10/'DOMESTIC DEBT USD'!AD82</f>
        <v>26123.019353805215</v>
      </c>
      <c r="AE9" s="70">
        <f>+AD9/AD6</f>
        <v>0.80691606459458831</v>
      </c>
      <c r="AF9" s="30">
        <f>+'DOMESTIC DEBT COLONES'!AF10/'DOMESTIC DEBT USD'!AF82</f>
        <v>25248.216911080639</v>
      </c>
      <c r="AG9" s="71">
        <f>+AF9/AF6</f>
        <v>0.80074851847193129</v>
      </c>
      <c r="AH9" s="30">
        <f>+'DOMESTIC DEBT COLONES'!AH10/'DOMESTIC DEBT USD'!AH82</f>
        <v>25237.578050748903</v>
      </c>
      <c r="AI9" s="71">
        <f>+AH9/AH6</f>
        <v>0.79875801519149625</v>
      </c>
      <c r="AJ9" s="30">
        <f>+'DOMESTIC DEBT COLONES'!AJ10/'DOMESTIC DEBT USD'!AJ82</f>
        <v>24574.977017904515</v>
      </c>
      <c r="AK9" s="71">
        <f>+AJ9/AJ6</f>
        <v>0.79935731109286601</v>
      </c>
      <c r="AL9" s="30">
        <f>+'DOMESTIC DEBT COLONES'!AL10/'DOMESTIC DEBT USD'!AL82</f>
        <v>24255.51477423108</v>
      </c>
      <c r="AM9" s="71">
        <f>+AL9/AL6</f>
        <v>0.79664238571286083</v>
      </c>
      <c r="AN9" s="30">
        <f>+'DOMESTIC DEBT COLONES'!AN10/'DOMESTIC DEBT USD'!AN82</f>
        <v>24714.676868309882</v>
      </c>
      <c r="AO9" s="71">
        <f>+AN9/AN6</f>
        <v>0.79908092100607764</v>
      </c>
      <c r="AP9" s="30">
        <f>+'DOMESTIC DEBT COLONES'!AP10/'DOMESTIC DEBT USD'!AP82</f>
        <v>25783.588813243718</v>
      </c>
      <c r="AQ9" s="71">
        <f>+AP9/AP6</f>
        <v>0.80209840893039597</v>
      </c>
      <c r="AR9" s="30">
        <f>+'DOMESTIC DEBT COLONES'!AR10/'DOMESTIC DEBT USD'!AR82</f>
        <v>26791.451376287121</v>
      </c>
      <c r="AS9" s="71">
        <f>+AR9/AR6</f>
        <v>0.80647398273947957</v>
      </c>
      <c r="AT9" s="29">
        <f>+'DOMESTIC DEBT COLONES'!AT10/'DOMESTIC DEBT USD'!AT82</f>
        <v>27305.040679777852</v>
      </c>
      <c r="AU9" s="70">
        <f>+AT9/AT6</f>
        <v>0.80792053148096876</v>
      </c>
      <c r="AV9" s="30">
        <v>28285.464059999096</v>
      </c>
      <c r="AW9" s="71">
        <f>+AV9/AV6</f>
        <v>0.81026978945594152</v>
      </c>
      <c r="AX9" s="30">
        <v>28513.884311106387</v>
      </c>
      <c r="AY9" s="71">
        <f>+AX9/AX6</f>
        <v>0.81094598618432789</v>
      </c>
      <c r="AZ9" s="30">
        <v>30887.233667556651</v>
      </c>
      <c r="BA9" s="71">
        <f>+AZ9/AZ6</f>
        <v>0.81634332481707272</v>
      </c>
      <c r="BB9" s="30">
        <v>30729.080426178694</v>
      </c>
      <c r="BC9" s="71">
        <f>+BB9/BB6</f>
        <v>0.8100114421803386</v>
      </c>
      <c r="BD9" s="30">
        <v>31960.094085665602</v>
      </c>
      <c r="BE9" s="71">
        <f>+BD9/BD6</f>
        <v>0.81469974509904197</v>
      </c>
      <c r="BF9" s="30">
        <v>32277.572561026063</v>
      </c>
      <c r="BG9" s="71">
        <f>+BF9/BF6</f>
        <v>0.81760256070574133</v>
      </c>
      <c r="BH9" s="30">
        <v>32842.859997556377</v>
      </c>
      <c r="BI9" s="71">
        <f>+BH9/BH6</f>
        <v>0.82274255276023234</v>
      </c>
      <c r="BJ9" s="30">
        <v>32623.823820167698</v>
      </c>
      <c r="BK9" s="71">
        <f>+BJ9/BJ6</f>
        <v>0.82217164276292931</v>
      </c>
      <c r="BL9" s="30">
        <f>+'DOMESTIC DEBT COLONES'!BL10/'DOMESTIC DEBT USD'!BL82</f>
        <v>32416.233248109023</v>
      </c>
      <c r="BM9" s="71">
        <f>+BL9/BL6</f>
        <v>0.82664800178903886</v>
      </c>
      <c r="BN9" s="30">
        <f>+'DOMESTIC DEBT COLONES'!BN10/'DOMESTIC DEBT USD'!BN82</f>
        <v>33109.338736701124</v>
      </c>
      <c r="BO9" s="71">
        <f>+BN9/BN6</f>
        <v>0.83150956611830307</v>
      </c>
      <c r="BP9" s="30">
        <f>+'DOMESTIC DEBT COLONES'!BP10/'DOMESTIC DEBT USD'!BP82</f>
        <v>32620.595089418817</v>
      </c>
      <c r="BQ9" s="71">
        <f>+BP9/BP6</f>
        <v>0.82934930686803499</v>
      </c>
      <c r="BR9" s="30">
        <f>+'DOMESTIC DEBT COLONES'!BR10/'DOMESTIC DEBT USD'!BR82</f>
        <v>33146.013767687691</v>
      </c>
      <c r="BS9" s="71">
        <f>+BR9/BR6</f>
        <v>0.83150413462443928</v>
      </c>
      <c r="BT9" s="30">
        <f>+'DOMESTIC DEBT COLONES'!BT10/'DOMESTIC DEBT USD'!BT82</f>
        <v>32913.903516531936</v>
      </c>
      <c r="BU9" s="71">
        <f>+BT9/BT6</f>
        <v>0.83066363928911258</v>
      </c>
      <c r="BV9" s="30">
        <f>+'DOMESTIC DEBT COLONES'!BV10/'DOMESTIC DEBT USD'!BV82</f>
        <v>33815.306256023716</v>
      </c>
      <c r="BW9" s="71">
        <f>+BV9/BV6</f>
        <v>0.83443283439257254</v>
      </c>
      <c r="BX9" s="30">
        <v>34064.348174886873</v>
      </c>
      <c r="BY9" s="71">
        <f>+BX9/BX6</f>
        <v>0.83548641316727323</v>
      </c>
      <c r="BZ9" s="29">
        <v>34359.099676009457</v>
      </c>
      <c r="CA9" s="70">
        <f>+BZ9/BZ6</f>
        <v>0.84322751860359402</v>
      </c>
      <c r="CB9" s="29">
        <f>+'DOMESTIC DEBT COLONES'!CB10/'DOMESTIC DEBT COLONES'!CB83</f>
        <v>35049.914766212903</v>
      </c>
      <c r="CC9" s="70">
        <f>+CB9/CB6</f>
        <v>0.84586977881356518</v>
      </c>
      <c r="CD9" s="30">
        <f>+'DOMESTIC DEBT COLONES'!CD10/'DOMESTIC DEBT COLONES'!$CD$83</f>
        <v>35056.457578775786</v>
      </c>
      <c r="CE9" s="71">
        <f>+CD9/CD6</f>
        <v>0.84482549392089401</v>
      </c>
      <c r="CF9" s="30">
        <f>+'DOMESTIC DEBT COLONES'!CF10/'DOMESTIC DEBT COLONES'!CF83</f>
        <v>34059.535864093152</v>
      </c>
      <c r="CG9" s="71">
        <f>+CF9/CF6</f>
        <v>0.84787356200668917</v>
      </c>
      <c r="CH9" s="30">
        <f>+'DOMESTIC DEBT COLONES'!CH10/'DOMESTIC DEBT COLONES'!CH83</f>
        <v>33634.12440563312</v>
      </c>
      <c r="CI9" s="71">
        <f>+CH9/CH6</f>
        <v>0.84617311001460971</v>
      </c>
      <c r="CJ9" s="30">
        <f>+'DOMESTIC DEBT COLONES'!CJ10/'DOMESTIC DEBT COLONES'!CJ83</f>
        <v>34054.273384566157</v>
      </c>
      <c r="CK9" s="71">
        <f>+CJ9/CJ6</f>
        <v>0.84758556945485619</v>
      </c>
      <c r="CL9" s="30">
        <f>+'DOMESTIC DEBT COLONES'!CL10/'DOMESTIC DEBT COLONES'!CL83</f>
        <v>34767.631371603944</v>
      </c>
      <c r="CM9" s="71">
        <f>+CL9/CL6</f>
        <v>0.84979716462508936</v>
      </c>
      <c r="CN9" s="30">
        <f>+'DOMESTIC DEBT COLONES'!CN10/'DOMESTIC DEBT COLONES'!CN83</f>
        <v>34683.777484801991</v>
      </c>
      <c r="CO9" s="71">
        <f>+CN9/CN6</f>
        <v>0.84873967606613332</v>
      </c>
      <c r="CP9" s="30">
        <f>+'DOMESTIC DEBT COLONES'!CP10/'DOMESTIC DEBT COLONES'!CP83</f>
        <v>35338.804407172123</v>
      </c>
      <c r="CQ9" s="71">
        <f>+CP9/CP6</f>
        <v>0.85027556003238614</v>
      </c>
      <c r="CR9" s="30">
        <f>+'DOMESTIC DEBT COLONES'!CR10/'DOMESTIC DEBT COLONES'!CR83</f>
        <v>35993.884542016873</v>
      </c>
      <c r="CS9" s="71">
        <f>+CR9/CR6</f>
        <v>0.85340647590975405</v>
      </c>
      <c r="CT9" s="30">
        <f>+'DOMESTIC DEBT COLONES'!CT10/'DOMESTIC DEBT COLONES'!CT83</f>
        <v>35887.946608584993</v>
      </c>
      <c r="CU9" s="71">
        <f>+CT9/CT6</f>
        <v>0.85263300158584165</v>
      </c>
      <c r="CV9" s="30">
        <f>+'DOMESTIC DEBT COLONES'!CV10/'DOMESTIC DEBT COLONES'!CV83</f>
        <v>35918.046988460716</v>
      </c>
      <c r="CW9" s="71">
        <f>+CV9/CV6</f>
        <v>0.85022401295236061</v>
      </c>
      <c r="CX9" s="30">
        <f>+'DOMESTIC DEBT COLONES'!CX10/'DOMESTIC DEBT COLONES'!CX83</f>
        <v>36549.783055199718</v>
      </c>
      <c r="CY9" s="71">
        <f>+CX9/CX6</f>
        <v>0.85218206674203967</v>
      </c>
      <c r="CZ9" s="30">
        <f>+'DOMESTIC DEBT COLONES'!CZ10/'DOMESTIC DEBT COLONES'!CZ83</f>
        <v>37001.751019813055</v>
      </c>
      <c r="DA9" s="71">
        <f>+CZ9/CZ6</f>
        <v>0.85321186215453959</v>
      </c>
      <c r="DB9" s="30">
        <f>+'DOMESTIC DEBT COLONES'!DB10/'DOMESTIC DEBT COLONES'!DB83</f>
        <v>37074.104242797926</v>
      </c>
      <c r="DC9" s="71">
        <f>+DB9/DB6</f>
        <v>0.85351133297925985</v>
      </c>
      <c r="DD9" s="282">
        <f>+'DOMESTIC DEBT COLONES'!DD10/'DOMESTIC DEBT COLONES'!DD83</f>
        <v>37223.643827316148</v>
      </c>
      <c r="DE9" s="252">
        <f>+DD9/DD6</f>
        <v>0.8524031211601143</v>
      </c>
      <c r="DF9" s="373"/>
    </row>
    <row r="10" spans="1:110" x14ac:dyDescent="0.35">
      <c r="A10" s="94" t="s">
        <v>49</v>
      </c>
      <c r="B10" s="73">
        <f>+B9/B63</f>
        <v>0.39148173799718566</v>
      </c>
      <c r="C10" s="74"/>
      <c r="D10" s="73">
        <v>0</v>
      </c>
      <c r="E10" s="74"/>
      <c r="F10" s="75">
        <v>0</v>
      </c>
      <c r="G10" s="76"/>
      <c r="H10" s="75">
        <v>0</v>
      </c>
      <c r="I10" s="76"/>
      <c r="J10" s="75">
        <v>0</v>
      </c>
      <c r="K10" s="76"/>
      <c r="L10" s="75">
        <v>0</v>
      </c>
      <c r="M10" s="76"/>
      <c r="N10" s="75">
        <v>0</v>
      </c>
      <c r="O10" s="76"/>
      <c r="P10" s="75">
        <v>0</v>
      </c>
      <c r="Q10" s="76"/>
      <c r="R10" s="75">
        <v>0</v>
      </c>
      <c r="S10" s="76"/>
      <c r="T10" s="75">
        <v>0</v>
      </c>
      <c r="U10" s="76"/>
      <c r="V10" s="75">
        <v>0</v>
      </c>
      <c r="W10" s="76"/>
      <c r="X10" s="75">
        <v>0</v>
      </c>
      <c r="Y10" s="76"/>
      <c r="Z10" s="75">
        <f>+Z9/Z63</f>
        <v>0.4068338497497706</v>
      </c>
      <c r="AA10" s="76"/>
      <c r="AB10" s="75">
        <v>0</v>
      </c>
      <c r="AC10" s="76"/>
      <c r="AD10" s="73">
        <v>0</v>
      </c>
      <c r="AE10" s="74"/>
      <c r="AF10" s="75">
        <v>0</v>
      </c>
      <c r="AG10" s="76"/>
      <c r="AH10" s="75">
        <v>0</v>
      </c>
      <c r="AI10" s="76"/>
      <c r="AJ10" s="75">
        <v>0</v>
      </c>
      <c r="AK10" s="76"/>
      <c r="AL10" s="75">
        <v>0</v>
      </c>
      <c r="AM10" s="76"/>
      <c r="AN10" s="75">
        <v>0</v>
      </c>
      <c r="AO10" s="76"/>
      <c r="AP10" s="75">
        <v>0</v>
      </c>
      <c r="AQ10" s="76"/>
      <c r="AR10" s="75">
        <v>0</v>
      </c>
      <c r="AS10" s="76"/>
      <c r="AT10" s="73">
        <v>0</v>
      </c>
      <c r="AU10" s="74"/>
      <c r="AV10" s="75">
        <v>0</v>
      </c>
      <c r="AW10" s="76"/>
      <c r="AX10" s="75">
        <f>+AX9/AX63</f>
        <v>0.38029516165037791</v>
      </c>
      <c r="AY10" s="76"/>
      <c r="AZ10" s="77" t="e">
        <f>+AZ9/AZ63</f>
        <v>#DIV/0!</v>
      </c>
      <c r="BA10" s="76"/>
      <c r="BB10" s="77" t="e">
        <f>+BB9/BB63</f>
        <v>#DIV/0!</v>
      </c>
      <c r="BC10" s="76"/>
      <c r="BD10" s="77" t="e">
        <f>+BD9/BD63</f>
        <v>#DIV/0!</v>
      </c>
      <c r="BE10" s="76"/>
      <c r="BF10" s="77" t="e">
        <f>+BF9/BF63</f>
        <v>#DIV/0!</v>
      </c>
      <c r="BG10" s="76"/>
      <c r="BH10" s="77" t="e">
        <f>+BH9/BH63</f>
        <v>#DIV/0!</v>
      </c>
      <c r="BI10" s="76"/>
      <c r="BJ10" s="77" t="e">
        <f>+BJ9/BJ63</f>
        <v>#DIV/0!</v>
      </c>
      <c r="BK10" s="76"/>
      <c r="BL10" s="77" t="e">
        <f>+BL9/BL63</f>
        <v>#DIV/0!</v>
      </c>
      <c r="BM10" s="76"/>
      <c r="BN10" s="77" t="e">
        <f>+BN9/BN63</f>
        <v>#DIV/0!</v>
      </c>
      <c r="BO10" s="76"/>
      <c r="BP10" s="77" t="e">
        <f>+BP9/BP63</f>
        <v>#DIV/0!</v>
      </c>
      <c r="BQ10" s="76"/>
      <c r="BR10" s="77"/>
      <c r="BS10" s="76"/>
      <c r="BT10" s="77"/>
      <c r="BU10" s="76"/>
      <c r="BV10" s="75">
        <f>+BV9/BV63</f>
        <v>0.3763286463788495</v>
      </c>
      <c r="BW10" s="76"/>
      <c r="BX10" s="75"/>
      <c r="BY10" s="76"/>
      <c r="BZ10" s="73"/>
      <c r="CA10" s="74"/>
      <c r="CB10" s="73"/>
      <c r="CC10" s="74"/>
      <c r="CD10" s="75"/>
      <c r="CE10" s="76"/>
      <c r="CF10" s="75"/>
      <c r="CG10" s="76"/>
      <c r="CH10" s="75"/>
      <c r="CI10" s="76"/>
      <c r="CJ10" s="75"/>
      <c r="CK10" s="76"/>
      <c r="CL10" s="75"/>
      <c r="CM10" s="76"/>
      <c r="CN10" s="75"/>
      <c r="CO10" s="76"/>
      <c r="CP10" s="75"/>
      <c r="CQ10" s="76"/>
      <c r="CR10" s="75"/>
      <c r="CS10" s="76"/>
      <c r="CT10" s="75">
        <f>+CT9/CT63</f>
        <v>0.37433089640531725</v>
      </c>
      <c r="CU10" s="76"/>
      <c r="CV10" s="77" t="e">
        <f>+CV9/CV63</f>
        <v>#DIV/0!</v>
      </c>
      <c r="CW10" s="76"/>
      <c r="CX10" s="77" t="e">
        <f>+CX9/CX63</f>
        <v>#DIV/0!</v>
      </c>
      <c r="CY10" s="76"/>
      <c r="CZ10" s="77" t="e">
        <f>+CZ9/CZ63</f>
        <v>#DIV/0!</v>
      </c>
      <c r="DA10" s="76"/>
      <c r="DB10" s="77" t="e">
        <f>+DB9/DB63</f>
        <v>#DIV/0!</v>
      </c>
      <c r="DC10" s="76"/>
      <c r="DD10" s="455" t="e">
        <f>+DD9/DD63</f>
        <v>#DIV/0!</v>
      </c>
      <c r="DE10" s="283"/>
      <c r="DF10" s="374"/>
    </row>
    <row r="11" spans="1:110" x14ac:dyDescent="0.35">
      <c r="A11" s="41" t="s">
        <v>50</v>
      </c>
      <c r="B11" s="29">
        <f>+'DOMESTIC DEBT COLONES'!B12/'DOMESTIC DEBT USD'!B82</f>
        <v>6877.0780769547982</v>
      </c>
      <c r="C11" s="78">
        <f>+B11/B6</f>
        <v>0.22862311550227751</v>
      </c>
      <c r="D11" s="29">
        <f>+'DOMESTIC DEBT COLONES'!D12/'DOMESTIC DEBT USD'!D82</f>
        <v>6906.3066600704005</v>
      </c>
      <c r="E11" s="78">
        <f>+D11/D6</f>
        <v>0.22538939385382403</v>
      </c>
      <c r="F11" s="30">
        <f>+'DOMESTIC DEBT COLONES'!F12/'DOMESTIC DEBT USD'!F82</f>
        <v>6953.309152080099</v>
      </c>
      <c r="G11" s="79">
        <f>+F11/F6</f>
        <v>0.2223439544507877</v>
      </c>
      <c r="H11" s="30">
        <f>+'DOMESTIC DEBT COLONES'!H12/'DOMESTIC DEBT USD'!H82</f>
        <v>6941.4089095101017</v>
      </c>
      <c r="I11" s="79">
        <f>+H11/H6</f>
        <v>0.21808638850520184</v>
      </c>
      <c r="J11" s="30">
        <f>+'DOMESTIC DEBT COLONES'!J12/'DOMESTIC DEBT USD'!J82</f>
        <v>6946.6814959001013</v>
      </c>
      <c r="K11" s="79">
        <f>+J11/J6</f>
        <v>0.21620267534839144</v>
      </c>
      <c r="L11" s="30">
        <f>+'DOMESTIC DEBT COLONES'!L12/'DOMESTIC DEBT USD'!L82</f>
        <v>6759.1753837901006</v>
      </c>
      <c r="M11" s="79">
        <f>+L11/L6</f>
        <v>0.21163584101293312</v>
      </c>
      <c r="N11" s="30">
        <f>+'DOMESTIC DEBT COLONES'!N12/'DOMESTIC DEBT USD'!N82</f>
        <v>6905.7843838700992</v>
      </c>
      <c r="O11" s="79">
        <f>+N11/N6</f>
        <v>0.21353092003379043</v>
      </c>
      <c r="P11" s="30">
        <f>+'DOMESTIC DEBT COLONES'!P12/'DOMESTIC DEBT USD'!P82</f>
        <v>6936.0487130600995</v>
      </c>
      <c r="Q11" s="79">
        <f>+P11/P6</f>
        <v>0.21545656605265129</v>
      </c>
      <c r="R11" s="30">
        <f>+'DOMESTIC DEBT COLONES'!R12/'DOMESTIC DEBT USD'!R82</f>
        <v>6998.1446536501007</v>
      </c>
      <c r="S11" s="79">
        <f>+R11/R6</f>
        <v>0.21236902772146027</v>
      </c>
      <c r="T11" s="30">
        <f>+'DOMESTIC DEBT COLONES'!T12/'DOMESTIC DEBT USD'!T82</f>
        <v>6996.7509799601021</v>
      </c>
      <c r="U11" s="79">
        <f>+T11/T6</f>
        <v>0.21159528122414867</v>
      </c>
      <c r="V11" s="30">
        <f>+'DOMESTIC DEBT COLONES'!V12/'DOMESTIC DEBT USD'!V82</f>
        <v>6994.5825179101003</v>
      </c>
      <c r="W11" s="79">
        <f>+V11/V6</f>
        <v>0.21357569444568647</v>
      </c>
      <c r="X11" s="30">
        <f>+'DOMESTIC DEBT COLONES'!X12/'DOMESTIC DEBT USD'!X82</f>
        <v>6663.0160774704991</v>
      </c>
      <c r="Y11" s="79">
        <f>+X11/X6</f>
        <v>0.20376439489759871</v>
      </c>
      <c r="Z11" s="30">
        <f>+'DOMESTIC DEBT COLONES'!Z12/'DOMESTIC DEBT USD'!Z82</f>
        <v>6359.3389782900995</v>
      </c>
      <c r="AA11" s="79">
        <f>+Z11/Z6</f>
        <v>0.19942746346815382</v>
      </c>
      <c r="AB11" s="30">
        <f>+'DOMESTIC DEBT COLONES'!AB12/'DOMESTIC DEBT USD'!AB82</f>
        <v>6366.3486149433993</v>
      </c>
      <c r="AC11" s="79">
        <f>+AB11/AB6</f>
        <v>0.19969662337202931</v>
      </c>
      <c r="AD11" s="29">
        <f>+'DOMESTIC DEBT COLONES'!AD12/'DOMESTIC DEBT USD'!AD82</f>
        <v>6250.8798657251</v>
      </c>
      <c r="AE11" s="78">
        <f>+AD11/AD6</f>
        <v>0.19308393540541172</v>
      </c>
      <c r="AF11" s="30">
        <f>+'DOMESTIC DEBT COLONES'!AF12/'DOMESTIC DEBT USD'!AF82</f>
        <v>6282.5525235751002</v>
      </c>
      <c r="AG11" s="79">
        <f>+AF11/AF6</f>
        <v>0.19925148152806865</v>
      </c>
      <c r="AH11" s="30">
        <f>+'DOMESTIC DEBT COLONES'!AH12/'DOMESTIC DEBT USD'!AH82</f>
        <v>6358.4467411880996</v>
      </c>
      <c r="AI11" s="79">
        <f>+AH11/AH6</f>
        <v>0.20124198480850394</v>
      </c>
      <c r="AJ11" s="30">
        <f>+'DOMESTIC DEBT COLONES'!AJ12/'DOMESTIC DEBT USD'!AJ82</f>
        <v>6168.4423226980998</v>
      </c>
      <c r="AK11" s="79">
        <f>+AJ11/AJ6</f>
        <v>0.2006426889071341</v>
      </c>
      <c r="AL11" s="30">
        <f>+'DOMESTIC DEBT COLONES'!AL12/'DOMESTIC DEBT USD'!AL82</f>
        <v>6191.6660552530002</v>
      </c>
      <c r="AM11" s="79">
        <f>+AL11/AL6</f>
        <v>0.20335761428713911</v>
      </c>
      <c r="AN11" s="30">
        <f>+'DOMESTIC DEBT COLONES'!AN12/'DOMESTIC DEBT USD'!AN82</f>
        <v>6214.2018204630003</v>
      </c>
      <c r="AO11" s="79">
        <f>+AN11/AN6</f>
        <v>0.20091907899392236</v>
      </c>
      <c r="AP11" s="30">
        <f>+'DOMESTIC DEBT COLONES'!AP12/'DOMESTIC DEBT USD'!AP82</f>
        <v>6361.5800665030001</v>
      </c>
      <c r="AQ11" s="79">
        <f>+AP11/AP6</f>
        <v>0.19790159106960417</v>
      </c>
      <c r="AR11" s="30">
        <f>+'DOMESTIC DEBT COLONES'!AR12/'DOMESTIC DEBT USD'!AR82</f>
        <v>6429.026840853001</v>
      </c>
      <c r="AS11" s="79">
        <f>+AR11/AR6</f>
        <v>0.19352601726052038</v>
      </c>
      <c r="AT11" s="29">
        <f>+'DOMESTIC DEBT COLONES'!AT12/'DOMESTIC DEBT USD'!AT82</f>
        <v>6491.6504746430001</v>
      </c>
      <c r="AU11" s="78">
        <f>+AT11/AT6</f>
        <v>0.19207946851903118</v>
      </c>
      <c r="AV11" s="30">
        <v>6623.2347809036009</v>
      </c>
      <c r="AW11" s="79">
        <f>+AV11/AV6</f>
        <v>0.18973021054405853</v>
      </c>
      <c r="AX11" s="30">
        <v>6647.3777172936007</v>
      </c>
      <c r="AY11" s="79">
        <f>+AX11/AX6</f>
        <v>0.18905401381567219</v>
      </c>
      <c r="AZ11" s="30">
        <v>6948.8491772169</v>
      </c>
      <c r="BA11" s="79">
        <f>+AZ11/AZ6</f>
        <v>0.18365667518292716</v>
      </c>
      <c r="BB11" s="30">
        <v>7207.5200043832001</v>
      </c>
      <c r="BC11" s="79">
        <f>+BB11/BB6</f>
        <v>0.18998855781966142</v>
      </c>
      <c r="BD11" s="30">
        <v>7269.1977828131994</v>
      </c>
      <c r="BE11" s="79">
        <f>+BD11/BD6</f>
        <v>0.18530025490095797</v>
      </c>
      <c r="BF11" s="30">
        <v>7200.7438145544993</v>
      </c>
      <c r="BG11" s="79">
        <f>+BF11/BF6</f>
        <v>0.18239743929425883</v>
      </c>
      <c r="BH11" s="30">
        <v>7075.8969542645</v>
      </c>
      <c r="BI11" s="79">
        <f>+BH11/BH6</f>
        <v>0.17725744723976772</v>
      </c>
      <c r="BJ11" s="30">
        <v>7056.2406862345006</v>
      </c>
      <c r="BK11" s="79">
        <f>+BJ11/BJ6</f>
        <v>0.17782835723707074</v>
      </c>
      <c r="BL11" s="30">
        <f>+'DOMESTIC DEBT COLONES'!BL12/'DOMESTIC DEBT USD'!BL82</f>
        <v>6797.8375268199998</v>
      </c>
      <c r="BM11" s="79">
        <f>+BL11/BL6</f>
        <v>0.17335199821096114</v>
      </c>
      <c r="BN11" s="30">
        <f>+'DOMESTIC DEBT COLONES'!BN12/'DOMESTIC DEBT USD'!BN82</f>
        <v>6709.0110283699996</v>
      </c>
      <c r="BO11" s="79">
        <f>+BN11/BN6</f>
        <v>0.16849043388169696</v>
      </c>
      <c r="BP11" s="30">
        <f>+'DOMESTIC DEBT COLONES'!BP12/'DOMESTIC DEBT USD'!BP82</f>
        <v>6712.1623136199996</v>
      </c>
      <c r="BQ11" s="79">
        <f>+BP11/BP6</f>
        <v>0.17065069313196493</v>
      </c>
      <c r="BR11" s="30">
        <f>+'DOMESTIC DEBT COLONES'!BR12/'DOMESTIC DEBT USD'!BR82</f>
        <v>6716.7029494799999</v>
      </c>
      <c r="BS11" s="79">
        <f>+BR11/BR6</f>
        <v>0.16849586537556069</v>
      </c>
      <c r="BT11" s="30">
        <f>+'DOMESTIC DEBT COLONES'!BT12/'DOMESTIC DEBT USD'!BT82</f>
        <v>6709.7202461499983</v>
      </c>
      <c r="BU11" s="79">
        <f>+BT11/BT6</f>
        <v>0.16933636071088742</v>
      </c>
      <c r="BV11" s="30">
        <f>+'DOMESTIC DEBT COLONES'!BV12/'DOMESTIC DEBT USD'!BV82</f>
        <v>6709.5926480800008</v>
      </c>
      <c r="BW11" s="79">
        <f>+BV11/BV6</f>
        <v>0.1655671656074276</v>
      </c>
      <c r="BX11" s="30">
        <v>6707.5275109800014</v>
      </c>
      <c r="BY11" s="79">
        <f>+BX11/BX6</f>
        <v>0.16451358683272679</v>
      </c>
      <c r="BZ11" s="29">
        <v>6388.0283742100019</v>
      </c>
      <c r="CA11" s="78">
        <f>+BZ11/BZ6</f>
        <v>0.15677248139640598</v>
      </c>
      <c r="CB11" s="29">
        <f>+'DOMESTIC DEBT COLONES'!CB12/'DOMESTIC DEBT COLONES'!CB83</f>
        <v>6386.622682109999</v>
      </c>
      <c r="CC11" s="78">
        <f>+CB11/CB6</f>
        <v>0.15413022118643482</v>
      </c>
      <c r="CD11" s="30">
        <f>+'DOMESTIC DEBT COLONES'!CD12/'DOMESTIC DEBT COLONES'!$CD$83</f>
        <v>6439.04395501</v>
      </c>
      <c r="CE11" s="79">
        <f>+CD11/CD6</f>
        <v>0.15517450607910616</v>
      </c>
      <c r="CF11" s="30">
        <f>+'DOMESTIC DEBT COLONES'!CF12/'DOMESTIC DEBT COLONES'!CF83</f>
        <v>6111.0006289699995</v>
      </c>
      <c r="CG11" s="79">
        <f>+CF11/CF6</f>
        <v>0.15212643799331077</v>
      </c>
      <c r="CH11" s="30">
        <f>+'DOMESTIC DEBT COLONES'!CH12/'DOMESTIC DEBT COLONES'!CH83</f>
        <v>6114.3904166500015</v>
      </c>
      <c r="CI11" s="79">
        <f>+CH11/CH6</f>
        <v>0.15382688998539032</v>
      </c>
      <c r="CJ11" s="30">
        <f>+'DOMESTIC DEBT COLONES'!CJ12/'DOMESTIC DEBT COLONES'!CJ83</f>
        <v>6123.70346144</v>
      </c>
      <c r="CK11" s="79">
        <f>+CJ11/CJ6</f>
        <v>0.15241443054514375</v>
      </c>
      <c r="CL11" s="30">
        <f>+'DOMESTIC DEBT COLONES'!CL12/'DOMESTIC DEBT COLONES'!CL83</f>
        <v>6145.2273891599998</v>
      </c>
      <c r="CM11" s="79">
        <f>+CL11/CL6</f>
        <v>0.15020283537491072</v>
      </c>
      <c r="CN11" s="30">
        <f>+'DOMESTIC DEBT COLONES'!CN12/'DOMESTIC DEBT COLONES'!CN83</f>
        <v>6181.2585950000002</v>
      </c>
      <c r="CO11" s="79">
        <f>+CN11/CN6</f>
        <v>0.15126032393386674</v>
      </c>
      <c r="CP11" s="30">
        <f>+'DOMESTIC DEBT COLONES'!CP12/'DOMESTIC DEBT COLONES'!CP83</f>
        <v>6222.7858210899994</v>
      </c>
      <c r="CQ11" s="79">
        <f>+CP11/CP6</f>
        <v>0.14972443996761386</v>
      </c>
      <c r="CR11" s="30">
        <f>+'DOMESTIC DEBT COLONES'!CR12/'DOMESTIC DEBT COLONES'!CR83</f>
        <v>6182.83377225</v>
      </c>
      <c r="CS11" s="79">
        <f>+CR11/CR6</f>
        <v>0.14659352409024598</v>
      </c>
      <c r="CT11" s="30">
        <f>+'DOMESTIC DEBT COLONES'!CT12/'DOMESTIC DEBT COLONES'!CT83</f>
        <v>6202.7847398800004</v>
      </c>
      <c r="CU11" s="79">
        <f>+CT11/CT6</f>
        <v>0.14736699841415821</v>
      </c>
      <c r="CV11" s="30">
        <f>+'DOMESTIC DEBT COLONES'!CV12/'DOMESTIC DEBT COLONES'!CV83</f>
        <v>6327.34533319</v>
      </c>
      <c r="CW11" s="79">
        <f>+CV11/CV6</f>
        <v>0.14977598704763934</v>
      </c>
      <c r="CX11" s="30">
        <f>+'DOMESTIC DEBT COLONES'!CX12/'DOMESTIC DEBT COLONES'!CX83</f>
        <v>6339.8581161200009</v>
      </c>
      <c r="CY11" s="79">
        <f>+CX11/CX6</f>
        <v>0.14781793325796019</v>
      </c>
      <c r="CZ11" s="30">
        <f>+'DOMESTIC DEBT COLONES'!CZ12/'DOMESTIC DEBT COLONES'!CZ83</f>
        <v>6365.8492926999998</v>
      </c>
      <c r="DA11" s="79">
        <f>+CZ11/CZ6</f>
        <v>0.14678813784546046</v>
      </c>
      <c r="DB11" s="30">
        <f>+'DOMESTIC DEBT COLONES'!DB12/'DOMESTIC DEBT COLONES'!DB83</f>
        <v>6363.0509656599997</v>
      </c>
      <c r="DC11" s="79">
        <f>+DB11/DB6</f>
        <v>0.14648866702074009</v>
      </c>
      <c r="DD11" s="282">
        <f>+'DOMESTIC DEBT COLONES'!DD12/'DOMESTIC DEBT COLONES'!DD83</f>
        <v>6445.4170938299994</v>
      </c>
      <c r="DE11" s="284">
        <f>+DD11/DD6</f>
        <v>0.14759687883988581</v>
      </c>
      <c r="DF11" s="375"/>
    </row>
    <row r="12" spans="1:110" x14ac:dyDescent="0.35">
      <c r="A12" s="94" t="s">
        <v>49</v>
      </c>
      <c r="B12" s="73">
        <f>+B11/B63</f>
        <v>0.11602859302873912</v>
      </c>
      <c r="C12" s="74"/>
      <c r="D12" s="73">
        <v>0</v>
      </c>
      <c r="E12" s="74"/>
      <c r="F12" s="75">
        <v>0</v>
      </c>
      <c r="G12" s="76"/>
      <c r="H12" s="75">
        <v>0</v>
      </c>
      <c r="I12" s="76"/>
      <c r="J12" s="75">
        <v>0</v>
      </c>
      <c r="K12" s="76"/>
      <c r="L12" s="75">
        <v>0</v>
      </c>
      <c r="M12" s="76"/>
      <c r="N12" s="75">
        <v>0</v>
      </c>
      <c r="O12" s="76"/>
      <c r="P12" s="75">
        <v>0</v>
      </c>
      <c r="Q12" s="76"/>
      <c r="R12" s="75">
        <v>0</v>
      </c>
      <c r="S12" s="76"/>
      <c r="T12" s="75">
        <v>0</v>
      </c>
      <c r="U12" s="76"/>
      <c r="V12" s="75">
        <v>0</v>
      </c>
      <c r="W12" s="76"/>
      <c r="X12" s="75">
        <v>0</v>
      </c>
      <c r="Y12" s="76"/>
      <c r="Z12" s="75">
        <f>+Z11/Z63</f>
        <v>0.10134477390401127</v>
      </c>
      <c r="AA12" s="76"/>
      <c r="AB12" s="75">
        <v>0</v>
      </c>
      <c r="AC12" s="76"/>
      <c r="AD12" s="73">
        <v>0</v>
      </c>
      <c r="AE12" s="74"/>
      <c r="AF12" s="75">
        <v>0</v>
      </c>
      <c r="AG12" s="76"/>
      <c r="AH12" s="75">
        <v>0</v>
      </c>
      <c r="AI12" s="76"/>
      <c r="AJ12" s="75">
        <v>0</v>
      </c>
      <c r="AK12" s="76"/>
      <c r="AL12" s="75">
        <v>0</v>
      </c>
      <c r="AM12" s="76"/>
      <c r="AN12" s="75">
        <v>0</v>
      </c>
      <c r="AO12" s="76"/>
      <c r="AP12" s="75">
        <v>0</v>
      </c>
      <c r="AQ12" s="76"/>
      <c r="AR12" s="75">
        <v>0</v>
      </c>
      <c r="AS12" s="76"/>
      <c r="AT12" s="73">
        <v>0</v>
      </c>
      <c r="AU12" s="74"/>
      <c r="AV12" s="75">
        <v>0</v>
      </c>
      <c r="AW12" s="76"/>
      <c r="AX12" s="75">
        <f>+AX11/AX63</f>
        <v>8.8657355692666084E-2</v>
      </c>
      <c r="AY12" s="76"/>
      <c r="AZ12" s="121" t="e">
        <f>+AZ11/AZ63</f>
        <v>#DIV/0!</v>
      </c>
      <c r="BA12" s="76"/>
      <c r="BB12" s="77" t="e">
        <f>+BB11/BB63</f>
        <v>#DIV/0!</v>
      </c>
      <c r="BC12" s="76"/>
      <c r="BD12" s="77" t="e">
        <f>+BD11/BD63</f>
        <v>#DIV/0!</v>
      </c>
      <c r="BE12" s="76"/>
      <c r="BF12" s="77" t="e">
        <f>+BF11/BF63</f>
        <v>#DIV/0!</v>
      </c>
      <c r="BG12" s="76"/>
      <c r="BH12" s="77" t="e">
        <f>+BH11/BH63</f>
        <v>#DIV/0!</v>
      </c>
      <c r="BI12" s="76"/>
      <c r="BJ12" s="77" t="e">
        <f>+BJ11/BJ63</f>
        <v>#DIV/0!</v>
      </c>
      <c r="BK12" s="76"/>
      <c r="BL12" s="77" t="e">
        <f>+BL11/BL63</f>
        <v>#DIV/0!</v>
      </c>
      <c r="BM12" s="76"/>
      <c r="BN12" s="77" t="e">
        <f>+BN11/BN63</f>
        <v>#DIV/0!</v>
      </c>
      <c r="BO12" s="76"/>
      <c r="BP12" s="77" t="e">
        <f>+BP11/BP63</f>
        <v>#DIV/0!</v>
      </c>
      <c r="BQ12" s="76"/>
      <c r="BR12" s="77"/>
      <c r="BS12" s="76"/>
      <c r="BT12" s="77"/>
      <c r="BU12" s="76"/>
      <c r="BV12" s="75">
        <f>+BV11/BV63</f>
        <v>7.4670680191034261E-2</v>
      </c>
      <c r="BW12" s="76"/>
      <c r="BX12" s="75"/>
      <c r="BY12" s="76"/>
      <c r="BZ12" s="73"/>
      <c r="CA12" s="74"/>
      <c r="CB12" s="73"/>
      <c r="CC12" s="74"/>
      <c r="CD12" s="75"/>
      <c r="CE12" s="76"/>
      <c r="CF12" s="75"/>
      <c r="CG12" s="76"/>
      <c r="CH12" s="75"/>
      <c r="CI12" s="76"/>
      <c r="CJ12" s="75"/>
      <c r="CK12" s="76"/>
      <c r="CL12" s="75"/>
      <c r="CM12" s="76"/>
      <c r="CN12" s="75"/>
      <c r="CO12" s="76"/>
      <c r="CP12" s="75"/>
      <c r="CQ12" s="76"/>
      <c r="CR12" s="75"/>
      <c r="CS12" s="76"/>
      <c r="CT12" s="75">
        <f>+CT11/CT63</f>
        <v>6.4698434747812172E-2</v>
      </c>
      <c r="CU12" s="76"/>
      <c r="CV12" s="77" t="e">
        <f>+CV11/CV63</f>
        <v>#DIV/0!</v>
      </c>
      <c r="CW12" s="76"/>
      <c r="CX12" s="77" t="e">
        <f>+CX11/CX63</f>
        <v>#DIV/0!</v>
      </c>
      <c r="CY12" s="76"/>
      <c r="CZ12" s="77" t="e">
        <f>+CZ11/CZ63</f>
        <v>#DIV/0!</v>
      </c>
      <c r="DA12" s="76"/>
      <c r="DB12" s="77" t="e">
        <f>+DB11/DB63</f>
        <v>#DIV/0!</v>
      </c>
      <c r="DC12" s="76"/>
      <c r="DD12" s="455" t="e">
        <f>+DD11/DD63</f>
        <v>#DIV/0!</v>
      </c>
      <c r="DE12" s="283"/>
      <c r="DF12" s="374"/>
    </row>
    <row r="13" spans="1:110" x14ac:dyDescent="0.35">
      <c r="A13" s="94"/>
      <c r="B13" s="73"/>
      <c r="C13" s="74"/>
      <c r="D13" s="73"/>
      <c r="E13" s="74"/>
      <c r="F13" s="75"/>
      <c r="G13" s="76"/>
      <c r="H13" s="75"/>
      <c r="I13" s="76"/>
      <c r="J13" s="75"/>
      <c r="K13" s="76"/>
      <c r="L13" s="75"/>
      <c r="M13" s="76"/>
      <c r="N13" s="75"/>
      <c r="O13" s="76"/>
      <c r="P13" s="75"/>
      <c r="Q13" s="76"/>
      <c r="R13" s="75"/>
      <c r="S13" s="76"/>
      <c r="T13" s="75"/>
      <c r="U13" s="76"/>
      <c r="V13" s="75"/>
      <c r="W13" s="76"/>
      <c r="X13" s="75"/>
      <c r="Y13" s="76"/>
      <c r="Z13" s="75"/>
      <c r="AA13" s="76"/>
      <c r="AB13" s="75"/>
      <c r="AC13" s="76"/>
      <c r="AD13" s="73"/>
      <c r="AE13" s="74"/>
      <c r="AF13" s="75"/>
      <c r="AG13" s="76"/>
      <c r="AH13" s="75"/>
      <c r="AI13" s="76"/>
      <c r="AJ13" s="75"/>
      <c r="AK13" s="76"/>
      <c r="AL13" s="75"/>
      <c r="AM13" s="76"/>
      <c r="AN13" s="75"/>
      <c r="AO13" s="76"/>
      <c r="AP13" s="75"/>
      <c r="AQ13" s="76"/>
      <c r="AR13" s="75"/>
      <c r="AS13" s="76"/>
      <c r="AT13" s="73"/>
      <c r="AU13" s="74"/>
      <c r="AV13" s="75"/>
      <c r="AW13" s="76"/>
      <c r="AX13" s="75"/>
      <c r="AY13" s="76"/>
      <c r="AZ13" s="75"/>
      <c r="BA13" s="76"/>
      <c r="BB13" s="75"/>
      <c r="BC13" s="76"/>
      <c r="BD13" s="75"/>
      <c r="BE13" s="76"/>
      <c r="BF13" s="75"/>
      <c r="BG13" s="76"/>
      <c r="BH13" s="75"/>
      <c r="BI13" s="76"/>
      <c r="BJ13" s="75"/>
      <c r="BK13" s="76"/>
      <c r="BL13" s="75"/>
      <c r="BM13" s="76"/>
      <c r="BN13" s="75"/>
      <c r="BO13" s="76"/>
      <c r="BP13" s="75"/>
      <c r="BQ13" s="76"/>
      <c r="BR13" s="75"/>
      <c r="BS13" s="76"/>
      <c r="BT13" s="75"/>
      <c r="BU13" s="76"/>
      <c r="BV13" s="75"/>
      <c r="BW13" s="76"/>
      <c r="BX13" s="75"/>
      <c r="BY13" s="76"/>
      <c r="BZ13" s="73"/>
      <c r="CA13" s="74"/>
      <c r="CB13" s="73"/>
      <c r="CC13" s="74"/>
      <c r="CD13" s="75"/>
      <c r="CE13" s="76"/>
      <c r="CF13" s="75"/>
      <c r="CG13" s="76"/>
      <c r="CH13" s="75"/>
      <c r="CI13" s="76"/>
      <c r="CJ13" s="75"/>
      <c r="CK13" s="76"/>
      <c r="CL13" s="75"/>
      <c r="CM13" s="76"/>
      <c r="CN13" s="75"/>
      <c r="CO13" s="76"/>
      <c r="CP13" s="75"/>
      <c r="CQ13" s="76"/>
      <c r="CR13" s="75"/>
      <c r="CS13" s="76"/>
      <c r="CT13" s="75"/>
      <c r="CU13" s="76"/>
      <c r="CV13" s="75"/>
      <c r="CW13" s="76"/>
      <c r="CX13" s="75"/>
      <c r="CY13" s="76"/>
      <c r="CZ13" s="75"/>
      <c r="DA13" s="76"/>
      <c r="DB13" s="75"/>
      <c r="DC13" s="76"/>
      <c r="DD13" s="285"/>
      <c r="DE13" s="283"/>
      <c r="DF13" s="374"/>
    </row>
    <row r="14" spans="1:110" s="13" customFormat="1" x14ac:dyDescent="0.35">
      <c r="A14" s="25" t="s">
        <v>51</v>
      </c>
      <c r="B14" s="73"/>
      <c r="C14" s="74"/>
      <c r="D14" s="73"/>
      <c r="E14" s="74"/>
      <c r="F14" s="75"/>
      <c r="G14" s="76"/>
      <c r="H14" s="75"/>
      <c r="I14" s="76"/>
      <c r="J14" s="75"/>
      <c r="K14" s="76"/>
      <c r="L14" s="75"/>
      <c r="M14" s="76"/>
      <c r="N14" s="75"/>
      <c r="O14" s="76"/>
      <c r="P14" s="75"/>
      <c r="Q14" s="76"/>
      <c r="R14" s="75"/>
      <c r="S14" s="76"/>
      <c r="T14" s="75"/>
      <c r="U14" s="76"/>
      <c r="V14" s="75"/>
      <c r="W14" s="76"/>
      <c r="X14" s="75"/>
      <c r="Y14" s="76"/>
      <c r="Z14" s="75"/>
      <c r="AA14" s="76"/>
      <c r="AB14" s="75"/>
      <c r="AC14" s="76"/>
      <c r="AD14" s="73"/>
      <c r="AE14" s="74"/>
      <c r="AF14" s="75"/>
      <c r="AG14" s="76"/>
      <c r="AH14" s="75"/>
      <c r="AI14" s="76"/>
      <c r="AJ14" s="75"/>
      <c r="AK14" s="76"/>
      <c r="AL14" s="75"/>
      <c r="AM14" s="76"/>
      <c r="AN14" s="75"/>
      <c r="AO14" s="76"/>
      <c r="AP14" s="75"/>
      <c r="AQ14" s="76"/>
      <c r="AR14" s="75"/>
      <c r="AS14" s="76"/>
      <c r="AT14" s="73"/>
      <c r="AU14" s="74"/>
      <c r="AV14" s="75"/>
      <c r="AW14" s="76"/>
      <c r="AX14" s="75"/>
      <c r="AY14" s="76"/>
      <c r="AZ14" s="75"/>
      <c r="BA14" s="76"/>
      <c r="BB14" s="27"/>
      <c r="BC14" s="76"/>
      <c r="BD14" s="27"/>
      <c r="BE14" s="76"/>
      <c r="BF14" s="27"/>
      <c r="BG14" s="76"/>
      <c r="BH14" s="27"/>
      <c r="BI14" s="76"/>
      <c r="BJ14" s="27"/>
      <c r="BK14" s="76"/>
      <c r="BL14" s="27"/>
      <c r="BM14" s="76"/>
      <c r="BN14" s="27"/>
      <c r="BO14" s="76"/>
      <c r="BP14" s="27"/>
      <c r="BQ14" s="76"/>
      <c r="BR14" s="27"/>
      <c r="BS14" s="76"/>
      <c r="BT14" s="27"/>
      <c r="BU14" s="76"/>
      <c r="BV14" s="27"/>
      <c r="BW14" s="76"/>
      <c r="BX14" s="27"/>
      <c r="BY14" s="76"/>
      <c r="BZ14" s="26"/>
      <c r="CA14" s="74"/>
      <c r="CB14" s="26"/>
      <c r="CC14" s="74"/>
      <c r="CD14" s="27"/>
      <c r="CE14" s="76"/>
      <c r="CF14" s="27"/>
      <c r="CG14" s="76"/>
      <c r="CH14" s="27"/>
      <c r="CI14" s="76"/>
      <c r="CJ14" s="27"/>
      <c r="CK14" s="76"/>
      <c r="CL14" s="27"/>
      <c r="CM14" s="76"/>
      <c r="CN14" s="27"/>
      <c r="CO14" s="76"/>
      <c r="CP14" s="27"/>
      <c r="CQ14" s="76"/>
      <c r="CR14" s="27"/>
      <c r="CS14" s="76"/>
      <c r="CT14" s="27"/>
      <c r="CU14" s="76"/>
      <c r="CV14" s="27"/>
      <c r="CW14" s="76"/>
      <c r="CX14" s="27"/>
      <c r="CY14" s="76"/>
      <c r="CZ14" s="27"/>
      <c r="DA14" s="76"/>
      <c r="DB14" s="27"/>
      <c r="DC14" s="76"/>
      <c r="DD14" s="250"/>
      <c r="DE14" s="283"/>
      <c r="DF14" s="374"/>
    </row>
    <row r="15" spans="1:110" s="13" customFormat="1" x14ac:dyDescent="0.35">
      <c r="A15" s="28" t="s">
        <v>52</v>
      </c>
      <c r="B15" s="29">
        <f>+'DOMESTIC DEBT COLONES'!B16/'DOMESTIC DEBT USD'!B82</f>
        <v>4947.8845108936075</v>
      </c>
      <c r="C15" s="78">
        <f>+B15/B6</f>
        <v>0.16448857485225177</v>
      </c>
      <c r="D15" s="29">
        <f>+'DOMESTIC DEBT COLONES'!D16/'DOMESTIC DEBT USD'!D82</f>
        <v>4955.8267032592166</v>
      </c>
      <c r="E15" s="78">
        <f>+D15/D6</f>
        <v>0.16173489415843628</v>
      </c>
      <c r="F15" s="30">
        <f>+'DOMESTIC DEBT COLONES'!F16/'DOMESTIC DEBT USD'!F82</f>
        <v>4917.8705526483946</v>
      </c>
      <c r="G15" s="79">
        <f>+F15/F6</f>
        <v>0.15725732341784546</v>
      </c>
      <c r="H15" s="30">
        <f>+'DOMESTIC DEBT COLONES'!H16/'DOMESTIC DEBT USD'!H82</f>
        <v>4741.1879620167074</v>
      </c>
      <c r="I15" s="79">
        <f>+H15/H6</f>
        <v>0.14895946533908155</v>
      </c>
      <c r="J15" s="30">
        <f>+'DOMESTIC DEBT COLONES'!J16/'DOMESTIC DEBT USD'!J82</f>
        <v>4481.060995309881</v>
      </c>
      <c r="K15" s="79">
        <f>+J15/J6</f>
        <v>0.13946477554169046</v>
      </c>
      <c r="L15" s="30">
        <f>+'DOMESTIC DEBT COLONES'!L16/'DOMESTIC DEBT USD'!L82</f>
        <v>4440.1858078439673</v>
      </c>
      <c r="M15" s="79">
        <f>+L15/L6</f>
        <v>0.13902619836590549</v>
      </c>
      <c r="N15" s="30">
        <f>+'DOMESTIC DEBT COLONES'!N16/'DOMESTIC DEBT USD'!N82</f>
        <v>4445.1274617552199</v>
      </c>
      <c r="O15" s="79">
        <f>+N15/N6</f>
        <v>0.13744595889687047</v>
      </c>
      <c r="P15" s="30">
        <f>+'DOMESTIC DEBT COLONES'!P16/'DOMESTIC DEBT USD'!P82</f>
        <v>4434.3313452639522</v>
      </c>
      <c r="Q15" s="79">
        <f>+P15/P6</f>
        <v>0.13774496747568132</v>
      </c>
      <c r="R15" s="30">
        <f>+'DOMESTIC DEBT COLONES'!R16/'DOMESTIC DEBT USD'!R82</f>
        <v>4618.1617588375548</v>
      </c>
      <c r="S15" s="79">
        <f>+R15/R6</f>
        <v>0.14014493428243402</v>
      </c>
      <c r="T15" s="30">
        <f>+'DOMESTIC DEBT COLONES'!T16/'DOMESTIC DEBT USD'!T82</f>
        <v>4596.6418576981241</v>
      </c>
      <c r="U15" s="79">
        <f>+T15/T6</f>
        <v>0.13901133959920836</v>
      </c>
      <c r="V15" s="30">
        <f>+'DOMESTIC DEBT COLONES'!V16/'DOMESTIC DEBT USD'!V82</f>
        <v>4626.1223284272219</v>
      </c>
      <c r="W15" s="79">
        <f>+V15/V6</f>
        <v>0.14125607730763479</v>
      </c>
      <c r="X15" s="30">
        <f>+'DOMESTIC DEBT COLONES'!X16/'DOMESTIC DEBT USD'!X82</f>
        <v>4733.9967034343008</v>
      </c>
      <c r="Y15" s="79">
        <f>+X15/X6</f>
        <v>0.14477227167200815</v>
      </c>
      <c r="Z15" s="30">
        <f>+'DOMESTIC DEBT COLONES'!Z16/'DOMESTIC DEBT USD'!Z82</f>
        <v>4659.4818380828274</v>
      </c>
      <c r="AA15" s="79">
        <f>+Z15/Z6</f>
        <v>0.14612031961451447</v>
      </c>
      <c r="AB15" s="30">
        <f>+'DOMESTIC DEBT COLONES'!AB16/'DOMESTIC DEBT USD'!AB82</f>
        <v>4654.7259212853996</v>
      </c>
      <c r="AC15" s="79">
        <f>+AB15/AB6</f>
        <v>0.14600724927647035</v>
      </c>
      <c r="AD15" s="29">
        <f>+'DOMESTIC DEBT COLONES'!AD16/'DOMESTIC DEBT USD'!AD82</f>
        <v>4623.0414777492679</v>
      </c>
      <c r="AE15" s="78">
        <f>+AD15/AD6</f>
        <v>0.14280150334687858</v>
      </c>
      <c r="AF15" s="30">
        <f>+'DOMESTIC DEBT COLONES'!AF16/'DOMESTIC DEBT USD'!AF82</f>
        <v>4503.9034477857349</v>
      </c>
      <c r="AG15" s="79">
        <f>+AF15/AF6</f>
        <v>0.14284153316079423</v>
      </c>
      <c r="AH15" s="30">
        <f>+'DOMESTIC DEBT COLONES'!AH16/'DOMESTIC DEBT USD'!AH82</f>
        <v>4506.7677534949862</v>
      </c>
      <c r="AI15" s="79">
        <f>+AH15/AH6</f>
        <v>0.14263717613758392</v>
      </c>
      <c r="AJ15" s="30">
        <f>+'DOMESTIC DEBT COLONES'!AJ16/'DOMESTIC DEBT USD'!AJ82</f>
        <v>4386.2103912415187</v>
      </c>
      <c r="AK15" s="79">
        <f>+AJ15/AJ6</f>
        <v>0.14267152077806394</v>
      </c>
      <c r="AL15" s="30">
        <f>+'DOMESTIC DEBT COLONES'!AL16/'DOMESTIC DEBT USD'!AL82</f>
        <v>4372.7109874269709</v>
      </c>
      <c r="AM15" s="79">
        <f>+AL15/AL6</f>
        <v>0.14361628460499623</v>
      </c>
      <c r="AN15" s="30">
        <f>+'DOMESTIC DEBT COLONES'!AN16/'DOMESTIC DEBT USD'!AN82</f>
        <v>4500.4550596225499</v>
      </c>
      <c r="AO15" s="79">
        <f>+AN15/AN6</f>
        <v>0.1455098034723194</v>
      </c>
      <c r="AP15" s="30">
        <f>+'DOMESTIC DEBT COLONES'!AP16/'DOMESTIC DEBT USD'!AP82</f>
        <v>4595.3512517623667</v>
      </c>
      <c r="AQ15" s="79">
        <f>+AP15/AP6</f>
        <v>0.14295620187759223</v>
      </c>
      <c r="AR15" s="30">
        <f>+'DOMESTIC DEBT COLONES'!AR16/'DOMESTIC DEBT USD'!AR82</f>
        <v>4809.3406327448602</v>
      </c>
      <c r="AS15" s="79">
        <f>+AR15/AR6</f>
        <v>0.1447703612605877</v>
      </c>
      <c r="AT15" s="29">
        <f>+'DOMESTIC DEBT COLONES'!AT16/'DOMESTIC DEBT USD'!AT82</f>
        <v>4885.0105637521838</v>
      </c>
      <c r="AU15" s="78">
        <f>+AT15/AT6</f>
        <v>0.14454108958276493</v>
      </c>
      <c r="AV15" s="30">
        <v>4917.0224540993213</v>
      </c>
      <c r="AW15" s="79">
        <f>+AV15/AV6</f>
        <v>0.14085378766217496</v>
      </c>
      <c r="AX15" s="30">
        <v>4953.0357359353211</v>
      </c>
      <c r="AY15" s="79">
        <f>+AX15/AX6</f>
        <v>0.14086626731243951</v>
      </c>
      <c r="AZ15" s="30">
        <v>5308.2250653831907</v>
      </c>
      <c r="BA15" s="79">
        <f>+AZ15/AZ6</f>
        <v>0.14029531247092183</v>
      </c>
      <c r="BB15" s="30">
        <v>5266.4126707572432</v>
      </c>
      <c r="BC15" s="79">
        <f>+BB15/BB6</f>
        <v>0.13882141812882628</v>
      </c>
      <c r="BD15" s="30">
        <v>5211.3469193581941</v>
      </c>
      <c r="BE15" s="79">
        <f>+BD15/BD6</f>
        <v>0.13284325745236233</v>
      </c>
      <c r="BF15" s="30">
        <v>5027.0609422540992</v>
      </c>
      <c r="BG15" s="79">
        <f>+BF15/BF6</f>
        <v>0.12733726774031337</v>
      </c>
      <c r="BH15" s="30">
        <v>5058.3683247524395</v>
      </c>
      <c r="BI15" s="79">
        <f>+BH15/BH6</f>
        <v>0.1267165791474302</v>
      </c>
      <c r="BJ15" s="30">
        <v>5025.5901124804077</v>
      </c>
      <c r="BK15" s="79">
        <f>+BJ15/BJ6</f>
        <v>0.12665277072998588</v>
      </c>
      <c r="BL15" s="30">
        <f>+'DOMESTIC DEBT COLONES'!BL16/'DOMESTIC DEBT USD'!BL82</f>
        <v>5033.4898439102608</v>
      </c>
      <c r="BM15" s="79">
        <f>+BL15/BL6</f>
        <v>0.12835927881091991</v>
      </c>
      <c r="BN15" s="30">
        <f>+'DOMESTIC DEBT COLONES'!BN16/'DOMESTIC DEBT USD'!BN82</f>
        <v>5116.6305148031161</v>
      </c>
      <c r="BO15" s="79">
        <f>+BN15/BN6</f>
        <v>0.128499311121413</v>
      </c>
      <c r="BP15" s="30">
        <f>+'DOMESTIC DEBT COLONES'!BP16/'DOMESTIC DEBT USD'!BP82</f>
        <v>5085.2584201289383</v>
      </c>
      <c r="BQ15" s="79">
        <f>+BP15/BP6</f>
        <v>0.12928812409516083</v>
      </c>
      <c r="BR15" s="30">
        <f>+'DOMESTIC DEBT COLONES'!BR16/'DOMESTIC DEBT USD'!BR82</f>
        <v>5145.4051646459075</v>
      </c>
      <c r="BS15" s="79">
        <f>+BR15/BR6</f>
        <v>0.12907813587200728</v>
      </c>
      <c r="BT15" s="30">
        <f>+'DOMESTIC DEBT COLONES'!BT16/'DOMESTIC DEBT USD'!BT82</f>
        <v>4904.5265915124137</v>
      </c>
      <c r="BU15" s="79">
        <f>+BT15/BT6</f>
        <v>0.1237778407368072</v>
      </c>
      <c r="BV15" s="30">
        <f>+'DOMESTIC DEBT COLONES'!BV16/'DOMESTIC DEBT USD'!BV82</f>
        <v>5024.5694599926292</v>
      </c>
      <c r="BW15" s="79">
        <f>+BV15/BV6</f>
        <v>0.12398721763335037</v>
      </c>
      <c r="BX15" s="30">
        <v>5077.1110501798958</v>
      </c>
      <c r="BY15" s="79">
        <f>+BX15/BX6</f>
        <v>0.12452483396391355</v>
      </c>
      <c r="BZ15" s="29">
        <v>4799.2057591429866</v>
      </c>
      <c r="CA15" s="78">
        <f>+BZ15/BZ6</f>
        <v>0.11778022130119521</v>
      </c>
      <c r="CB15" s="29">
        <f>+'DOMESTIC DEBT COLONES'!CB16/'DOMESTIC DEBT COLONES'!CB83</f>
        <v>4912.4003501652251</v>
      </c>
      <c r="CC15" s="78">
        <f>+CB15/CB6</f>
        <v>0.1185523852298631</v>
      </c>
      <c r="CD15" s="30">
        <f>+'DOMESTIC DEBT COLONES'!CD16/'DOMESTIC DEBT COLONES'!CD83</f>
        <v>4775.1257993412182</v>
      </c>
      <c r="CE15" s="79">
        <f>+CD15/CD6</f>
        <v>0.11507574611318518</v>
      </c>
      <c r="CF15" s="30">
        <f>+'DOMESTIC DEBT COLONES'!CF16/'DOMESTIC DEBT COLONES'!CF83</f>
        <v>4574.1773740138387</v>
      </c>
      <c r="CG15" s="79">
        <f>+CF15/CF6</f>
        <v>0.11386896400558977</v>
      </c>
      <c r="CH15" s="30">
        <f>+'DOMESTIC DEBT COLONES'!CH16/'DOMESTIC DEBT COLONES'!CH83</f>
        <v>4599.9674088225647</v>
      </c>
      <c r="CI15" s="79">
        <f>+CH15/CH6</f>
        <v>0.11572677443142633</v>
      </c>
      <c r="CJ15" s="30">
        <f>+'DOMESTIC DEBT COLONES'!CJ16/'DOMESTIC DEBT COLONES'!CJ83</f>
        <v>4573.358771673612</v>
      </c>
      <c r="CK15" s="79">
        <f>+CJ15/CJ6</f>
        <v>0.11382750279344195</v>
      </c>
      <c r="CL15" s="30">
        <f>+'DOMESTIC DEBT COLONES'!CL16/'DOMESTIC DEBT COLONES'!CL83</f>
        <v>4609.4384087228764</v>
      </c>
      <c r="CM15" s="79">
        <f>+CL15/CL6</f>
        <v>0.11266478433287576</v>
      </c>
      <c r="CN15" s="30">
        <f>+'DOMESTIC DEBT COLONES'!CN16/'DOMESTIC DEBT COLONES'!CN83</f>
        <v>4624.0900812506061</v>
      </c>
      <c r="CO15" s="79">
        <f>+CN15/CN6</f>
        <v>0.11315516942700353</v>
      </c>
      <c r="CP15" s="30">
        <f>+'DOMESTIC DEBT COLONES'!CP16/'DOMESTIC DEBT COLONES'!CP83</f>
        <v>4670.7030336711032</v>
      </c>
      <c r="CQ15" s="79">
        <f>+CP15/CP6</f>
        <v>0.11238027727088742</v>
      </c>
      <c r="CR15" s="30">
        <f>+'DOMESTIC DEBT COLONES'!CR16/'DOMESTIC DEBT COLONES'!CR83</f>
        <v>4612.3409581513306</v>
      </c>
      <c r="CS15" s="79">
        <f>+CR15/CR6</f>
        <v>0.1093575115015798</v>
      </c>
      <c r="CT15" s="30">
        <f>+'DOMESTIC DEBT COLONES'!CT16/'DOMESTIC DEBT COLONES'!CT83</f>
        <v>4598.565220486169</v>
      </c>
      <c r="CU15" s="79">
        <f>+CT15/CT6</f>
        <v>0.10925363074390659</v>
      </c>
      <c r="CV15" s="30">
        <f>+'DOMESTIC DEBT COLONES'!CV16/'DOMESTIC DEBT COLONES'!CV83</f>
        <v>4615.2547052814316</v>
      </c>
      <c r="CW15" s="79">
        <f>+CV15/CV6</f>
        <v>0.10924871214691309</v>
      </c>
      <c r="CX15" s="30">
        <f>+'DOMESTIC DEBT COLONES'!CX16/'DOMESTIC DEBT COLONES'!CX83</f>
        <v>4658.0236855704561</v>
      </c>
      <c r="CY15" s="79">
        <f>+CX15/CX6</f>
        <v>0.10860486491281894</v>
      </c>
      <c r="CZ15" s="30">
        <f>+'DOMESTIC DEBT COLONES'!CZ16/'DOMESTIC DEBT COLONES'!CZ83</f>
        <v>4576.0780108762356</v>
      </c>
      <c r="DA15" s="79">
        <f>+CZ15/CZ6</f>
        <v>0.10551835881857358</v>
      </c>
      <c r="DB15" s="30">
        <f>+'DOMESTIC DEBT COLONES'!DB16/'DOMESTIC DEBT COLONES'!DB83</f>
        <v>4544.9338117660327</v>
      </c>
      <c r="DC15" s="79">
        <f>+DB15/DB6</f>
        <v>0.10463240030233516</v>
      </c>
      <c r="DD15" s="282">
        <f>+'DOMESTIC DEBT COLONES'!DD16/'DOMESTIC DEBT COLONES'!DD83</f>
        <v>4525.1001463940183</v>
      </c>
      <c r="DE15" s="284">
        <f>+DD15/DD6</f>
        <v>0.10362256597560129</v>
      </c>
      <c r="DF15" s="375"/>
    </row>
    <row r="16" spans="1:110" s="13" customFormat="1" x14ac:dyDescent="0.35">
      <c r="A16" s="72" t="s">
        <v>49</v>
      </c>
      <c r="B16" s="73">
        <f>+B15/B63</f>
        <v>8.3479651073248923E-2</v>
      </c>
      <c r="C16" s="74"/>
      <c r="D16" s="73">
        <v>0</v>
      </c>
      <c r="E16" s="74"/>
      <c r="F16" s="75">
        <v>0</v>
      </c>
      <c r="G16" s="76"/>
      <c r="H16" s="75">
        <v>0</v>
      </c>
      <c r="I16" s="76"/>
      <c r="J16" s="75">
        <v>0</v>
      </c>
      <c r="K16" s="76"/>
      <c r="L16" s="75">
        <v>0</v>
      </c>
      <c r="M16" s="76"/>
      <c r="N16" s="75">
        <v>0</v>
      </c>
      <c r="O16" s="76"/>
      <c r="P16" s="75">
        <v>0</v>
      </c>
      <c r="Q16" s="76"/>
      <c r="R16" s="75">
        <v>0</v>
      </c>
      <c r="S16" s="76"/>
      <c r="T16" s="75">
        <v>0</v>
      </c>
      <c r="U16" s="76"/>
      <c r="V16" s="75">
        <v>0</v>
      </c>
      <c r="W16" s="76"/>
      <c r="X16" s="75">
        <v>0</v>
      </c>
      <c r="Y16" s="76"/>
      <c r="Z16" s="75">
        <f>+Z15/Z63</f>
        <v>7.4255222909554677E-2</v>
      </c>
      <c r="AA16" s="76"/>
      <c r="AB16" s="75">
        <v>0</v>
      </c>
      <c r="AC16" s="76"/>
      <c r="AD16" s="73">
        <v>0</v>
      </c>
      <c r="AE16" s="74"/>
      <c r="AF16" s="75">
        <v>0</v>
      </c>
      <c r="AG16" s="76"/>
      <c r="AH16" s="75">
        <v>0</v>
      </c>
      <c r="AI16" s="76"/>
      <c r="AJ16" s="75">
        <v>0</v>
      </c>
      <c r="AK16" s="76"/>
      <c r="AL16" s="75">
        <v>0</v>
      </c>
      <c r="AM16" s="76"/>
      <c r="AN16" s="75">
        <v>0</v>
      </c>
      <c r="AO16" s="76"/>
      <c r="AP16" s="75">
        <v>0</v>
      </c>
      <c r="AQ16" s="76"/>
      <c r="AR16" s="75">
        <v>0</v>
      </c>
      <c r="AS16" s="76"/>
      <c r="AT16" s="73">
        <v>0</v>
      </c>
      <c r="AU16" s="74"/>
      <c r="AV16" s="75">
        <v>0</v>
      </c>
      <c r="AW16" s="76"/>
      <c r="AX16" s="75">
        <f>+AX15/AX63</f>
        <v>6.6059590664886647E-2</v>
      </c>
      <c r="AY16" s="76"/>
      <c r="AZ16" s="77" t="e">
        <f>+AZ15/AZ63</f>
        <v>#DIV/0!</v>
      </c>
      <c r="BA16" s="76"/>
      <c r="BB16" s="77" t="e">
        <f>+BB15/BB63</f>
        <v>#DIV/0!</v>
      </c>
      <c r="BC16" s="76"/>
      <c r="BD16" s="77" t="e">
        <f>+BD15/BD63</f>
        <v>#DIV/0!</v>
      </c>
      <c r="BE16" s="76"/>
      <c r="BF16" s="77" t="e">
        <f>+BF15/BF63</f>
        <v>#DIV/0!</v>
      </c>
      <c r="BG16" s="76"/>
      <c r="BH16" s="77" t="e">
        <f>+BH15/BH63</f>
        <v>#DIV/0!</v>
      </c>
      <c r="BI16" s="76"/>
      <c r="BJ16" s="77" t="e">
        <f>+BJ15/BJ63</f>
        <v>#DIV/0!</v>
      </c>
      <c r="BK16" s="76"/>
      <c r="BL16" s="77" t="e">
        <f>+BL15/BL63</f>
        <v>#DIV/0!</v>
      </c>
      <c r="BM16" s="76"/>
      <c r="BN16" s="77" t="e">
        <f>+BN15/BN63</f>
        <v>#DIV/0!</v>
      </c>
      <c r="BO16" s="76"/>
      <c r="BP16" s="77" t="e">
        <f>+BP15/BP63</f>
        <v>#DIV/0!</v>
      </c>
      <c r="BQ16" s="76"/>
      <c r="BR16" s="77"/>
      <c r="BS16" s="76"/>
      <c r="BT16" s="77"/>
      <c r="BU16" s="76"/>
      <c r="BV16" s="75">
        <f>+BV15/BV63</f>
        <v>5.5918151655914627E-2</v>
      </c>
      <c r="BW16" s="76"/>
      <c r="BX16" s="75"/>
      <c r="BY16" s="76"/>
      <c r="BZ16" s="73"/>
      <c r="CA16" s="74"/>
      <c r="CB16" s="73"/>
      <c r="CC16" s="74"/>
      <c r="CD16" s="30"/>
      <c r="CE16" s="76"/>
      <c r="CF16" s="30"/>
      <c r="CG16" s="76"/>
      <c r="CH16" s="30"/>
      <c r="CI16" s="76"/>
      <c r="CJ16" s="30"/>
      <c r="CK16" s="76"/>
      <c r="CL16" s="30"/>
      <c r="CM16" s="76"/>
      <c r="CN16" s="30"/>
      <c r="CO16" s="76"/>
      <c r="CP16" s="30"/>
      <c r="CQ16" s="76"/>
      <c r="CR16" s="30"/>
      <c r="CS16" s="76"/>
      <c r="CT16" s="75">
        <f>+CT15/CT63</f>
        <v>4.7965548431548301E-2</v>
      </c>
      <c r="CU16" s="76"/>
      <c r="CV16" s="77" t="e">
        <f>+CV15/CV63</f>
        <v>#DIV/0!</v>
      </c>
      <c r="CW16" s="76"/>
      <c r="CX16" s="77" t="e">
        <f>+CX15/CX63</f>
        <v>#DIV/0!</v>
      </c>
      <c r="CY16" s="76"/>
      <c r="CZ16" s="77" t="e">
        <f>+CZ15/CZ63</f>
        <v>#DIV/0!</v>
      </c>
      <c r="DA16" s="76"/>
      <c r="DB16" s="77" t="e">
        <f>+DB15/DB63</f>
        <v>#DIV/0!</v>
      </c>
      <c r="DC16" s="76"/>
      <c r="DD16" s="455" t="e">
        <f>+DD15/DD63</f>
        <v>#DIV/0!</v>
      </c>
      <c r="DE16" s="283"/>
      <c r="DF16" s="374"/>
    </row>
    <row r="17" spans="1:109" s="13" customFormat="1" x14ac:dyDescent="0.35">
      <c r="A17" s="28" t="s">
        <v>53</v>
      </c>
      <c r="B17" s="29">
        <f>+'DOMESTIC DEBT COLONES'!B18/'DOMESTIC DEBT USD'!B82</f>
        <v>23189.690948631243</v>
      </c>
      <c r="C17" s="78">
        <f>+B17/B6</f>
        <v>0.77092325154444907</v>
      </c>
      <c r="D17" s="29">
        <f>+'DOMESTIC DEBT COLONES'!D18/'DOMESTIC DEBT USD'!D82</f>
        <v>23731.416725206011</v>
      </c>
      <c r="E17" s="78">
        <f>+D17/D6</f>
        <v>0.77448191837634972</v>
      </c>
      <c r="F17" s="30">
        <f>+'DOMESTIC DEBT COLONES'!F18/'DOMESTIC DEBT USD'!F82</f>
        <v>24398.052715536418</v>
      </c>
      <c r="G17" s="79">
        <f>+F17/F6</f>
        <v>0.78016947082646493</v>
      </c>
      <c r="H17" s="30">
        <f>+'DOMESTIC DEBT COLONES'!H18/'DOMESTIC DEBT USD'!H82</f>
        <v>25119.215731407352</v>
      </c>
      <c r="I17" s="79">
        <f>+H17/H6</f>
        <v>0.78919987460187091</v>
      </c>
      <c r="J17" s="30">
        <f>+'DOMESTIC DEBT COLONES'!J18/'DOMESTIC DEBT USD'!J82</f>
        <v>25699.07875860501</v>
      </c>
      <c r="K17" s="79">
        <f>+J17/J6</f>
        <v>0.79983652408400618</v>
      </c>
      <c r="L17" s="30">
        <f>+'DOMESTIC DEBT COLONES'!L18/'DOMESTIC DEBT USD'!L82</f>
        <v>25561.974489864031</v>
      </c>
      <c r="M17" s="79">
        <f>+L17/L6</f>
        <v>0.80036833813891062</v>
      </c>
      <c r="N17" s="30">
        <f>+'DOMESTIC DEBT COLONES'!N18/'DOMESTIC DEBT USD'!N82</f>
        <v>25941.367275800432</v>
      </c>
      <c r="O17" s="79">
        <f>+N17/N6</f>
        <v>0.80212235329476611</v>
      </c>
      <c r="P17" s="30">
        <f>+'DOMESTIC DEBT COLONES'!P18/'DOMESTIC DEBT USD'!P82</f>
        <v>25801.297023191943</v>
      </c>
      <c r="Q17" s="79">
        <f>+P17/P6</f>
        <v>0.80147344493906258</v>
      </c>
      <c r="R17" s="30">
        <f>+'DOMESTIC DEBT COLONES'!R18/'DOMESTIC DEBT USD'!R82</f>
        <v>26347.382968988695</v>
      </c>
      <c r="S17" s="79">
        <f>+R17/R6</f>
        <v>0.7995502209590154</v>
      </c>
      <c r="T17" s="30">
        <f>+'DOMESTIC DEBT COLONES'!T18/'DOMESTIC DEBT USD'!T82</f>
        <v>26457.220583792223</v>
      </c>
      <c r="U17" s="79">
        <f>+T17/T6</f>
        <v>0.80011751824112698</v>
      </c>
      <c r="V17" s="30">
        <f>+'DOMESTIC DEBT COLONES'!V18/'DOMESTIC DEBT USD'!V82</f>
        <v>26052.378746635182</v>
      </c>
      <c r="W17" s="79">
        <f>+V17/V6</f>
        <v>0.79549492318194226</v>
      </c>
      <c r="X17" s="30">
        <f>+'DOMESTIC DEBT COLONES'!X18/'DOMESTIC DEBT USD'!X82</f>
        <v>25852.682290935274</v>
      </c>
      <c r="Y17" s="79">
        <f>+X17/X6</f>
        <v>0.79061135411399819</v>
      </c>
      <c r="Z17" s="30">
        <f>+'DOMESTIC DEBT COLONES'!Z18/'DOMESTIC DEBT USD'!Z82</f>
        <v>25136.188042339367</v>
      </c>
      <c r="AA17" s="79">
        <f>+Z17/Z6</f>
        <v>0.78826529607172069</v>
      </c>
      <c r="AB17" s="30">
        <f>+'DOMESTIC DEBT COLONES'!AB18/'DOMESTIC DEBT USD'!AB82</f>
        <v>25181.533146927777</v>
      </c>
      <c r="AC17" s="79">
        <f>+AB17/AB6</f>
        <v>0.78988246558926722</v>
      </c>
      <c r="AD17" s="29">
        <f>+'DOMESTIC DEBT COLONES'!AD18/'DOMESTIC DEBT USD'!AD82</f>
        <v>25247.767365246858</v>
      </c>
      <c r="AE17" s="78">
        <f>+AD17/AD6</f>
        <v>0.77988033489693298</v>
      </c>
      <c r="AF17" s="30">
        <f>+'DOMESTIC DEBT COLONES'!AF18/'DOMESTIC DEBT USD'!AF82</f>
        <v>24500.767397558844</v>
      </c>
      <c r="AG17" s="79">
        <f>+AF17/AF6</f>
        <v>0.77704311809878768</v>
      </c>
      <c r="AH17" s="30">
        <f>+'DOMESTIC DEBT COLONES'!AH18/'DOMESTIC DEBT USD'!AH82</f>
        <v>24525.120027670349</v>
      </c>
      <c r="AI17" s="79">
        <f>+AH17/AH6</f>
        <v>0.77620903861073454</v>
      </c>
      <c r="AJ17" s="30">
        <f>+'DOMESTIC DEBT COLONES'!AJ18/'DOMESTIC DEBT USD'!AJ82</f>
        <v>23811.150845071803</v>
      </c>
      <c r="AK17" s="79">
        <f>+AJ17/AJ6</f>
        <v>0.77451211855359847</v>
      </c>
      <c r="AL17" s="30">
        <f>+'DOMESTIC DEBT COLONES'!AL18/'DOMESTIC DEBT USD'!AL82</f>
        <v>23387.535947810524</v>
      </c>
      <c r="AM17" s="79">
        <f>+AL17/AL6</f>
        <v>0.76813469459749717</v>
      </c>
      <c r="AN17" s="30">
        <f>+'DOMESTIC DEBT COLONES'!AN18/'DOMESTIC DEBT USD'!AN82</f>
        <v>23601.720676609901</v>
      </c>
      <c r="AO17" s="79">
        <f>+AN17/AN6</f>
        <v>0.76309655174072888</v>
      </c>
      <c r="AP17" s="30">
        <f>+'DOMESTIC DEBT COLONES'!AP18/'DOMESTIC DEBT USD'!AP82</f>
        <v>24598.865361327564</v>
      </c>
      <c r="AQ17" s="79">
        <f>+AP17/AP6</f>
        <v>0.76524299664906248</v>
      </c>
      <c r="AR17" s="30">
        <f>+'DOMESTIC DEBT COLONES'!AR18/'DOMESTIC DEBT USD'!AR82</f>
        <v>25245.350962190972</v>
      </c>
      <c r="AS17" s="79">
        <f>+AR17/AR6</f>
        <v>0.75993340003051546</v>
      </c>
      <c r="AT17" s="29">
        <f>+'DOMESTIC DEBT COLONES'!AT18/'DOMESTIC DEBT USD'!AT82</f>
        <v>25643.551329840222</v>
      </c>
      <c r="AU17" s="78">
        <f>+AT17/AT6</f>
        <v>0.75875922920004124</v>
      </c>
      <c r="AV17" s="30">
        <v>26460.12389802502</v>
      </c>
      <c r="AW17" s="79">
        <f>+AV17/AV6</f>
        <v>0.75798081213561475</v>
      </c>
      <c r="AX17" s="30">
        <v>26614.788178599749</v>
      </c>
      <c r="AY17" s="79">
        <f>+AX17/AX6</f>
        <v>0.75693495179731618</v>
      </c>
      <c r="AZ17" s="30">
        <v>28645.279046080672</v>
      </c>
      <c r="BA17" s="79">
        <f>+AZ17/AZ6</f>
        <v>0.75708891862830763</v>
      </c>
      <c r="BB17" s="30">
        <v>28785.015302166532</v>
      </c>
      <c r="BC17" s="79">
        <f>+BB17/BB6</f>
        <v>0.75876633582004349</v>
      </c>
      <c r="BD17" s="30">
        <v>29987.205324663915</v>
      </c>
      <c r="BE17" s="79">
        <f>+BD17/BD6</f>
        <v>0.76440852986079488</v>
      </c>
      <c r="BF17" s="30">
        <v>30508.480734707908</v>
      </c>
      <c r="BG17" s="79">
        <f>+BF17/BF6</f>
        <v>0.7727908263478791</v>
      </c>
      <c r="BH17" s="30">
        <v>30891.936199467302</v>
      </c>
      <c r="BI17" s="79">
        <f>+BH17/BH6</f>
        <v>0.77387019432372828</v>
      </c>
      <c r="BJ17" s="30">
        <v>30664.039141205194</v>
      </c>
      <c r="BK17" s="79">
        <f>+BJ17/BJ6</f>
        <v>0.77278198820109512</v>
      </c>
      <c r="BL17" s="30">
        <f>+'DOMESTIC DEBT COLONES'!BL18/'DOMESTIC DEBT USD'!BL82</f>
        <v>30148.66934904239</v>
      </c>
      <c r="BM17" s="79">
        <f>+BL17/BL6</f>
        <v>0.76882274023735186</v>
      </c>
      <c r="BN17" s="30">
        <f>+'DOMESTIC DEBT COLONES'!BN18/'DOMESTIC DEBT USD'!BN82</f>
        <v>30673.975007066238</v>
      </c>
      <c r="BO17" s="79">
        <f>+BN17/BN6</f>
        <v>0.77034772129038909</v>
      </c>
      <c r="BP17" s="30">
        <f>+'DOMESTIC DEBT COLONES'!BP18/'DOMESTIC DEBT USD'!BP82</f>
        <v>30205.518835015846</v>
      </c>
      <c r="BQ17" s="79">
        <f>+BP17/BP6</f>
        <v>0.76794816405834265</v>
      </c>
      <c r="BR17" s="30">
        <f>+'DOMESTIC DEBT COLONES'!BR18/'DOMESTIC DEBT USD'!BR82</f>
        <v>30469.296633350496</v>
      </c>
      <c r="BS17" s="79">
        <f>+BR17/BR6</f>
        <v>0.7643557474904431</v>
      </c>
      <c r="BT17" s="30">
        <f>+'DOMESTIC DEBT COLONES'!BT18/'DOMESTIC DEBT USD'!BT82</f>
        <v>30474.309379110822</v>
      </c>
      <c r="BU17" s="79">
        <f>+BT17/BT6</f>
        <v>0.76909445641899965</v>
      </c>
      <c r="BV17" s="30">
        <f>+'DOMESTIC DEBT COLONES'!BV18/'DOMESTIC DEBT USD'!BV82</f>
        <v>31131.935962319745</v>
      </c>
      <c r="BW17" s="79">
        <f>+BV17/BV6</f>
        <v>0.76821748614324614</v>
      </c>
      <c r="BX17" s="30">
        <v>31250.643478217276</v>
      </c>
      <c r="BY17" s="79">
        <f>+BX17/BX6</f>
        <v>0.76647549205223275</v>
      </c>
      <c r="BZ17" s="29">
        <v>31480.473271830208</v>
      </c>
      <c r="CA17" s="78">
        <f>+BZ17/BZ6</f>
        <v>0.77258140090343519</v>
      </c>
      <c r="CB17" s="29">
        <f>+'DOMESTIC DEBT COLONES'!CB18/'DOMESTIC DEBT COLONES'!CB83</f>
        <v>31950.653723463758</v>
      </c>
      <c r="CC17" s="78">
        <f>+CB17/CB6</f>
        <v>0.7710744114010647</v>
      </c>
      <c r="CD17" s="30">
        <f>+'DOMESTIC DEBT COLONES'!CD18/'DOMESTIC DEBT COLONES'!CD83</f>
        <v>32177.474458237331</v>
      </c>
      <c r="CE17" s="79">
        <f>+CD17/CD6</f>
        <v>0.77544488604477579</v>
      </c>
      <c r="CF17" s="30">
        <f>+'DOMESTIC DEBT COLONES'!CF18/'DOMESTIC DEBT COLONES'!CF83</f>
        <v>31169.985821864695</v>
      </c>
      <c r="CG17" s="79">
        <f>+CF17/CF6</f>
        <v>0.77594148704604138</v>
      </c>
      <c r="CH17" s="30">
        <f>+'DOMESTIC DEBT COLONES'!CH18/'DOMESTIC DEBT COLONES'!CH83</f>
        <v>30562.659265120972</v>
      </c>
      <c r="CI17" s="79">
        <f>+CH17/CH6</f>
        <v>0.76890065960370091</v>
      </c>
      <c r="CJ17" s="30">
        <f>+'DOMESTIC DEBT COLONES'!CJ18/'DOMESTIC DEBT COLONES'!CJ83</f>
        <v>31097.694598039219</v>
      </c>
      <c r="CK17" s="79">
        <f>+CJ17/CJ6</f>
        <v>0.7739985195678275</v>
      </c>
      <c r="CL17" s="30">
        <f>+'DOMESTIC DEBT COLONES'!CL18/'DOMESTIC DEBT COLONES'!CL83</f>
        <v>31670.930919528975</v>
      </c>
      <c r="CM17" s="79">
        <f>+CL17/CL6</f>
        <v>0.77410701375631763</v>
      </c>
      <c r="CN17" s="30">
        <f>+'DOMESTIC DEBT COLONES'!CN18/'DOMESTIC DEBT COLONES'!CN83</f>
        <v>31532.748965251976</v>
      </c>
      <c r="CO17" s="79">
        <f>+CN17/CN6</f>
        <v>0.7716314970008652</v>
      </c>
      <c r="CP17" s="30">
        <f>+'DOMESTIC DEBT COLONES'!CP18/'DOMESTIC DEBT COLONES'!CP83</f>
        <v>31973.140478314115</v>
      </c>
      <c r="CQ17" s="79">
        <f>+CP17/CP6</f>
        <v>0.76929540719479483</v>
      </c>
      <c r="CR17" s="30">
        <f>+'DOMESTIC DEBT COLONES'!CR18/'DOMESTIC DEBT COLONES'!CR83</f>
        <v>32607.528242427823</v>
      </c>
      <c r="CS17" s="79">
        <f>+CR17/CR6</f>
        <v>0.77311677023951542</v>
      </c>
      <c r="CT17" s="30">
        <f>+'DOMESTIC DEBT COLONES'!CT18/'DOMESTIC DEBT COLONES'!CT83</f>
        <v>32541.759245705802</v>
      </c>
      <c r="CU17" s="79">
        <f>+CT17/CT6</f>
        <v>0.77313361405616354</v>
      </c>
      <c r="CV17" s="30">
        <f>+'DOMESTIC DEBT COLONES'!CV18/'DOMESTIC DEBT COLONES'!CV83</f>
        <v>32582.03847287102</v>
      </c>
      <c r="CW17" s="79">
        <f>+CV17/CV6</f>
        <v>0.77125661953369429</v>
      </c>
      <c r="CX17" s="30">
        <f>+'DOMESTIC DEBT COLONES'!CX18/'DOMESTIC DEBT COLONES'!CX83</f>
        <v>32989.257203345485</v>
      </c>
      <c r="CY17" s="79">
        <f>+CX17/CX6</f>
        <v>0.76916608072266601</v>
      </c>
      <c r="CZ17" s="30">
        <f>+'DOMESTIC DEBT COLONES'!CZ18/'DOMESTIC DEBT COLONES'!CZ83</f>
        <v>33454.924074789415</v>
      </c>
      <c r="DA17" s="79">
        <f>+CZ17/CZ6</f>
        <v>0.77142668336980846</v>
      </c>
      <c r="DB17" s="30">
        <f>+'DOMESTIC DEBT COLONES'!DB18/'DOMESTIC DEBT COLONES'!DB83</f>
        <v>33563.371337493736</v>
      </c>
      <c r="DC17" s="79">
        <f>+DB17/DB6</f>
        <v>0.77268806339689566</v>
      </c>
      <c r="DD17" s="282">
        <f>+'DOMESTIC DEBT COLONES'!DD18/'DOMESTIC DEBT COLONES'!DD83</f>
        <v>33815.60366513177</v>
      </c>
      <c r="DE17" s="284">
        <f>+DD17/DD6</f>
        <v>0.77436067897574201</v>
      </c>
    </row>
    <row r="18" spans="1:109" s="13" customFormat="1" x14ac:dyDescent="0.35">
      <c r="A18" s="72" t="s">
        <v>49</v>
      </c>
      <c r="B18" s="73">
        <f>+B17/B63</f>
        <v>0.39125151458690571</v>
      </c>
      <c r="C18" s="83"/>
      <c r="D18" s="73">
        <v>0</v>
      </c>
      <c r="E18" s="83"/>
      <c r="F18" s="75">
        <v>0</v>
      </c>
      <c r="G18" s="84"/>
      <c r="H18" s="75">
        <v>0</v>
      </c>
      <c r="I18" s="84"/>
      <c r="J18" s="75">
        <v>0</v>
      </c>
      <c r="K18" s="84"/>
      <c r="L18" s="75">
        <v>0</v>
      </c>
      <c r="M18" s="84"/>
      <c r="N18" s="75">
        <v>0</v>
      </c>
      <c r="O18" s="84"/>
      <c r="P18" s="75">
        <v>0</v>
      </c>
      <c r="Q18" s="84"/>
      <c r="R18" s="75">
        <v>0</v>
      </c>
      <c r="S18" s="84"/>
      <c r="T18" s="75">
        <v>0</v>
      </c>
      <c r="U18" s="84"/>
      <c r="V18" s="75">
        <v>0</v>
      </c>
      <c r="W18" s="84"/>
      <c r="X18" s="75">
        <v>0</v>
      </c>
      <c r="Y18" s="84"/>
      <c r="Z18" s="75">
        <f>+Z17/Z63</f>
        <v>0.4005795732317679</v>
      </c>
      <c r="AA18" s="84"/>
      <c r="AB18" s="75">
        <v>0</v>
      </c>
      <c r="AC18" s="84"/>
      <c r="AD18" s="73">
        <v>0</v>
      </c>
      <c r="AE18" s="83"/>
      <c r="AF18" s="75">
        <v>0</v>
      </c>
      <c r="AG18" s="84"/>
      <c r="AH18" s="75">
        <v>0</v>
      </c>
      <c r="AI18" s="84"/>
      <c r="AJ18" s="75">
        <v>0</v>
      </c>
      <c r="AK18" s="84"/>
      <c r="AL18" s="75">
        <v>0</v>
      </c>
      <c r="AM18" s="84"/>
      <c r="AN18" s="75">
        <v>0</v>
      </c>
      <c r="AO18" s="84"/>
      <c r="AP18" s="75">
        <v>0</v>
      </c>
      <c r="AQ18" s="84"/>
      <c r="AR18" s="75">
        <v>0</v>
      </c>
      <c r="AS18" s="84"/>
      <c r="AT18" s="73">
        <v>0</v>
      </c>
      <c r="AU18" s="83"/>
      <c r="AV18" s="75">
        <v>0</v>
      </c>
      <c r="AW18" s="84"/>
      <c r="AX18" s="75">
        <f>+AX17/AX63</f>
        <v>0.35496655111028708</v>
      </c>
      <c r="AY18" s="84"/>
      <c r="AZ18" s="77" t="e">
        <f>+AZ17/AZ63</f>
        <v>#DIV/0!</v>
      </c>
      <c r="BA18" s="84"/>
      <c r="BB18" s="77" t="e">
        <f>+BB17/BB63</f>
        <v>#DIV/0!</v>
      </c>
      <c r="BC18" s="84"/>
      <c r="BD18" s="77" t="e">
        <f>+BD17/BD63</f>
        <v>#DIV/0!</v>
      </c>
      <c r="BE18" s="84"/>
      <c r="BF18" s="77" t="e">
        <f>+BF17/BF63</f>
        <v>#DIV/0!</v>
      </c>
      <c r="BG18" s="84"/>
      <c r="BH18" s="77" t="e">
        <f>+BH17/BH63</f>
        <v>#DIV/0!</v>
      </c>
      <c r="BI18" s="84"/>
      <c r="BJ18" s="77" t="e">
        <f>+BJ17/BJ63</f>
        <v>#DIV/0!</v>
      </c>
      <c r="BK18" s="84"/>
      <c r="BL18" s="77" t="e">
        <f>+BL17/BL63</f>
        <v>#DIV/0!</v>
      </c>
      <c r="BM18" s="84"/>
      <c r="BN18" s="77" t="e">
        <f>+BN17/BN63</f>
        <v>#DIV/0!</v>
      </c>
      <c r="BO18" s="84"/>
      <c r="BP18" s="77" t="e">
        <f>+BP17/BP63</f>
        <v>#DIV/0!</v>
      </c>
      <c r="BQ18" s="84"/>
      <c r="BR18" s="77"/>
      <c r="BS18" s="84"/>
      <c r="BT18" s="77"/>
      <c r="BU18" s="84"/>
      <c r="BV18" s="75">
        <f>+BV17/BV63</f>
        <v>0.346465568909813</v>
      </c>
      <c r="BW18" s="84"/>
      <c r="BX18" s="75"/>
      <c r="BY18" s="84"/>
      <c r="BZ18" s="73"/>
      <c r="CA18" s="83"/>
      <c r="CB18" s="73"/>
      <c r="CC18" s="83"/>
      <c r="CD18" s="30"/>
      <c r="CE18" s="84"/>
      <c r="CF18" s="30"/>
      <c r="CG18" s="84"/>
      <c r="CH18" s="30"/>
      <c r="CI18" s="84"/>
      <c r="CJ18" s="30"/>
      <c r="CK18" s="84"/>
      <c r="CL18" s="30"/>
      <c r="CM18" s="84"/>
      <c r="CN18" s="30"/>
      <c r="CO18" s="84"/>
      <c r="CP18" s="30"/>
      <c r="CQ18" s="84"/>
      <c r="CR18" s="30"/>
      <c r="CS18" s="84"/>
      <c r="CT18" s="75">
        <f>+CT17/CT63</f>
        <v>0.3394283334710792</v>
      </c>
      <c r="CU18" s="84"/>
      <c r="CV18" s="77" t="e">
        <f>+CV17/CV63</f>
        <v>#DIV/0!</v>
      </c>
      <c r="CW18" s="84"/>
      <c r="CX18" s="77" t="e">
        <f>+CX17/CX63</f>
        <v>#DIV/0!</v>
      </c>
      <c r="CY18" s="84"/>
      <c r="CZ18" s="77" t="e">
        <f>+CZ17/CZ63</f>
        <v>#DIV/0!</v>
      </c>
      <c r="DA18" s="84"/>
      <c r="DB18" s="77" t="e">
        <f>+DB17/DB63</f>
        <v>#DIV/0!</v>
      </c>
      <c r="DC18" s="84"/>
      <c r="DD18" s="455" t="e">
        <f>+DD17/DD63</f>
        <v>#DIV/0!</v>
      </c>
      <c r="DE18" s="286"/>
    </row>
    <row r="19" spans="1:109" s="13" customFormat="1" x14ac:dyDescent="0.35">
      <c r="A19" s="28" t="s">
        <v>54</v>
      </c>
      <c r="B19" s="29">
        <f>+'DOMESTIC DEBT COLONES'!B20/'DOMESTIC DEBT USD'!B82</f>
        <v>1942.8390333232937</v>
      </c>
      <c r="C19" s="78">
        <f>+B19/B6</f>
        <v>6.4588173603299937E-2</v>
      </c>
      <c r="D19" s="29">
        <f>+'DOMESTIC DEBT COLONES'!D20/'DOMESTIC DEBT USD'!D82</f>
        <v>1953.3497553994107</v>
      </c>
      <c r="E19" s="78">
        <f>+D19/D6</f>
        <v>6.3748156434962108E-2</v>
      </c>
      <c r="F19" s="30">
        <f>+'DOMESTIC DEBT COLONES'!F20/'DOMESTIC DEBT USD'!F82</f>
        <v>1956.836852732029</v>
      </c>
      <c r="G19" s="79">
        <f>+F19/F6</f>
        <v>6.2573205726271286E-2</v>
      </c>
      <c r="H19" s="30">
        <f>+'DOMESTIC DEBT COLONES'!H20/'DOMESTIC DEBT USD'!H82</f>
        <v>1968.3085746238069</v>
      </c>
      <c r="I19" s="79">
        <f>+H19/H6</f>
        <v>6.1840660030187337E-2</v>
      </c>
      <c r="J19" s="30">
        <f>+'DOMESTIC DEBT COLONES'!J20/'DOMESTIC DEBT USD'!J82</f>
        <v>1950.2743795239692</v>
      </c>
      <c r="K19" s="79">
        <f>+J19/J6</f>
        <v>6.0698700345677974E-2</v>
      </c>
      <c r="L19" s="30">
        <f>+'DOMESTIC DEBT COLONES'!L20/'DOMESTIC DEBT USD'!L82</f>
        <v>1935.60294427965</v>
      </c>
      <c r="M19" s="79">
        <f>+L19/L6</f>
        <v>6.0605463495168613E-2</v>
      </c>
      <c r="N19" s="30">
        <f>+'DOMESTIC DEBT COLONES'!N20/'DOMESTIC DEBT USD'!N82</f>
        <v>1954.4158096261067</v>
      </c>
      <c r="O19" s="79">
        <f>+N19/N6</f>
        <v>6.0431687808383525E-2</v>
      </c>
      <c r="P19" s="30">
        <f>+'DOMESTIC DEBT COLONES'!P20/'DOMESTIC DEBT USD'!P82</f>
        <v>1956.7008797747344</v>
      </c>
      <c r="Q19" s="79">
        <f>+P19/P6</f>
        <v>6.0781587585256196E-2</v>
      </c>
      <c r="R19" s="30">
        <f>+'DOMESTIC DEBT COLONES'!R20/'DOMESTIC DEBT USD'!R82</f>
        <v>1987.2108068880436</v>
      </c>
      <c r="S19" s="79">
        <f>+R19/R6</f>
        <v>6.0304844758570918E-2</v>
      </c>
      <c r="T19" s="30">
        <f>+'DOMESTIC DEBT COLONES'!T20/'DOMESTIC DEBT USD'!T82</f>
        <v>2012.8058673754508</v>
      </c>
      <c r="U19" s="79">
        <f>+T19/T6</f>
        <v>6.0871142159664743E-2</v>
      </c>
      <c r="V19" s="30">
        <f>+'DOMESTIC DEBT COLONES'!V20/'DOMESTIC DEBT USD'!V82</f>
        <v>2071.3983742350119</v>
      </c>
      <c r="W19" s="79">
        <f>+V19/V6</f>
        <v>6.3248999510422912E-2</v>
      </c>
      <c r="X19" s="30">
        <f>+'DOMESTIC DEBT COLONES'!X20/'DOMESTIC DEBT USD'!X82</f>
        <v>2112.9301832739552</v>
      </c>
      <c r="Y19" s="79">
        <f>+X19/X6</f>
        <v>6.4616374213993633E-2</v>
      </c>
      <c r="Z19" s="30">
        <f>+'DOMESTIC DEBT COLONES'!Z20/'DOMESTIC DEBT USD'!Z82</f>
        <v>2092.3101785811114</v>
      </c>
      <c r="AA19" s="79">
        <f>+Z19/Z6</f>
        <v>6.5614384313764804E-2</v>
      </c>
      <c r="AB19" s="30">
        <f>+'DOMESTIC DEBT COLONES'!AB20/'DOMESTIC DEBT USD'!AB82</f>
        <v>2043.8423949100475</v>
      </c>
      <c r="AC19" s="79">
        <f>+AB19/AB6</f>
        <v>6.4110285134262451E-2</v>
      </c>
      <c r="AD19" s="29">
        <f>+'DOMESTIC DEBT COLONES'!AD20/'DOMESTIC DEBT USD'!AD82</f>
        <v>2503.0903765341882</v>
      </c>
      <c r="AE19" s="78">
        <f>+AD19/AD6</f>
        <v>7.7318161756188455E-2</v>
      </c>
      <c r="AF19" s="30">
        <f>+'DOMESTIC DEBT COLONES'!AF20/'DOMESTIC DEBT USD'!AF82</f>
        <v>2526.0985893111588</v>
      </c>
      <c r="AG19" s="79">
        <f>+AF19/AF6</f>
        <v>8.0115348740418049E-2</v>
      </c>
      <c r="AH19" s="30">
        <f>+'DOMESTIC DEBT COLONES'!AH20/'DOMESTIC DEBT USD'!AH82</f>
        <v>2564.1370107716698</v>
      </c>
      <c r="AI19" s="79">
        <f>+AH19/AH6</f>
        <v>8.115378525168182E-2</v>
      </c>
      <c r="AJ19" s="30">
        <f>+'DOMESTIC DEBT COLONES'!AJ20/'DOMESTIC DEBT USD'!AJ82</f>
        <v>2546.0581042892932</v>
      </c>
      <c r="AK19" s="79">
        <f>+AJ19/AJ6</f>
        <v>8.2816360668337641E-2</v>
      </c>
      <c r="AL19" s="30">
        <f>+'DOMESTIC DEBT COLONES'!AL20/'DOMESTIC DEBT USD'!AL82</f>
        <v>2686.9338942465829</v>
      </c>
      <c r="AM19" s="79">
        <f>+AL19/AL6</f>
        <v>8.8249020797506531E-2</v>
      </c>
      <c r="AN19" s="30">
        <f>+'DOMESTIC DEBT COLONES'!AN20/'DOMESTIC DEBT USD'!AN82</f>
        <v>2826.7029525404291</v>
      </c>
      <c r="AO19" s="79">
        <f>+AN19/AN6</f>
        <v>9.1393644786951694E-2</v>
      </c>
      <c r="AP19" s="30">
        <f>+'DOMESTIC DEBT COLONES'!AP20/'DOMESTIC DEBT USD'!AP82</f>
        <v>2950.9522666567877</v>
      </c>
      <c r="AQ19" s="79">
        <f>+AP19/AP6</f>
        <v>9.1800801473345364E-2</v>
      </c>
      <c r="AR19" s="30">
        <f>+'DOMESTIC DEBT COLONES'!AR20/'DOMESTIC DEBT USD'!AR82</f>
        <v>3165.7866222042926</v>
      </c>
      <c r="AS19" s="79">
        <f>+AR19/AR6</f>
        <v>9.5296238708896835E-2</v>
      </c>
      <c r="AT19" s="29">
        <f>+'DOMESTIC DEBT COLONES'!AT20/'DOMESTIC DEBT USD'!AT82</f>
        <v>3268.1292608284393</v>
      </c>
      <c r="AU19" s="78">
        <f>+AT19/AT6</f>
        <v>9.6699681217193481E-2</v>
      </c>
      <c r="AV19" s="30">
        <v>3531.5524887783608</v>
      </c>
      <c r="AW19" s="79">
        <f>+AV19/AV6</f>
        <v>0.10116540020221043</v>
      </c>
      <c r="AX19" s="30">
        <v>3593.4381138649187</v>
      </c>
      <c r="AY19" s="79">
        <f>+AX19/AX6</f>
        <v>0.10219878089024435</v>
      </c>
      <c r="AZ19" s="30">
        <v>3882.5787333096964</v>
      </c>
      <c r="BA19" s="79">
        <f>+AZ19/AZ6</f>
        <v>0.10261576890077066</v>
      </c>
      <c r="BB19" s="30">
        <v>3885.1724576381212</v>
      </c>
      <c r="BC19" s="79">
        <f>+BB19/BB6</f>
        <v>0.10241224605113032</v>
      </c>
      <c r="BD19" s="30">
        <v>4030.739624456698</v>
      </c>
      <c r="BE19" s="79">
        <f>+BD19/BD6</f>
        <v>0.10274821268684294</v>
      </c>
      <c r="BF19" s="30">
        <v>3942.7746986185557</v>
      </c>
      <c r="BG19" s="79">
        <f>+BF19/BF6</f>
        <v>9.9871905911807626E-2</v>
      </c>
      <c r="BH19" s="30">
        <v>3968.4524276011389</v>
      </c>
      <c r="BI19" s="79">
        <f>+BH19/BH6</f>
        <v>9.9413226528841589E-2</v>
      </c>
      <c r="BJ19" s="30">
        <v>3990.435252716602</v>
      </c>
      <c r="BK19" s="79">
        <f>+BJ19/BJ6</f>
        <v>0.10056524106891922</v>
      </c>
      <c r="BL19" s="30">
        <f>+'DOMESTIC DEBT COLONES'!BL20/'DOMESTIC DEBT USD'!BL82</f>
        <v>4031.9115819763683</v>
      </c>
      <c r="BM19" s="79">
        <f>+BL19/BL6</f>
        <v>0.10281798095172806</v>
      </c>
      <c r="BN19" s="30">
        <f>+'DOMESTIC DEBT COLONES'!BN20/'DOMESTIC DEBT USD'!BN82</f>
        <v>4027.7442432017738</v>
      </c>
      <c r="BO19" s="79">
        <f>+BN19/BN6</f>
        <v>0.10115296758819808</v>
      </c>
      <c r="BP19" s="30">
        <f>+'DOMESTIC DEBT COLONES'!BP20/'DOMESTIC DEBT USD'!BP82</f>
        <v>4041.9801478940308</v>
      </c>
      <c r="BQ19" s="79">
        <f>+BP19/BP6</f>
        <v>0.10276371184649644</v>
      </c>
      <c r="BR19" s="30">
        <f>+'DOMESTIC DEBT COLONES'!BR20/'DOMESTIC DEBT USD'!BR82</f>
        <v>4248.0149191712871</v>
      </c>
      <c r="BS19" s="79">
        <f>+BR19/BR6</f>
        <v>0.10656611663754952</v>
      </c>
      <c r="BT19" s="30">
        <f>+'DOMESTIC DEBT COLONES'!BT20/'DOMESTIC DEBT USD'!BT82</f>
        <v>4244.787792058698</v>
      </c>
      <c r="BU19" s="79">
        <f>+BT19/BT6</f>
        <v>0.10712770284419308</v>
      </c>
      <c r="BV19" s="30">
        <f>+'DOMESTIC DEBT COLONES'!BV20/'DOMESTIC DEBT USD'!BV82</f>
        <v>4368.3934817913396</v>
      </c>
      <c r="BW19" s="79">
        <f>+BV19/BV6</f>
        <v>0.1077952962234035</v>
      </c>
      <c r="BX19" s="30">
        <v>4444.1211574696945</v>
      </c>
      <c r="BY19" s="79">
        <f>+BX19/BX6</f>
        <v>0.10899967398385356</v>
      </c>
      <c r="BZ19" s="29">
        <v>4467.4490192462627</v>
      </c>
      <c r="CA19" s="78">
        <f>+BZ19/BZ6</f>
        <v>0.1096383777953696</v>
      </c>
      <c r="CB19" s="29">
        <f>+'DOMESTIC DEBT COLONES'!CB20/'DOMESTIC DEBT COLONES'!CB83</f>
        <v>4573.4833746939194</v>
      </c>
      <c r="CC19" s="78">
        <f>+CB19/CB6</f>
        <v>0.11037320336907219</v>
      </c>
      <c r="CD19" s="30">
        <f>+'DOMESTIC DEBT COLONES'!CD20/'DOMESTIC DEBT COLONES'!CD83</f>
        <v>4542.9012762072362</v>
      </c>
      <c r="CE19" s="79">
        <f>+CD19/CD6</f>
        <v>0.10947936784203924</v>
      </c>
      <c r="CF19" s="30">
        <f>+'DOMESTIC DEBT COLONES'!CF20/'DOMESTIC DEBT COLONES'!CF83</f>
        <v>4426.3732971846193</v>
      </c>
      <c r="CG19" s="79">
        <f>+CF19/CF6</f>
        <v>0.11018954894836884</v>
      </c>
      <c r="CH19" s="30">
        <f>+'DOMESTIC DEBT COLONES'!CH20/'DOMESTIC DEBT COLONES'!CH83</f>
        <v>4585.8881483395871</v>
      </c>
      <c r="CI19" s="79">
        <f>+CH19/CH6</f>
        <v>0.11537256596487289</v>
      </c>
      <c r="CJ19" s="30">
        <f>+'DOMESTIC DEBT COLONES'!CJ20/'DOMESTIC DEBT COLONES'!CJ83</f>
        <v>4506.9234762933274</v>
      </c>
      <c r="CK19" s="79">
        <f>+CJ19/CJ6</f>
        <v>0.11217397763873052</v>
      </c>
      <c r="CL19" s="30">
        <f>+'DOMESTIC DEBT COLONES'!CL20/'DOMESTIC DEBT COLONES'!CL83</f>
        <v>4632.4894325120958</v>
      </c>
      <c r="CM19" s="79">
        <f>+CL19/CL6</f>
        <v>0.11322820191080668</v>
      </c>
      <c r="CN19" s="30">
        <f>+'DOMESTIC DEBT COLONES'!CN20/'DOMESTIC DEBT COLONES'!CN83</f>
        <v>4708.1970332994078</v>
      </c>
      <c r="CO19" s="79">
        <f>+CN19/CN6</f>
        <v>0.11521333357213132</v>
      </c>
      <c r="CP19" s="30">
        <f>+'DOMESTIC DEBT COLONES'!CP20/'DOMESTIC DEBT COLONES'!CP83</f>
        <v>4917.7467162769044</v>
      </c>
      <c r="CQ19" s="79">
        <f>+CP19/CP6</f>
        <v>0.11832431553431774</v>
      </c>
      <c r="CR19" s="30">
        <f>+'DOMESTIC DEBT COLONES'!CR20/'DOMESTIC DEBT COLONES'!CR83</f>
        <v>4956.8491136877219</v>
      </c>
      <c r="CS19" s="79">
        <f>+CR19/CR6</f>
        <v>0.11752571825890487</v>
      </c>
      <c r="CT19" s="30">
        <f>+'DOMESTIC DEBT COLONES'!CT20/'DOMESTIC DEBT COLONES'!CT83</f>
        <v>4950.406882273026</v>
      </c>
      <c r="CU19" s="79">
        <f>+CT19/CT6</f>
        <v>0.11761275519992982</v>
      </c>
      <c r="CV19" s="30">
        <f>+'DOMESTIC DEBT COLONES'!CV20/'DOMESTIC DEBT COLONES'!CV83</f>
        <v>5048.0991434982698</v>
      </c>
      <c r="CW19" s="79">
        <f>+CV19/CV6</f>
        <v>0.11949466831939266</v>
      </c>
      <c r="CX19" s="30">
        <f>+'DOMESTIC DEBT COLONES'!CX20/'DOMESTIC DEBT COLONES'!CX83</f>
        <v>5242.3602824037735</v>
      </c>
      <c r="CY19" s="79">
        <f>+CX19/CX6</f>
        <v>0.12222905436451487</v>
      </c>
      <c r="CZ19" s="30">
        <f>+'DOMESTIC DEBT COLONES'!CZ20/'DOMESTIC DEBT COLONES'!CZ83</f>
        <v>5336.5982268474017</v>
      </c>
      <c r="DA19" s="79">
        <f>+CZ19/CZ6</f>
        <v>0.12305495781161792</v>
      </c>
      <c r="DB19" s="30">
        <f>+'DOMESTIC DEBT COLONES'!DB20/'DOMESTIC DEBT COLONES'!DB83</f>
        <v>5328.8500591981601</v>
      </c>
      <c r="DC19" s="79">
        <f>+DB19/DB6</f>
        <v>0.12267953630076919</v>
      </c>
      <c r="DD19" s="282">
        <f>+'DOMESTIC DEBT COLONES'!DD20/'DOMESTIC DEBT COLONES'!DD83</f>
        <v>5328.3571096203505</v>
      </c>
      <c r="DE19" s="284">
        <f>+DD19/DD6</f>
        <v>0.12201675504865658</v>
      </c>
    </row>
    <row r="20" spans="1:109" s="13" customFormat="1" x14ac:dyDescent="0.35">
      <c r="A20" s="72" t="s">
        <v>49</v>
      </c>
      <c r="B20" s="73">
        <f>+B19/B63</f>
        <v>3.2779165365770656E-2</v>
      </c>
      <c r="C20" s="83"/>
      <c r="D20" s="73">
        <v>0</v>
      </c>
      <c r="E20" s="83"/>
      <c r="F20" s="75">
        <v>0</v>
      </c>
      <c r="G20" s="84"/>
      <c r="H20" s="75">
        <v>0</v>
      </c>
      <c r="I20" s="84"/>
      <c r="J20" s="75">
        <v>0</v>
      </c>
      <c r="K20" s="84"/>
      <c r="L20" s="75">
        <v>0</v>
      </c>
      <c r="M20" s="84"/>
      <c r="N20" s="75">
        <v>0</v>
      </c>
      <c r="O20" s="84"/>
      <c r="P20" s="75">
        <v>0</v>
      </c>
      <c r="Q20" s="84"/>
      <c r="R20" s="75">
        <v>0</v>
      </c>
      <c r="S20" s="84"/>
      <c r="T20" s="75">
        <v>0</v>
      </c>
      <c r="U20" s="84"/>
      <c r="V20" s="75">
        <v>0</v>
      </c>
      <c r="W20" s="84"/>
      <c r="X20" s="75">
        <v>0</v>
      </c>
      <c r="Y20" s="84"/>
      <c r="Z20" s="75">
        <f>+Z19/Z63</f>
        <v>3.334382751245929E-2</v>
      </c>
      <c r="AA20" s="84"/>
      <c r="AB20" s="75">
        <v>0</v>
      </c>
      <c r="AC20" s="84"/>
      <c r="AD20" s="73">
        <v>0</v>
      </c>
      <c r="AE20" s="83"/>
      <c r="AF20" s="75">
        <v>0</v>
      </c>
      <c r="AG20" s="84"/>
      <c r="AH20" s="75">
        <v>0</v>
      </c>
      <c r="AI20" s="84"/>
      <c r="AJ20" s="75">
        <v>0</v>
      </c>
      <c r="AK20" s="84"/>
      <c r="AL20" s="75">
        <v>0</v>
      </c>
      <c r="AM20" s="84"/>
      <c r="AN20" s="75">
        <v>0</v>
      </c>
      <c r="AO20" s="84"/>
      <c r="AP20" s="75">
        <v>0</v>
      </c>
      <c r="AQ20" s="84"/>
      <c r="AR20" s="75">
        <v>0</v>
      </c>
      <c r="AS20" s="84"/>
      <c r="AT20" s="73">
        <v>0</v>
      </c>
      <c r="AU20" s="83"/>
      <c r="AV20" s="75">
        <v>0</v>
      </c>
      <c r="AW20" s="84"/>
      <c r="AX20" s="75">
        <f>+AX19/AX63</f>
        <v>4.7926375567870265E-2</v>
      </c>
      <c r="AY20" s="84"/>
      <c r="AZ20" s="77" t="e">
        <f>+AZ19/AZ63</f>
        <v>#DIV/0!</v>
      </c>
      <c r="BA20" s="84"/>
      <c r="BB20" s="77" t="e">
        <f>+BB19/BB63</f>
        <v>#DIV/0!</v>
      </c>
      <c r="BC20" s="84"/>
      <c r="BD20" s="77" t="e">
        <f>+BD19/BD63</f>
        <v>#DIV/0!</v>
      </c>
      <c r="BE20" s="84"/>
      <c r="BF20" s="77" t="e">
        <f>+BF19/BF63</f>
        <v>#DIV/0!</v>
      </c>
      <c r="BG20" s="84"/>
      <c r="BH20" s="77" t="e">
        <f>+BH19/BH63</f>
        <v>#DIV/0!</v>
      </c>
      <c r="BI20" s="84"/>
      <c r="BJ20" s="77" t="e">
        <f>+BJ19/BJ63</f>
        <v>#DIV/0!</v>
      </c>
      <c r="BK20" s="84"/>
      <c r="BL20" s="77" t="e">
        <f>+BL19/BL63</f>
        <v>#DIV/0!</v>
      </c>
      <c r="BM20" s="84"/>
      <c r="BN20" s="77" t="e">
        <f>+BN19/BN63</f>
        <v>#DIV/0!</v>
      </c>
      <c r="BO20" s="84"/>
      <c r="BP20" s="77" t="e">
        <f>+BP19/BP63</f>
        <v>#DIV/0!</v>
      </c>
      <c r="BQ20" s="84"/>
      <c r="BR20" s="77"/>
      <c r="BS20" s="84"/>
      <c r="BT20" s="77"/>
      <c r="BU20" s="84"/>
      <c r="BV20" s="75">
        <f>+BV19/BV63</f>
        <v>4.8615606004156105E-2</v>
      </c>
      <c r="BW20" s="84"/>
      <c r="BX20" s="75"/>
      <c r="BY20" s="84"/>
      <c r="BZ20" s="73"/>
      <c r="CA20" s="83"/>
      <c r="CB20" s="73"/>
      <c r="CC20" s="83"/>
      <c r="CD20" s="75"/>
      <c r="CE20" s="84"/>
      <c r="CF20" s="75"/>
      <c r="CG20" s="84"/>
      <c r="CH20" s="75"/>
      <c r="CI20" s="84"/>
      <c r="CJ20" s="75"/>
      <c r="CK20" s="84"/>
      <c r="CL20" s="75"/>
      <c r="CM20" s="84"/>
      <c r="CN20" s="75"/>
      <c r="CO20" s="84"/>
      <c r="CP20" s="75"/>
      <c r="CQ20" s="84"/>
      <c r="CR20" s="75"/>
      <c r="CS20" s="84"/>
      <c r="CT20" s="75">
        <f>+CT19/CT63</f>
        <v>5.1635449250501939E-2</v>
      </c>
      <c r="CU20" s="84"/>
      <c r="CV20" s="77" t="e">
        <f>+CV19/CV63</f>
        <v>#DIV/0!</v>
      </c>
      <c r="CW20" s="84"/>
      <c r="CX20" s="77" t="e">
        <f>+CX19/CX63</f>
        <v>#DIV/0!</v>
      </c>
      <c r="CY20" s="84"/>
      <c r="CZ20" s="77" t="e">
        <f>+CZ19/CZ63</f>
        <v>#DIV/0!</v>
      </c>
      <c r="DA20" s="84"/>
      <c r="DB20" s="77" t="e">
        <f>+DB19/DB63</f>
        <v>#DIV/0!</v>
      </c>
      <c r="DC20" s="84"/>
      <c r="DD20" s="455" t="e">
        <f>+DD19/DD63</f>
        <v>#DIV/0!</v>
      </c>
      <c r="DE20" s="286"/>
    </row>
    <row r="21" spans="1:109" s="13" customFormat="1" ht="12.75" customHeight="1" x14ac:dyDescent="0.35">
      <c r="A21" s="72"/>
      <c r="B21" s="73"/>
      <c r="C21" s="74"/>
      <c r="D21" s="73"/>
      <c r="E21" s="74"/>
      <c r="F21" s="75"/>
      <c r="G21" s="76"/>
      <c r="H21" s="75"/>
      <c r="I21" s="76"/>
      <c r="J21" s="75"/>
      <c r="K21" s="76"/>
      <c r="L21" s="75"/>
      <c r="M21" s="76"/>
      <c r="N21" s="75"/>
      <c r="O21" s="76"/>
      <c r="P21" s="75"/>
      <c r="Q21" s="76"/>
      <c r="R21" s="75"/>
      <c r="S21" s="76"/>
      <c r="T21" s="75"/>
      <c r="U21" s="76"/>
      <c r="V21" s="75"/>
      <c r="W21" s="76"/>
      <c r="X21" s="75"/>
      <c r="Y21" s="76"/>
      <c r="Z21" s="75"/>
      <c r="AA21" s="76"/>
      <c r="AB21" s="75"/>
      <c r="AC21" s="76"/>
      <c r="AD21" s="73"/>
      <c r="AE21" s="74"/>
      <c r="AF21" s="75"/>
      <c r="AG21" s="76"/>
      <c r="AH21" s="75"/>
      <c r="AI21" s="76"/>
      <c r="AJ21" s="75"/>
      <c r="AK21" s="76"/>
      <c r="AL21" s="75"/>
      <c r="AM21" s="76"/>
      <c r="AN21" s="75"/>
      <c r="AO21" s="76"/>
      <c r="AP21" s="75"/>
      <c r="AQ21" s="76"/>
      <c r="AR21" s="75"/>
      <c r="AS21" s="76"/>
      <c r="AT21" s="73"/>
      <c r="AU21" s="74"/>
      <c r="AV21" s="75"/>
      <c r="AW21" s="76"/>
      <c r="AX21" s="75"/>
      <c r="AY21" s="76"/>
      <c r="AZ21" s="75"/>
      <c r="BA21" s="76"/>
      <c r="BB21" s="75"/>
      <c r="BC21" s="76"/>
      <c r="BD21" s="75"/>
      <c r="BE21" s="76"/>
      <c r="BF21" s="75"/>
      <c r="BG21" s="76"/>
      <c r="BH21" s="75"/>
      <c r="BI21" s="76"/>
      <c r="BJ21" s="75"/>
      <c r="BK21" s="76"/>
      <c r="BL21" s="75"/>
      <c r="BM21" s="76"/>
      <c r="BN21" s="75"/>
      <c r="BO21" s="76"/>
      <c r="BP21" s="75"/>
      <c r="BQ21" s="76"/>
      <c r="BR21" s="75"/>
      <c r="BS21" s="76"/>
      <c r="BT21" s="75"/>
      <c r="BU21" s="76"/>
      <c r="BV21" s="75"/>
      <c r="BW21" s="76"/>
      <c r="BX21" s="75"/>
      <c r="BY21" s="76"/>
      <c r="BZ21" s="73"/>
      <c r="CA21" s="74"/>
      <c r="CB21" s="73"/>
      <c r="CC21" s="74"/>
      <c r="CD21" s="75"/>
      <c r="CE21" s="76"/>
      <c r="CF21" s="75"/>
      <c r="CG21" s="76"/>
      <c r="CH21" s="75"/>
      <c r="CI21" s="76"/>
      <c r="CJ21" s="75"/>
      <c r="CK21" s="76"/>
      <c r="CL21" s="75"/>
      <c r="CM21" s="76"/>
      <c r="CN21" s="75"/>
      <c r="CO21" s="76"/>
      <c r="CP21" s="75"/>
      <c r="CQ21" s="76"/>
      <c r="CR21" s="75"/>
      <c r="CS21" s="76"/>
      <c r="CT21" s="75"/>
      <c r="CU21" s="76"/>
      <c r="CV21" s="75"/>
      <c r="CW21" s="76"/>
      <c r="CX21" s="75"/>
      <c r="CY21" s="76"/>
      <c r="CZ21" s="75"/>
      <c r="DA21" s="76"/>
      <c r="DB21" s="75"/>
      <c r="DC21" s="76"/>
      <c r="DD21" s="285"/>
      <c r="DE21" s="283"/>
    </row>
    <row r="22" spans="1:109" s="13" customFormat="1" ht="12.75" customHeight="1" x14ac:dyDescent="0.35">
      <c r="A22" s="72" t="s">
        <v>91</v>
      </c>
      <c r="B22" s="106">
        <v>7.817003573969046E-2</v>
      </c>
      <c r="C22" s="83"/>
      <c r="D22" s="106">
        <v>6.9342700785168368E-2</v>
      </c>
      <c r="E22" s="83"/>
      <c r="F22" s="107">
        <v>6.2180351205191282E-2</v>
      </c>
      <c r="G22" s="84"/>
      <c r="H22" s="107">
        <v>5.2549727552018609E-2</v>
      </c>
      <c r="I22" s="84"/>
      <c r="J22" s="107">
        <v>4.5361583215907803E-2</v>
      </c>
      <c r="K22" s="84"/>
      <c r="L22" s="107">
        <v>3.814303714495261E-2</v>
      </c>
      <c r="M22" s="84"/>
      <c r="N22" s="107">
        <v>3.3242030557783193E-2</v>
      </c>
      <c r="O22" s="84"/>
      <c r="P22" s="107">
        <v>3.3242030557783193E-2</v>
      </c>
      <c r="Q22" s="84"/>
      <c r="R22" s="107">
        <v>2.9278764251526725E-2</v>
      </c>
      <c r="S22" s="84"/>
      <c r="T22" s="107">
        <v>2.72861131374703E-2</v>
      </c>
      <c r="U22" s="84"/>
      <c r="V22" s="107">
        <v>3.2371761431030564E-2</v>
      </c>
      <c r="W22" s="84"/>
      <c r="X22" s="107">
        <v>2.6388479757561735E-2</v>
      </c>
      <c r="Y22" s="84"/>
      <c r="Z22" s="107">
        <v>2.6737585523583522E-2</v>
      </c>
      <c r="AA22" s="84"/>
      <c r="AB22" s="107">
        <v>2.898147833713148E-2</v>
      </c>
      <c r="AC22" s="84"/>
      <c r="AD22" s="106">
        <v>2.9547484143368996E-2</v>
      </c>
      <c r="AE22" s="83"/>
      <c r="AF22" s="107">
        <v>3.0395235087516161E-2</v>
      </c>
      <c r="AG22" s="84"/>
      <c r="AH22" s="107">
        <v>3.0758126308174646E-2</v>
      </c>
      <c r="AI22" s="84"/>
      <c r="AJ22" s="107">
        <v>2.9722962771922132E-2</v>
      </c>
      <c r="AK22" s="84"/>
      <c r="AL22" s="107">
        <v>2.7408972564822595E-2</v>
      </c>
      <c r="AM22" s="84"/>
      <c r="AN22" s="107">
        <v>2.5570044705086233E-2</v>
      </c>
      <c r="AO22" s="84"/>
      <c r="AP22" s="107">
        <v>2.5857404080874075E-2</v>
      </c>
      <c r="AQ22" s="84"/>
      <c r="AR22" s="107">
        <v>2.9223852203620514E-2</v>
      </c>
      <c r="AS22" s="84"/>
      <c r="AT22" s="106">
        <v>3.2648718635987735E-2</v>
      </c>
      <c r="AU22" s="83"/>
      <c r="AV22" s="107">
        <v>3.8580287409959092E-2</v>
      </c>
      <c r="AW22" s="84"/>
      <c r="AX22" s="108">
        <v>4.5692835570549407E-2</v>
      </c>
      <c r="AY22" s="84"/>
      <c r="AZ22" s="108">
        <v>5.5061462700406266E-2</v>
      </c>
      <c r="BA22" s="84"/>
      <c r="BB22" s="108">
        <v>6.5250667330137152E-2</v>
      </c>
      <c r="BC22" s="84"/>
      <c r="BD22" s="108">
        <v>8.1289345208912858E-2</v>
      </c>
      <c r="BE22" s="84"/>
      <c r="BF22" s="108">
        <v>9.6739414523585934E-2</v>
      </c>
      <c r="BG22" s="84"/>
      <c r="BH22" s="108">
        <v>0.11883866795137471</v>
      </c>
      <c r="BI22" s="84"/>
      <c r="BJ22" s="108">
        <v>0.14367043648258923</v>
      </c>
      <c r="BK22" s="84"/>
      <c r="BL22" s="108">
        <v>6.3935396458435767E-2</v>
      </c>
      <c r="BM22" s="84"/>
      <c r="BN22" s="108">
        <v>6.4720779826566405E-2</v>
      </c>
      <c r="BO22" s="84"/>
      <c r="BP22" s="108">
        <v>6.5116332406719504E-2</v>
      </c>
      <c r="BQ22" s="84"/>
      <c r="BR22" s="108">
        <v>6.1140624520552779E-2</v>
      </c>
      <c r="BS22" s="84"/>
      <c r="BT22" s="108">
        <v>6.032411954558492E-2</v>
      </c>
      <c r="BU22" s="84"/>
      <c r="BV22" s="108">
        <v>5.8654333687754578E-2</v>
      </c>
      <c r="BW22" s="84"/>
      <c r="BX22" s="108">
        <v>5.6954913310008778E-2</v>
      </c>
      <c r="BY22" s="84"/>
      <c r="BZ22" s="218">
        <v>5.446146858913839E-2</v>
      </c>
      <c r="CA22" s="83"/>
      <c r="CB22" s="218">
        <v>5.1989916812755103E-2</v>
      </c>
      <c r="CC22" s="83"/>
      <c r="CD22" s="108">
        <v>4.9508539327974381E-2</v>
      </c>
      <c r="CE22" s="84"/>
      <c r="CF22" s="108">
        <v>4.9441364180608696E-2</v>
      </c>
      <c r="CG22" s="84"/>
      <c r="CH22" s="108">
        <v>4.9716764021135909E-2</v>
      </c>
      <c r="CI22" s="84"/>
      <c r="CJ22" s="108">
        <v>4.9716764021135909E-2</v>
      </c>
      <c r="CK22" s="84"/>
      <c r="CL22" s="108">
        <v>4.9263635899348762E-2</v>
      </c>
      <c r="CM22" s="84"/>
      <c r="CN22" s="108">
        <v>4.8468372764803362E-2</v>
      </c>
      <c r="CO22" s="84"/>
      <c r="CP22" s="108">
        <v>4.7625211967200057E-2</v>
      </c>
      <c r="CQ22" s="84"/>
      <c r="CR22" s="108">
        <v>4.6229246493454758E-2</v>
      </c>
      <c r="CS22" s="84"/>
      <c r="CT22" s="108">
        <v>4.5677180422779393E-2</v>
      </c>
      <c r="CU22" s="84"/>
      <c r="CV22" s="108">
        <v>4.5161280944326969E-2</v>
      </c>
      <c r="CW22" s="84"/>
      <c r="CX22" s="108">
        <v>4.4566654492062097E-2</v>
      </c>
      <c r="CY22" s="84"/>
      <c r="CZ22" s="108">
        <v>4.4242388825213329E-2</v>
      </c>
      <c r="DA22" s="84"/>
      <c r="DB22" s="108">
        <v>4.4144437670564508E-2</v>
      </c>
      <c r="DC22" s="84"/>
      <c r="DD22" s="408">
        <v>4.4042746890333516E-2</v>
      </c>
      <c r="DE22" s="286"/>
    </row>
    <row r="23" spans="1:109" s="13" customFormat="1" x14ac:dyDescent="0.35">
      <c r="A23" s="72"/>
      <c r="B23" s="73"/>
      <c r="C23" s="83"/>
      <c r="D23" s="73"/>
      <c r="E23" s="83"/>
      <c r="F23" s="75"/>
      <c r="G23" s="84"/>
      <c r="H23" s="75"/>
      <c r="I23" s="84"/>
      <c r="J23" s="75"/>
      <c r="K23" s="84"/>
      <c r="L23" s="75"/>
      <c r="M23" s="84"/>
      <c r="N23" s="75"/>
      <c r="O23" s="84"/>
      <c r="P23" s="75"/>
      <c r="Q23" s="84"/>
      <c r="R23" s="75"/>
      <c r="S23" s="84"/>
      <c r="T23" s="75"/>
      <c r="U23" s="84"/>
      <c r="V23" s="75"/>
      <c r="W23" s="84"/>
      <c r="X23" s="75"/>
      <c r="Y23" s="84"/>
      <c r="Z23" s="75"/>
      <c r="AA23" s="84"/>
      <c r="AB23" s="75"/>
      <c r="AC23" s="84"/>
      <c r="AD23" s="73"/>
      <c r="AE23" s="83"/>
      <c r="AF23" s="75"/>
      <c r="AG23" s="84"/>
      <c r="AH23" s="75"/>
      <c r="AI23" s="84"/>
      <c r="AJ23" s="75"/>
      <c r="AK23" s="84"/>
      <c r="AL23" s="75"/>
      <c r="AM23" s="84"/>
      <c r="AN23" s="75"/>
      <c r="AO23" s="84"/>
      <c r="AP23" s="75"/>
      <c r="AQ23" s="84"/>
      <c r="AR23" s="75"/>
      <c r="AS23" s="84"/>
      <c r="AT23" s="73"/>
      <c r="AU23" s="83"/>
      <c r="AV23" s="75"/>
      <c r="AW23" s="84"/>
      <c r="AX23" s="75"/>
      <c r="AY23" s="84"/>
      <c r="AZ23" s="75"/>
      <c r="BA23" s="84"/>
      <c r="BB23" s="75"/>
      <c r="BC23" s="84"/>
      <c r="BD23" s="75"/>
      <c r="BE23" s="84"/>
      <c r="BF23" s="75"/>
      <c r="BG23" s="84"/>
      <c r="BH23" s="75"/>
      <c r="BI23" s="84"/>
      <c r="BJ23" s="75"/>
      <c r="BK23" s="84"/>
      <c r="BL23" s="75"/>
      <c r="BM23" s="84"/>
      <c r="BN23" s="75"/>
      <c r="BO23" s="84"/>
      <c r="BP23" s="75"/>
      <c r="BQ23" s="84"/>
      <c r="BR23" s="75"/>
      <c r="BS23" s="84"/>
      <c r="BT23" s="75"/>
      <c r="BU23" s="84"/>
      <c r="BV23" s="75"/>
      <c r="BW23" s="84"/>
      <c r="BX23" s="75"/>
      <c r="BY23" s="84"/>
      <c r="BZ23" s="73"/>
      <c r="CA23" s="83"/>
      <c r="CB23" s="73"/>
      <c r="CC23" s="83"/>
      <c r="CD23" s="75"/>
      <c r="CE23" s="84"/>
      <c r="CF23" s="75"/>
      <c r="CG23" s="84"/>
      <c r="CH23" s="75"/>
      <c r="CI23" s="84"/>
      <c r="CJ23" s="75"/>
      <c r="CK23" s="84"/>
      <c r="CL23" s="75"/>
      <c r="CM23" s="84"/>
      <c r="CN23" s="75"/>
      <c r="CO23" s="84"/>
      <c r="CP23" s="75"/>
      <c r="CQ23" s="84"/>
      <c r="CR23" s="75"/>
      <c r="CS23" s="84"/>
      <c r="CT23" s="75"/>
      <c r="CU23" s="84"/>
      <c r="CV23" s="75"/>
      <c r="CW23" s="84"/>
      <c r="CX23" s="75"/>
      <c r="CY23" s="84"/>
      <c r="CZ23" s="75"/>
      <c r="DA23" s="84"/>
      <c r="DB23" s="75"/>
      <c r="DC23" s="84"/>
      <c r="DD23" s="285"/>
      <c r="DE23" s="286"/>
    </row>
    <row r="24" spans="1:109" s="13" customFormat="1" x14ac:dyDescent="0.35">
      <c r="A24" s="25" t="s">
        <v>56</v>
      </c>
      <c r="B24" s="73"/>
      <c r="C24" s="83"/>
      <c r="D24" s="73"/>
      <c r="E24" s="83"/>
      <c r="F24" s="75"/>
      <c r="G24" s="84"/>
      <c r="H24" s="75"/>
      <c r="I24" s="84"/>
      <c r="J24" s="75"/>
      <c r="K24" s="84"/>
      <c r="L24" s="75"/>
      <c r="M24" s="84"/>
      <c r="N24" s="75"/>
      <c r="O24" s="84"/>
      <c r="P24" s="75"/>
      <c r="Q24" s="84"/>
      <c r="R24" s="75"/>
      <c r="S24" s="84"/>
      <c r="T24" s="75"/>
      <c r="U24" s="84"/>
      <c r="V24" s="75"/>
      <c r="W24" s="84"/>
      <c r="X24" s="75"/>
      <c r="Y24" s="84"/>
      <c r="Z24" s="75"/>
      <c r="AA24" s="84"/>
      <c r="AB24" s="75"/>
      <c r="AC24" s="84"/>
      <c r="AD24" s="73"/>
      <c r="AE24" s="83"/>
      <c r="AF24" s="75"/>
      <c r="AG24" s="84"/>
      <c r="AH24" s="75"/>
      <c r="AI24" s="84"/>
      <c r="AJ24" s="75"/>
      <c r="AK24" s="84"/>
      <c r="AL24" s="75"/>
      <c r="AM24" s="84"/>
      <c r="AN24" s="75"/>
      <c r="AO24" s="84"/>
      <c r="AP24" s="75"/>
      <c r="AQ24" s="84"/>
      <c r="AR24" s="75"/>
      <c r="AS24" s="84"/>
      <c r="AT24" s="73"/>
      <c r="AU24" s="83"/>
      <c r="AV24" s="75"/>
      <c r="AW24" s="84"/>
      <c r="AX24" s="75"/>
      <c r="AY24" s="84"/>
      <c r="AZ24" s="75"/>
      <c r="BA24" s="84"/>
      <c r="BB24" s="75"/>
      <c r="BC24" s="84"/>
      <c r="BD24" s="75"/>
      <c r="BE24" s="84"/>
      <c r="BF24" s="75"/>
      <c r="BG24" s="84"/>
      <c r="BH24" s="75"/>
      <c r="BI24" s="84"/>
      <c r="BJ24" s="75"/>
      <c r="BK24" s="84"/>
      <c r="BL24" s="75"/>
      <c r="BM24" s="84"/>
      <c r="BN24" s="75"/>
      <c r="BO24" s="84"/>
      <c r="BP24" s="75"/>
      <c r="BQ24" s="84"/>
      <c r="BR24" s="75"/>
      <c r="BS24" s="84"/>
      <c r="BT24" s="75"/>
      <c r="BU24" s="84"/>
      <c r="BV24" s="75"/>
      <c r="BW24" s="84"/>
      <c r="BX24" s="75"/>
      <c r="BY24" s="84"/>
      <c r="BZ24" s="73"/>
      <c r="CA24" s="83"/>
      <c r="CB24" s="73"/>
      <c r="CC24" s="83"/>
      <c r="CD24" s="75"/>
      <c r="CE24" s="84"/>
      <c r="CF24" s="388"/>
      <c r="CG24" s="84"/>
      <c r="CH24" s="388"/>
      <c r="CI24" s="84"/>
      <c r="CJ24" s="388"/>
      <c r="CK24" s="84"/>
      <c r="CL24" s="388"/>
      <c r="CM24" s="84"/>
      <c r="CN24" s="388"/>
      <c r="CO24" s="84"/>
      <c r="CP24" s="388"/>
      <c r="CQ24" s="84"/>
      <c r="CR24" s="388"/>
      <c r="CS24" s="84"/>
      <c r="CT24" s="388"/>
      <c r="CU24" s="84"/>
      <c r="CV24" s="388"/>
      <c r="CW24" s="84"/>
      <c r="CX24" s="388"/>
      <c r="CY24" s="84"/>
      <c r="CZ24" s="388"/>
      <c r="DA24" s="84"/>
      <c r="DB24" s="388"/>
      <c r="DC24" s="84"/>
      <c r="DD24" s="409"/>
      <c r="DE24" s="286"/>
    </row>
    <row r="25" spans="1:109" s="13" customFormat="1" x14ac:dyDescent="0.35">
      <c r="A25" s="28" t="s">
        <v>57</v>
      </c>
      <c r="B25" s="29">
        <f>+'DOMESTIC DEBT COLONES'!B26/'DOMESTIC DEBT USD'!B82</f>
        <v>3816.9664289400071</v>
      </c>
      <c r="C25" s="78">
        <f>+B25/B50</f>
        <v>0.12689208221673687</v>
      </c>
      <c r="D25" s="29">
        <f>+'DOMESTIC DEBT COLONES'!D26/'DOMESTIC DEBT USD'!D82</f>
        <v>4203.2473298018413</v>
      </c>
      <c r="E25" s="78">
        <f>+D25/D50</f>
        <v>0.13717424008392992</v>
      </c>
      <c r="F25" s="30">
        <f>+'DOMESTIC DEBT COLONES'!F26/'DOMESTIC DEBT USD'!F82</f>
        <v>4075.0991296156344</v>
      </c>
      <c r="G25" s="79">
        <f>+F25/F50</f>
        <v>0.130308265523711</v>
      </c>
      <c r="H25" s="30">
        <f>+'DOMESTIC DEBT COLONES'!H26/'DOMESTIC DEBT USD'!H82</f>
        <v>3733.7019550009677</v>
      </c>
      <c r="I25" s="79">
        <f>+H25/H50</f>
        <v>0.11730609530946662</v>
      </c>
      <c r="J25" s="30">
        <f>+'DOMESTIC DEBT COLONES'!J26/'DOMESTIC DEBT USD'!J82</f>
        <v>3570.6096983086204</v>
      </c>
      <c r="K25" s="79">
        <f>+J25/J50</f>
        <v>0.11112865471878232</v>
      </c>
      <c r="L25" s="30">
        <f>+'DOMESTIC DEBT COLONES'!L26/'DOMESTIC DEBT USD'!L82</f>
        <v>3709.17897745235</v>
      </c>
      <c r="M25" s="79">
        <f>+L25/L50</f>
        <v>0.11613771914295938</v>
      </c>
      <c r="N25" s="30">
        <f>+'DOMESTIC DEBT COLONES'!N26/'DOMESTIC DEBT USD'!N82</f>
        <v>3914.6041060296316</v>
      </c>
      <c r="O25" s="79">
        <f>+N25/N50</f>
        <v>0.1210418643073992</v>
      </c>
      <c r="P25" s="30">
        <f>+'DOMESTIC DEBT COLONES'!P26/'DOMESTIC DEBT USD'!P82</f>
        <v>3935.2276899832432</v>
      </c>
      <c r="Q25" s="79">
        <f>+P25/P50</f>
        <v>0.12224116060814499</v>
      </c>
      <c r="R25" s="30">
        <f>+'DOMESTIC DEBT COLONES'!R26/'DOMESTIC DEBT USD'!R82</f>
        <v>4576.3757348066083</v>
      </c>
      <c r="S25" s="79">
        <f>+R25/R50</f>
        <v>0.13887687571334328</v>
      </c>
      <c r="T25" s="30">
        <f>+'DOMESTIC DEBT COLONES'!T26/'DOMESTIC DEBT USD'!T82</f>
        <v>4704.1448277131758</v>
      </c>
      <c r="U25" s="79">
        <f>+T25/T50</f>
        <v>0.14226243732126789</v>
      </c>
      <c r="V25" s="30">
        <f>+'DOMESTIC DEBT COLONES'!V26/'DOMESTIC DEBT USD'!V82</f>
        <v>4644.1523504155002</v>
      </c>
      <c r="W25" s="79">
        <f>+V25/V50</f>
        <v>0.14180661402046324</v>
      </c>
      <c r="X25" s="30">
        <f>+'DOMESTIC DEBT COLONES'!X26/'DOMESTIC DEBT USD'!X82</f>
        <v>4049.7153688334924</v>
      </c>
      <c r="Y25" s="79">
        <f>+X25/X50</f>
        <v>0.12384598686892721</v>
      </c>
      <c r="Z25" s="30">
        <f>+'DOMESTIC DEBT COLONES'!Z26/'DOMESTIC DEBT USD'!Z82</f>
        <v>3611.0128281257316</v>
      </c>
      <c r="AA25" s="79">
        <f>+Z25/Z50</f>
        <v>0.1132405634174433</v>
      </c>
      <c r="AB25" s="30">
        <f>+'DOMESTIC DEBT COLONES'!AB26/'DOMESTIC DEBT USD'!AB82</f>
        <v>3204.9638046822602</v>
      </c>
      <c r="AC25" s="79">
        <f>+AB25/AB50</f>
        <v>0.1005317943667635</v>
      </c>
      <c r="AD25" s="29">
        <f>+'DOMESTIC DEBT COLONES'!AD26/'DOMESTIC DEBT USD'!AD82</f>
        <v>3627.1480759600586</v>
      </c>
      <c r="AE25" s="78">
        <f>+AD25/AD50</f>
        <v>0.11203927124638408</v>
      </c>
      <c r="AF25" s="30">
        <f>+'DOMESTIC DEBT COLONES'!AF26/'DOMESTIC DEBT USD'!AF82</f>
        <v>3587.4773340232446</v>
      </c>
      <c r="AG25" s="79">
        <f>+AF25/AF50</f>
        <v>0.11377703108254052</v>
      </c>
      <c r="AH25" s="30">
        <f>+'DOMESTIC DEBT COLONES'!AH26/'DOMESTIC DEBT USD'!AH82</f>
        <v>3529.3629323890609</v>
      </c>
      <c r="AI25" s="79">
        <f>+AH25/AH50</f>
        <v>0.11170275234401388</v>
      </c>
      <c r="AJ25" s="30">
        <f>+'DOMESTIC DEBT COLONES'!AJ26/'DOMESTIC DEBT USD'!AJ82</f>
        <v>3410.3375398105745</v>
      </c>
      <c r="AK25" s="79">
        <f>+AJ25/AJ50</f>
        <v>0.11092902523391619</v>
      </c>
      <c r="AL25" s="30">
        <f>+'DOMESTIC DEBT COLONES'!AL26/'DOMESTIC DEBT USD'!AL82</f>
        <v>3471.255634200621</v>
      </c>
      <c r="AM25" s="79">
        <f>+AL25/AL50</f>
        <v>0.1140090983674642</v>
      </c>
      <c r="AN25" s="30">
        <f>+'DOMESTIC DEBT COLONES'!AN26/'DOMESTIC DEBT USD'!AN82</f>
        <v>3537.96950560911</v>
      </c>
      <c r="AO25" s="79">
        <f>+AN25/AN50</f>
        <v>0.11439048732450122</v>
      </c>
      <c r="AP25" s="30">
        <f>+'DOMESTIC DEBT COLONES'!AP26/'DOMESTIC DEBT USD'!AP82</f>
        <v>3581.2232950441585</v>
      </c>
      <c r="AQ25" s="79">
        <f>+AP25/AP50</f>
        <v>0.11140782331681987</v>
      </c>
      <c r="AR25" s="30">
        <f>+'DOMESTIC DEBT COLONES'!AR26/'DOMESTIC DEBT USD'!AR82</f>
        <v>3745.6685068428865</v>
      </c>
      <c r="AS25" s="79">
        <f>+AR25/AR50</f>
        <v>0.1127517937086862</v>
      </c>
      <c r="AT25" s="29">
        <f>+'DOMESTIC DEBT COLONES'!AT26/'DOMESTIC DEBT USD'!AT82</f>
        <v>3731.5825773763822</v>
      </c>
      <c r="AU25" s="78">
        <f>+AT25/AT50</f>
        <v>0.11041266023133343</v>
      </c>
      <c r="AV25" s="30">
        <v>3787.3689721876435</v>
      </c>
      <c r="AW25" s="79">
        <f>+AV25/AV50</f>
        <v>0.10849355885330118</v>
      </c>
      <c r="AX25" s="30">
        <v>3469.6673819230718</v>
      </c>
      <c r="AY25" s="79">
        <f>+AX25/AX50</f>
        <v>9.8678693020762404E-2</v>
      </c>
      <c r="AZ25" s="30">
        <v>4620.8548362410047</v>
      </c>
      <c r="BA25" s="79">
        <f>+AZ25/AZ50</f>
        <v>0.12212825664851565</v>
      </c>
      <c r="BB25" s="30">
        <v>4515.5329709066355</v>
      </c>
      <c r="BC25" s="79">
        <f>+BB25/BB50</f>
        <v>0.11902840316890657</v>
      </c>
      <c r="BD25" s="30">
        <v>4692.5005586587131</v>
      </c>
      <c r="BE25" s="79">
        <f>+BD25/BD50</f>
        <v>0.11961726391572193</v>
      </c>
      <c r="BF25" s="30">
        <v>4429.6237945538032</v>
      </c>
      <c r="BG25" s="79">
        <f>+BF25/BF50</f>
        <v>0.11220396919696812</v>
      </c>
      <c r="BH25" s="30">
        <v>4544.9854060259586</v>
      </c>
      <c r="BI25" s="79">
        <f>+BH25/BH50</f>
        <v>0.11385588512967564</v>
      </c>
      <c r="BJ25" s="30">
        <v>5104.9285608875816</v>
      </c>
      <c r="BK25" s="79">
        <f>+BJ25/BJ50</f>
        <v>0.12865222434464352</v>
      </c>
      <c r="BL25" s="30">
        <f>+'DOMESTIC DEBT COLONES'!BL26/'DOMESTIC DEBT USD'!BL82</f>
        <v>5272.0094217296892</v>
      </c>
      <c r="BM25" s="79">
        <f>+BL25/BL50</f>
        <v>0.13444177861535039</v>
      </c>
      <c r="BN25" s="30">
        <f>+'DOMESTIC DEBT COLONES'!BN26/'DOMESTIC DEBT USD'!BN82</f>
        <v>4328.1394327249754</v>
      </c>
      <c r="BO25" s="79">
        <f>+BN25/BN50</f>
        <v>0.10869710719457398</v>
      </c>
      <c r="BP25" s="30">
        <f>+'DOMESTIC DEBT COLONES'!BP26/'DOMESTIC DEBT USD'!BP82</f>
        <v>4228.2448444186102</v>
      </c>
      <c r="BQ25" s="79">
        <f>+BP25/BP50</f>
        <v>0.10749932431871505</v>
      </c>
      <c r="BR25" s="30">
        <f>+'DOMESTIC DEBT COLONES'!BR26/'DOMESTIC DEBT USD'!BR82</f>
        <v>4203.7383693565707</v>
      </c>
      <c r="BS25" s="79">
        <f>+BR25/BR50</f>
        <v>0.10545539078991435</v>
      </c>
      <c r="BT25" s="30">
        <f>+'DOMESTIC DEBT COLONES'!BT26/'DOMESTIC DEBT USD'!BT82</f>
        <v>4209.3716792756586</v>
      </c>
      <c r="BU25" s="79">
        <f>+BT25/BT50</f>
        <v>0.10623388977461728</v>
      </c>
      <c r="BV25" s="30">
        <f>+'DOMESTIC DEBT COLONES'!BV26/'DOMESTIC DEBT USD'!BV82</f>
        <v>4326.0768490631535</v>
      </c>
      <c r="BW25" s="79">
        <f>+BV25/BV50</f>
        <v>0.10675108306377731</v>
      </c>
      <c r="BX25" s="30">
        <v>4638.1229954885885</v>
      </c>
      <c r="BY25" s="79">
        <f>+BX25/BX50</f>
        <v>0.11375790094190696</v>
      </c>
      <c r="BZ25" s="29">
        <v>5091.6714207180339</v>
      </c>
      <c r="CA25" s="78">
        <f>+BZ25/BZ50</f>
        <v>0.12495779860712444</v>
      </c>
      <c r="CB25" s="29">
        <f>+'DOMESTIC DEBT COLONES'!CB26/'DOMESTIC DEBT COLONES'!CB83</f>
        <v>4707.8133280423299</v>
      </c>
      <c r="CC25" s="78">
        <f>+CB25/CB50</f>
        <v>0.11361502717049234</v>
      </c>
      <c r="CD25" s="30">
        <f>+'DOMESTIC DEBT COLONES'!CD26/'DOMESTIC DEBT COLONES'!CD83</f>
        <v>4051.4736458704306</v>
      </c>
      <c r="CE25" s="79">
        <f>+CD25/CD50</f>
        <v>9.7636454461737424E-2</v>
      </c>
      <c r="CF25" s="30">
        <f>+'DOMESTIC DEBT COLONES'!CF26/'DOMESTIC DEBT COLONES'!CF83</f>
        <v>4075.5382111024564</v>
      </c>
      <c r="CG25" s="79">
        <f>+CF25/CF50</f>
        <v>0.10145590691342249</v>
      </c>
      <c r="CH25" s="30">
        <f>+'DOMESTIC DEBT COLONES'!CH26/'DOMESTIC DEBT COLONES'!CH83</f>
        <v>3241.9082624329913</v>
      </c>
      <c r="CI25" s="79">
        <f>+CH25/CH50</f>
        <v>8.1560487905715892E-2</v>
      </c>
      <c r="CJ25" s="30">
        <f>+'DOMESTIC DEBT COLONES'!CJ26/'DOMESTIC DEBT COLONES'!CJ83</f>
        <v>3349.1659577512901</v>
      </c>
      <c r="CK25" s="79">
        <f>+CJ25/CJ50</f>
        <v>8.3358252969977745E-2</v>
      </c>
      <c r="CL25" s="30">
        <f>+'DOMESTIC DEBT COLONES'!CL26/'DOMESTIC DEBT COLONES'!CL83</f>
        <v>3806.6796541089129</v>
      </c>
      <c r="CM25" s="79">
        <f>+CL25/CL50</f>
        <v>9.3043599724191781E-2</v>
      </c>
      <c r="CN25" s="30">
        <f>+'DOMESTIC DEBT COLONES'!CN26/'DOMESTIC DEBT COLONES'!CN83</f>
        <v>3725.1012015790047</v>
      </c>
      <c r="CO25" s="79">
        <f>+CN25/CN50</f>
        <v>9.1156195098043208E-2</v>
      </c>
      <c r="CP25" s="30">
        <f>+'DOMESTIC DEBT COLONES'!CP26/'DOMESTIC DEBT COLONES'!CP83</f>
        <v>3708.4737257496399</v>
      </c>
      <c r="CQ25" s="79">
        <f>+CP25/CP50</f>
        <v>8.9228388648802379E-2</v>
      </c>
      <c r="CR25" s="30">
        <f>+'DOMESTIC DEBT COLONES'!CR26/'DOMESTIC DEBT COLONES'!CR83</f>
        <v>3899.5085684936771</v>
      </c>
      <c r="CS25" s="79">
        <f>+CR25/CR50</f>
        <v>9.2456424405466683E-2</v>
      </c>
      <c r="CT25" s="30">
        <f>+'DOMESTIC DEBT COLONES'!CT26/'DOMESTIC DEBT COLONES'!CT83</f>
        <v>3647.4043669293255</v>
      </c>
      <c r="CU25" s="79">
        <f>+CT25/CT50</f>
        <v>8.6655761258525671E-2</v>
      </c>
      <c r="CV25" s="30">
        <f>+'DOMESTIC DEBT COLONES'!CV26/'DOMESTIC DEBT COLONES'!CV83</f>
        <v>3731.563961542176</v>
      </c>
      <c r="CW25" s="79">
        <f>+CV25/CV50</f>
        <v>8.8330673630168971E-2</v>
      </c>
      <c r="CX25" s="30">
        <f>+'DOMESTIC DEBT COLONES'!CX26/'DOMESTIC DEBT COLONES'!CX83</f>
        <v>3834.4864533685231</v>
      </c>
      <c r="CY25" s="79">
        <f>+CX25/CX50</f>
        <v>8.9403556398430353E-2</v>
      </c>
      <c r="CZ25" s="30">
        <f>+'DOMESTIC DEBT COLONES'!CZ26/'DOMESTIC DEBT COLONES'!CZ83</f>
        <v>3987.2578960129645</v>
      </c>
      <c r="DA25" s="79">
        <f>+CZ25/CZ50</f>
        <v>9.1940939025452667E-2</v>
      </c>
      <c r="DB25" s="30">
        <f>+'DOMESTIC DEBT COLONES'!DB26/'DOMESTIC DEBT COLONES'!DB83</f>
        <v>3982.6683275982296</v>
      </c>
      <c r="DC25" s="79">
        <f>+DB25/DB50</f>
        <v>9.1688056192564343E-2</v>
      </c>
      <c r="DD25" s="282">
        <f>+'DOMESTIC DEBT COLONES'!DD26/'DOMESTIC DEBT COLONES'!DD83</f>
        <v>4167.8988516851559</v>
      </c>
      <c r="DE25" s="284">
        <f>+DD25/DD50</f>
        <v>9.5442832150917825E-2</v>
      </c>
    </row>
    <row r="26" spans="1:109" s="13" customFormat="1" x14ac:dyDescent="0.35">
      <c r="A26" s="72" t="s">
        <v>58</v>
      </c>
      <c r="B26" s="73">
        <f>+B25/B63</f>
        <v>6.4399042650385013E-2</v>
      </c>
      <c r="C26" s="74"/>
      <c r="D26" s="73">
        <v>0</v>
      </c>
      <c r="E26" s="74"/>
      <c r="F26" s="75">
        <v>0</v>
      </c>
      <c r="G26" s="76"/>
      <c r="H26" s="75">
        <v>0</v>
      </c>
      <c r="I26" s="76"/>
      <c r="J26" s="75">
        <v>0</v>
      </c>
      <c r="K26" s="76"/>
      <c r="L26" s="75">
        <v>0</v>
      </c>
      <c r="M26" s="76"/>
      <c r="N26" s="75">
        <v>0</v>
      </c>
      <c r="O26" s="76"/>
      <c r="P26" s="75">
        <v>0</v>
      </c>
      <c r="Q26" s="76"/>
      <c r="R26" s="75">
        <v>0</v>
      </c>
      <c r="S26" s="76"/>
      <c r="T26" s="75">
        <v>0</v>
      </c>
      <c r="U26" s="76"/>
      <c r="V26" s="75">
        <v>0</v>
      </c>
      <c r="W26" s="76"/>
      <c r="X26" s="75">
        <v>0</v>
      </c>
      <c r="Y26" s="76"/>
      <c r="Z26" s="75">
        <f>+Z25/Z63</f>
        <v>5.7546433659255145E-2</v>
      </c>
      <c r="AA26" s="76"/>
      <c r="AB26" s="75">
        <v>0</v>
      </c>
      <c r="AC26" s="76"/>
      <c r="AD26" s="73">
        <v>0</v>
      </c>
      <c r="AE26" s="74"/>
      <c r="AF26" s="75">
        <v>0</v>
      </c>
      <c r="AG26" s="76"/>
      <c r="AH26" s="75">
        <v>0</v>
      </c>
      <c r="AI26" s="76"/>
      <c r="AJ26" s="75">
        <v>0</v>
      </c>
      <c r="AK26" s="76"/>
      <c r="AL26" s="75">
        <v>0</v>
      </c>
      <c r="AM26" s="76"/>
      <c r="AN26" s="75">
        <v>0</v>
      </c>
      <c r="AO26" s="76"/>
      <c r="AP26" s="75">
        <v>0</v>
      </c>
      <c r="AQ26" s="76"/>
      <c r="AR26" s="75">
        <v>0</v>
      </c>
      <c r="AS26" s="76"/>
      <c r="AT26" s="73">
        <v>0</v>
      </c>
      <c r="AU26" s="74"/>
      <c r="AV26" s="75">
        <v>0</v>
      </c>
      <c r="AW26" s="76"/>
      <c r="AX26" s="75">
        <f>+AX25/AX63</f>
        <v>4.6275621500207996E-2</v>
      </c>
      <c r="AY26" s="76"/>
      <c r="AZ26" s="77" t="e">
        <f>+AZ25/AZ63</f>
        <v>#DIV/0!</v>
      </c>
      <c r="BA26" s="76"/>
      <c r="BB26" s="77" t="e">
        <f>+BB25/BB63</f>
        <v>#DIV/0!</v>
      </c>
      <c r="BC26" s="76"/>
      <c r="BD26" s="77" t="e">
        <f>+BD25/BD63</f>
        <v>#DIV/0!</v>
      </c>
      <c r="BE26" s="76"/>
      <c r="BF26" s="77" t="e">
        <f>+BF25/BF63</f>
        <v>#DIV/0!</v>
      </c>
      <c r="BG26" s="76"/>
      <c r="BH26" s="77" t="e">
        <f>+BH25/BH63</f>
        <v>#DIV/0!</v>
      </c>
      <c r="BI26" s="76"/>
      <c r="BJ26" s="77" t="e">
        <f>+BJ25/BJ63</f>
        <v>#DIV/0!</v>
      </c>
      <c r="BK26" s="76"/>
      <c r="BL26" s="77" t="e">
        <f>+BL25/BL63</f>
        <v>#DIV/0!</v>
      </c>
      <c r="BM26" s="76"/>
      <c r="BN26" s="77" t="e">
        <f>+BN25/BN63</f>
        <v>#DIV/0!</v>
      </c>
      <c r="BO26" s="76"/>
      <c r="BP26" s="77" t="e">
        <f>+BP25/BP63</f>
        <v>#DIV/0!</v>
      </c>
      <c r="BQ26" s="76"/>
      <c r="BR26" s="77"/>
      <c r="BS26" s="76"/>
      <c r="BT26" s="77"/>
      <c r="BU26" s="76"/>
      <c r="BV26" s="75">
        <f>+BV25/BV63</f>
        <v>4.8144666572369287E-2</v>
      </c>
      <c r="BW26" s="76"/>
      <c r="BX26" s="75"/>
      <c r="BY26" s="76"/>
      <c r="BZ26" s="73"/>
      <c r="CA26" s="74"/>
      <c r="CB26" s="73"/>
      <c r="CC26" s="74"/>
      <c r="CD26" s="30"/>
      <c r="CE26" s="76"/>
      <c r="CF26" s="30"/>
      <c r="CG26" s="76"/>
      <c r="CH26" s="30"/>
      <c r="CI26" s="76"/>
      <c r="CJ26" s="30"/>
      <c r="CK26" s="76"/>
      <c r="CL26" s="30"/>
      <c r="CM26" s="76"/>
      <c r="CN26" s="30"/>
      <c r="CO26" s="76"/>
      <c r="CP26" s="30"/>
      <c r="CQ26" s="76"/>
      <c r="CR26" s="30"/>
      <c r="CS26" s="76"/>
      <c r="CT26" s="75">
        <f>+CT25/CT63</f>
        <v>3.8044420905895798E-2</v>
      </c>
      <c r="CU26" s="76"/>
      <c r="CV26" s="77" t="e">
        <f>+CV25/CV63</f>
        <v>#DIV/0!</v>
      </c>
      <c r="CW26" s="76"/>
      <c r="CX26" s="77" t="e">
        <f>+CX25/CX63</f>
        <v>#DIV/0!</v>
      </c>
      <c r="CY26" s="76"/>
      <c r="CZ26" s="77" t="e">
        <f>+CZ25/CZ63</f>
        <v>#DIV/0!</v>
      </c>
      <c r="DA26" s="76"/>
      <c r="DB26" s="77" t="e">
        <f>+DB25/DB63</f>
        <v>#DIV/0!</v>
      </c>
      <c r="DC26" s="76"/>
      <c r="DD26" s="455" t="e">
        <f>+DD25/DD63</f>
        <v>#DIV/0!</v>
      </c>
      <c r="DE26" s="283"/>
    </row>
    <row r="27" spans="1:109" s="13" customFormat="1" x14ac:dyDescent="0.35">
      <c r="A27" s="28" t="s">
        <v>59</v>
      </c>
      <c r="B27" s="29">
        <f>+'DOMESTIC DEBT COLONES'!B28/'DOMESTIC DEBT USD'!B82</f>
        <v>11439.275237119076</v>
      </c>
      <c r="C27" s="78">
        <f>+B27/B50</f>
        <v>0.38028981415262286</v>
      </c>
      <c r="D27" s="29">
        <f>+'DOMESTIC DEBT COLONES'!D28/'DOMESTIC DEBT USD'!D82</f>
        <v>11566.201125861231</v>
      </c>
      <c r="E27" s="78">
        <f>+D27/D50</f>
        <v>0.37746645048667821</v>
      </c>
      <c r="F27" s="30">
        <f>+'DOMESTIC DEBT COLONES'!F28/'DOMESTIC DEBT USD'!F82</f>
        <v>11883.772956743762</v>
      </c>
      <c r="G27" s="79">
        <f>+F27/F50</f>
        <v>0.38000396864380637</v>
      </c>
      <c r="H27" s="30">
        <f>+'DOMESTIC DEBT COLONES'!H28/'DOMESTIC DEBT USD'!H82</f>
        <v>12855.104303987056</v>
      </c>
      <c r="I27" s="79">
        <f>+H27/H50</f>
        <v>0.40388389562718841</v>
      </c>
      <c r="J27" s="30">
        <f>+'DOMESTIC DEBT COLONES'!J28/'DOMESTIC DEBT USD'!J82</f>
        <v>12835.142980693625</v>
      </c>
      <c r="K27" s="79">
        <f>+J27/J50</f>
        <v>0.39947020063362287</v>
      </c>
      <c r="L27" s="30">
        <f>+'DOMESTIC DEBT COLONES'!L28/'DOMESTIC DEBT USD'!L82</f>
        <v>12498.896929501783</v>
      </c>
      <c r="M27" s="79">
        <f>+L27/L50</f>
        <v>0.39135166839328484</v>
      </c>
      <c r="N27" s="30">
        <f>+'DOMESTIC DEBT COLONES'!N28/'DOMESTIC DEBT USD'!N82</f>
        <v>12847.080459945551</v>
      </c>
      <c r="O27" s="79">
        <f>+N27/N50</f>
        <v>0.39723929359389437</v>
      </c>
      <c r="P27" s="30">
        <f>+'DOMESTIC DEBT COLONES'!P28/'DOMESTIC DEBT USD'!P82</f>
        <v>12882.682210246563</v>
      </c>
      <c r="Q27" s="79">
        <f>+P27/P50</f>
        <v>0.40017862985029667</v>
      </c>
      <c r="R27" s="30">
        <f>+'DOMESTIC DEBT COLONES'!R28/'DOMESTIC DEBT USD'!R82</f>
        <v>13353.763498934662</v>
      </c>
      <c r="S27" s="79">
        <f>+R27/R50</f>
        <v>0.40523966151684421</v>
      </c>
      <c r="T27" s="30">
        <f>+'DOMESTIC DEBT COLONES'!T28/'DOMESTIC DEBT USD'!T82</f>
        <v>13744.799673247577</v>
      </c>
      <c r="U27" s="79">
        <f>+T27/T50</f>
        <v>0.41566932431358189</v>
      </c>
      <c r="V27" s="30">
        <f>+'DOMESTIC DEBT COLONES'!V28/'DOMESTIC DEBT USD'!V82</f>
        <v>13514.755984030591</v>
      </c>
      <c r="W27" s="79">
        <f>+V27/V50</f>
        <v>0.41266557184255792</v>
      </c>
      <c r="X27" s="30">
        <f>+'DOMESTIC DEBT COLONES'!X28/'DOMESTIC DEBT USD'!X82</f>
        <v>13864.588135819202</v>
      </c>
      <c r="Y27" s="79">
        <f>+X27/X50</f>
        <v>0.42399858849989902</v>
      </c>
      <c r="Z27" s="30">
        <f>+'DOMESTIC DEBT COLONES'!Z28/'DOMESTIC DEBT USD'!Z82</f>
        <v>13625.693577072907</v>
      </c>
      <c r="AA27" s="79">
        <f>+Z27/Z50</f>
        <v>0.42729873613383063</v>
      </c>
      <c r="AB27" s="30">
        <f>+'DOMESTIC DEBT COLONES'!AB28/'DOMESTIC DEBT USD'!AB82</f>
        <v>13733.022621014106</v>
      </c>
      <c r="AC27" s="79">
        <f>+AB27/AB50</f>
        <v>0.43077098223478211</v>
      </c>
      <c r="AD27" s="29">
        <f>+'DOMESTIC DEBT COLONES'!AD28/'DOMESTIC DEBT USD'!AD82</f>
        <v>13868.459346469117</v>
      </c>
      <c r="AE27" s="78">
        <f>+AD27/AD50</f>
        <v>0.42838396612115981</v>
      </c>
      <c r="AF27" s="30">
        <f>+'DOMESTIC DEBT COLONES'!AF28/'DOMESTIC DEBT USD'!AF82</f>
        <v>13966.369870259246</v>
      </c>
      <c r="AG27" s="79">
        <f>+AF27/AF50</f>
        <v>0.44294415013255872</v>
      </c>
      <c r="AH27" s="30">
        <f>+'DOMESTIC DEBT COLONES'!AH28/'DOMESTIC DEBT USD'!AH82</f>
        <v>13956.7433889027</v>
      </c>
      <c r="AI27" s="79">
        <f>+AH27/AH50</f>
        <v>0.44172466254249576</v>
      </c>
      <c r="AJ27" s="30">
        <f>+'DOMESTIC DEBT COLONES'!AJ28/'DOMESTIC DEBT USD'!AJ82</f>
        <v>13874.194107121246</v>
      </c>
      <c r="AK27" s="79">
        <f>+AJ27/AJ50</f>
        <v>0.45128988267084841</v>
      </c>
      <c r="AL27" s="30">
        <f>+'DOMESTIC DEBT COLONES'!AL28/'DOMESTIC DEBT USD'!AL82</f>
        <v>13473.218543794195</v>
      </c>
      <c r="AM27" s="79">
        <f>+AL27/AL50</f>
        <v>0.44251120060176996</v>
      </c>
      <c r="AN27" s="30">
        <f>+'DOMESTIC DEBT COLONES'!AN28/'DOMESTIC DEBT USD'!AN82</f>
        <v>13622.426743471771</v>
      </c>
      <c r="AO27" s="79">
        <f>+AN27/AN50</f>
        <v>0.44044360225761059</v>
      </c>
      <c r="AP27" s="30">
        <f>+'DOMESTIC DEBT COLONES'!AP28/'DOMESTIC DEBT USD'!AP82</f>
        <v>13737.089884497935</v>
      </c>
      <c r="AQ27" s="79">
        <f>+AP27/AP50</f>
        <v>0.42734539475862215</v>
      </c>
      <c r="AR27" s="30">
        <f>+'DOMESTIC DEBT COLONES'!AR28/'DOMESTIC DEBT USD'!AR82</f>
        <v>13932.535053219784</v>
      </c>
      <c r="AS27" s="79">
        <f>+AR27/AR50</f>
        <v>0.41939598106180437</v>
      </c>
      <c r="AT27" s="29">
        <f>+'DOMESTIC DEBT COLONES'!AT28/'DOMESTIC DEBT USD'!AT82</f>
        <v>14233.879906766075</v>
      </c>
      <c r="AU27" s="78">
        <f>+AT27/AT50</f>
        <v>0.42116193688103631</v>
      </c>
      <c r="AV27" s="30">
        <v>14925.424298879525</v>
      </c>
      <c r="AW27" s="79">
        <f>+AV27/AV50</f>
        <v>0.42755601882792982</v>
      </c>
      <c r="AX27" s="30">
        <v>15241.688098517952</v>
      </c>
      <c r="AY27" s="79">
        <f>+AX27/AX50</f>
        <v>0.43347955162152996</v>
      </c>
      <c r="AZ27" s="30">
        <v>16406.395718790078</v>
      </c>
      <c r="BA27" s="79">
        <f>+AZ27/AZ50</f>
        <v>0.43361771317868752</v>
      </c>
      <c r="BB27" s="30">
        <v>16873.903827384052</v>
      </c>
      <c r="BC27" s="79">
        <f>+BB27/BB50</f>
        <v>0.44479219634530986</v>
      </c>
      <c r="BD27" s="30">
        <v>16916.56281704759</v>
      </c>
      <c r="BE27" s="79">
        <f>+BD27/BD50</f>
        <v>0.4312227422754028</v>
      </c>
      <c r="BF27" s="30">
        <v>16905.6826096609</v>
      </c>
      <c r="BG27" s="79">
        <f>+BF27/BF50</f>
        <v>0.42822704111358623</v>
      </c>
      <c r="BH27" s="30">
        <v>16799.180469914616</v>
      </c>
      <c r="BI27" s="79">
        <f>+BH27/BH50</f>
        <v>0.4208342581957159</v>
      </c>
      <c r="BJ27" s="30">
        <v>16057.030838156435</v>
      </c>
      <c r="BK27" s="79">
        <f>+BJ27/BJ50</f>
        <v>0.40466241771269568</v>
      </c>
      <c r="BL27" s="30">
        <f>+'DOMESTIC DEBT COLONES'!BL28/'DOMESTIC DEBT USD'!BL82</f>
        <v>15512.643985465156</v>
      </c>
      <c r="BM27" s="79">
        <f>+BL27/BL50</f>
        <v>0.39558871800126783</v>
      </c>
      <c r="BN27" s="30">
        <f>+'DOMESTIC DEBT COLONES'!BN28/'DOMESTIC DEBT USD'!BN82</f>
        <v>16978.89276180627</v>
      </c>
      <c r="BO27" s="79">
        <f>+BN27/BN50</f>
        <v>0.42640875028678987</v>
      </c>
      <c r="BP27" s="30">
        <f>+'DOMESTIC DEBT COLONES'!BP28/'DOMESTIC DEBT USD'!BP82</f>
        <v>16507.194985892958</v>
      </c>
      <c r="BQ27" s="79">
        <f>+BP27/BP50</f>
        <v>0.41968059388121171</v>
      </c>
      <c r="BR27" s="30">
        <f>+'DOMESTIC DEBT COLONES'!BR28/'DOMESTIC DEBT USD'!BR82</f>
        <v>17273.966807430457</v>
      </c>
      <c r="BS27" s="79">
        <f>+BR27/BR50</f>
        <v>0.43333641633087872</v>
      </c>
      <c r="BT27" s="30">
        <f>+'DOMESTIC DEBT COLONES'!BT28/'DOMESTIC DEBT USD'!BT82</f>
        <v>16827.89073843653</v>
      </c>
      <c r="BU27" s="79">
        <f>+BT27/BT50</f>
        <v>0.424693380878638</v>
      </c>
      <c r="BV27" s="30">
        <f>+'DOMESTIC DEBT COLONES'!BV28/'DOMESTIC DEBT USD'!BV82</f>
        <v>17158.25131837753</v>
      </c>
      <c r="BW27" s="79">
        <f>+BV27/BV50</f>
        <v>0.42340022510555891</v>
      </c>
      <c r="BX27" s="30">
        <v>16850.84498889805</v>
      </c>
      <c r="BY27" s="79">
        <f>+BX27/BX50</f>
        <v>0.41329580024053719</v>
      </c>
      <c r="BZ27" s="29">
        <v>16063.479205326192</v>
      </c>
      <c r="CA27" s="78">
        <f>+BZ27/BZ50</f>
        <v>0.39422359253217792</v>
      </c>
      <c r="CB27" s="29">
        <f>+'DOMESTIC DEBT COLONES'!CB28/'DOMESTIC DEBT COLONES'!CB83</f>
        <v>16019.26459474974</v>
      </c>
      <c r="CC27" s="78">
        <f>+CB27/CB50</f>
        <v>0.3865975677800777</v>
      </c>
      <c r="CD27" s="30">
        <f>+'DOMESTIC DEBT COLONES'!CD28/'DOMESTIC DEBT COLONES'!CD83</f>
        <v>16833.271834209736</v>
      </c>
      <c r="CE27" s="79">
        <f>+CD27/CD50</f>
        <v>0.40566498082940461</v>
      </c>
      <c r="CF27" s="30">
        <f>+'DOMESTIC DEBT COLONES'!CF28/'DOMESTIC DEBT COLONES'!CF83</f>
        <v>15826.113413946077</v>
      </c>
      <c r="CG27" s="79">
        <f>+CF27/CF50</f>
        <v>0.39397316529937326</v>
      </c>
      <c r="CH27" s="30">
        <f>+'DOMESTIC DEBT COLONES'!CH28/'DOMESTIC DEBT COLONES'!CH83</f>
        <v>16292.042882117918</v>
      </c>
      <c r="CI27" s="79">
        <f>+CH27/CH50</f>
        <v>0.40987802827250686</v>
      </c>
      <c r="CJ27" s="30">
        <f>+'DOMESTIC DEBT COLONES'!CJ28/'DOMESTIC DEBT COLONES'!CJ83</f>
        <v>15719.582696424453</v>
      </c>
      <c r="CK27" s="79">
        <f>+CJ27/CJ50</f>
        <v>0.39124873700520929</v>
      </c>
      <c r="CL27" s="30">
        <f>+'DOMESTIC DEBT COLONES'!CL28/'DOMESTIC DEBT COLONES'!CL83</f>
        <v>15542.651583361279</v>
      </c>
      <c r="CM27" s="79">
        <f>+CL27/CL50</f>
        <v>0.37989649352655164</v>
      </c>
      <c r="CN27" s="30">
        <f>+'DOMESTIC DEBT COLONES'!CN28/'DOMESTIC DEBT COLONES'!CN83</f>
        <v>15677.729607007503</v>
      </c>
      <c r="CO27" s="79">
        <f>+CN27/CN50</f>
        <v>0.38364653774908569</v>
      </c>
      <c r="CP27" s="30">
        <f>+'DOMESTIC DEBT COLONES'!CP28/'DOMESTIC DEBT COLONES'!CP83</f>
        <v>16151.501701241668</v>
      </c>
      <c r="CQ27" s="79">
        <f>+CP27/CP50</f>
        <v>0.38861606624133821</v>
      </c>
      <c r="CR27" s="30">
        <f>+'DOMESTIC DEBT COLONES'!CR28/'DOMESTIC DEBT COLONES'!CR83</f>
        <v>15894.663811365162</v>
      </c>
      <c r="CS27" s="79">
        <f>+CR27/CR50</f>
        <v>0.37685871368490437</v>
      </c>
      <c r="CT27" s="30">
        <f>+'DOMESTIC DEBT COLONES'!CT28/'DOMESTIC DEBT COLONES'!CT83</f>
        <v>15986.276109947961</v>
      </c>
      <c r="CU27" s="79">
        <f>+CT27/CT50</f>
        <v>0.37980513993922232</v>
      </c>
      <c r="CV27" s="30">
        <f>+'DOMESTIC DEBT COLONES'!CV28/'DOMESTIC DEBT COLONES'!CV83</f>
        <v>15480.228863282789</v>
      </c>
      <c r="CW27" s="79">
        <f>+CV27/CV50</f>
        <v>0.36643591200238868</v>
      </c>
      <c r="CX27" s="30">
        <f>+'DOMESTIC DEBT COLONES'!CX28/'DOMESTIC DEBT COLONES'!CX83</f>
        <v>16128.456027625005</v>
      </c>
      <c r="CY27" s="79">
        <f>+CX27/CX50</f>
        <v>0.37604548760855788</v>
      </c>
      <c r="CZ27" s="30">
        <f>+'DOMESTIC DEBT COLONES'!CZ28/'DOMESTIC DEBT COLONES'!CZ83</f>
        <v>15811.521024321544</v>
      </c>
      <c r="DA27" s="79">
        <f>+CZ27/CZ50</f>
        <v>0.36459294289703581</v>
      </c>
      <c r="DB27" s="30">
        <f>+'DOMESTIC DEBT COLONES'!DB28/'DOMESTIC DEBT COLONES'!DB83</f>
        <v>15759.707663423618</v>
      </c>
      <c r="DC27" s="79">
        <f>+DB27/DB50</f>
        <v>0.36281629374188262</v>
      </c>
      <c r="DD27" s="282">
        <f>+'DOMESTIC DEBT COLONES'!DD28/'DOMESTIC DEBT COLONES'!DD83</f>
        <v>15385.570460458508</v>
      </c>
      <c r="DE27" s="284">
        <f>+DD27/DD50</f>
        <v>0.35232199035011208</v>
      </c>
    </row>
    <row r="28" spans="1:109" s="13" customFormat="1" x14ac:dyDescent="0.35">
      <c r="A28" s="72" t="s">
        <v>58</v>
      </c>
      <c r="B28" s="73">
        <f>+B27/B63</f>
        <v>0.1930010094663851</v>
      </c>
      <c r="C28" s="74"/>
      <c r="D28" s="73">
        <v>0</v>
      </c>
      <c r="E28" s="74"/>
      <c r="F28" s="75">
        <v>0</v>
      </c>
      <c r="G28" s="76"/>
      <c r="H28" s="75">
        <v>0</v>
      </c>
      <c r="I28" s="76"/>
      <c r="J28" s="75">
        <v>0</v>
      </c>
      <c r="K28" s="76"/>
      <c r="L28" s="75">
        <v>0</v>
      </c>
      <c r="M28" s="76"/>
      <c r="N28" s="75">
        <v>0</v>
      </c>
      <c r="O28" s="76"/>
      <c r="P28" s="75">
        <v>0</v>
      </c>
      <c r="Q28" s="76"/>
      <c r="R28" s="75">
        <v>0</v>
      </c>
      <c r="S28" s="76"/>
      <c r="T28" s="75">
        <v>0</v>
      </c>
      <c r="U28" s="76"/>
      <c r="V28" s="75">
        <v>0</v>
      </c>
      <c r="W28" s="76"/>
      <c r="X28" s="75">
        <v>0</v>
      </c>
      <c r="Y28" s="76"/>
      <c r="Z28" s="75">
        <f>+Z27/Z63</f>
        <v>0.21714408361749057</v>
      </c>
      <c r="AA28" s="76"/>
      <c r="AB28" s="75">
        <v>0</v>
      </c>
      <c r="AC28" s="76"/>
      <c r="AD28" s="73">
        <v>0</v>
      </c>
      <c r="AE28" s="74"/>
      <c r="AF28" s="75">
        <v>0</v>
      </c>
      <c r="AG28" s="76"/>
      <c r="AH28" s="75">
        <v>0</v>
      </c>
      <c r="AI28" s="76"/>
      <c r="AJ28" s="75">
        <v>0</v>
      </c>
      <c r="AK28" s="76"/>
      <c r="AL28" s="75">
        <v>0</v>
      </c>
      <c r="AM28" s="76"/>
      <c r="AN28" s="75">
        <v>0</v>
      </c>
      <c r="AO28" s="76"/>
      <c r="AP28" s="75">
        <v>0</v>
      </c>
      <c r="AQ28" s="76"/>
      <c r="AR28" s="75">
        <v>0</v>
      </c>
      <c r="AS28" s="76"/>
      <c r="AT28" s="73">
        <v>0</v>
      </c>
      <c r="AU28" s="74"/>
      <c r="AV28" s="75">
        <v>0</v>
      </c>
      <c r="AW28" s="76"/>
      <c r="AX28" s="75">
        <f>+AX27/AX63</f>
        <v>0.20328132694965045</v>
      </c>
      <c r="AY28" s="76"/>
      <c r="AZ28" s="77" t="e">
        <f>+AZ27/AZ63</f>
        <v>#DIV/0!</v>
      </c>
      <c r="BA28" s="76"/>
      <c r="BB28" s="77" t="e">
        <f>+BB27/BB63</f>
        <v>#DIV/0!</v>
      </c>
      <c r="BC28" s="76"/>
      <c r="BD28" s="77" t="e">
        <f>+BD27/BD63</f>
        <v>#DIV/0!</v>
      </c>
      <c r="BE28" s="76"/>
      <c r="BF28" s="77" t="e">
        <f>+BF27/BF63</f>
        <v>#DIV/0!</v>
      </c>
      <c r="BG28" s="76"/>
      <c r="BH28" s="77" t="e">
        <f>+BH27/BH63</f>
        <v>#DIV/0!</v>
      </c>
      <c r="BI28" s="76"/>
      <c r="BJ28" s="77" t="e">
        <f>+BJ27/BJ63</f>
        <v>#DIV/0!</v>
      </c>
      <c r="BK28" s="76"/>
      <c r="BL28" s="77" t="e">
        <f>+BL27/BL63</f>
        <v>#DIV/0!</v>
      </c>
      <c r="BM28" s="76"/>
      <c r="BN28" s="77" t="e">
        <f>+BN27/BN63</f>
        <v>#DIV/0!</v>
      </c>
      <c r="BO28" s="76"/>
      <c r="BP28" s="77" t="e">
        <f>+BP27/BP63</f>
        <v>#DIV/0!</v>
      </c>
      <c r="BQ28" s="76"/>
      <c r="BR28" s="77"/>
      <c r="BS28" s="76"/>
      <c r="BT28" s="77"/>
      <c r="BU28" s="76"/>
      <c r="BV28" s="75">
        <f>+BV27/BV63</f>
        <v>0.19095321639214424</v>
      </c>
      <c r="BW28" s="76"/>
      <c r="BX28" s="75"/>
      <c r="BY28" s="76"/>
      <c r="BZ28" s="73"/>
      <c r="CA28" s="74"/>
      <c r="CB28" s="73"/>
      <c r="CC28" s="74"/>
      <c r="CD28" s="30"/>
      <c r="CE28" s="76"/>
      <c r="CF28" s="30"/>
      <c r="CG28" s="76"/>
      <c r="CH28" s="30"/>
      <c r="CI28" s="76"/>
      <c r="CJ28" s="30"/>
      <c r="CK28" s="76"/>
      <c r="CL28" s="30"/>
      <c r="CM28" s="76"/>
      <c r="CN28" s="30"/>
      <c r="CO28" s="76"/>
      <c r="CP28" s="30"/>
      <c r="CQ28" s="76"/>
      <c r="CR28" s="30"/>
      <c r="CS28" s="76"/>
      <c r="CT28" s="75">
        <f>+CT27/CT63</f>
        <v>0.16674559655603752</v>
      </c>
      <c r="CU28" s="76"/>
      <c r="CV28" s="77" t="e">
        <f>+CV27/CV63</f>
        <v>#DIV/0!</v>
      </c>
      <c r="CW28" s="76"/>
      <c r="CX28" s="77" t="e">
        <f>+CX27/CX63</f>
        <v>#DIV/0!</v>
      </c>
      <c r="CY28" s="76"/>
      <c r="CZ28" s="77" t="e">
        <f>+CZ27/CZ63</f>
        <v>#DIV/0!</v>
      </c>
      <c r="DA28" s="76"/>
      <c r="DB28" s="77" t="e">
        <f>+DB27/DB63</f>
        <v>#DIV/0!</v>
      </c>
      <c r="DC28" s="76"/>
      <c r="DD28" s="455" t="e">
        <f>+DD27/DD63</f>
        <v>#DIV/0!</v>
      </c>
      <c r="DE28" s="283"/>
    </row>
    <row r="29" spans="1:109" s="13" customFormat="1" x14ac:dyDescent="0.35">
      <c r="A29" s="28" t="s">
        <v>60</v>
      </c>
      <c r="B29" s="29">
        <f>+'DOMESTIC DEBT COLONES'!B30/'DOMESTIC DEBT USD'!B82</f>
        <v>14824.172826789083</v>
      </c>
      <c r="C29" s="78">
        <f>+B29/B50</f>
        <v>0.49281810363064171</v>
      </c>
      <c r="D29" s="29">
        <f>+'DOMESTIC DEBT COLONES'!D30/'DOMESTIC DEBT USD'!D82</f>
        <v>14872.218137350956</v>
      </c>
      <c r="E29" s="78">
        <f>+D29/D50</f>
        <v>0.48535930942939193</v>
      </c>
      <c r="F29" s="30">
        <f>+'DOMESTIC DEBT COLONES'!F30/'DOMESTIC DEBT USD'!F82</f>
        <v>15313.888034557442</v>
      </c>
      <c r="G29" s="79">
        <f>+F29/F50</f>
        <v>0.48968776580306422</v>
      </c>
      <c r="H29" s="30">
        <f>+'DOMESTIC DEBT COLONES'!H30/'DOMESTIC DEBT USD'!H82</f>
        <v>15239.906009059841</v>
      </c>
      <c r="I29" s="79">
        <f>+H29/H50</f>
        <v>0.47881000903448473</v>
      </c>
      <c r="J29" s="30">
        <f>+'DOMESTIC DEBT COLONES'!J30/'DOMESTIC DEBT USD'!J82</f>
        <v>15724.661454436613</v>
      </c>
      <c r="K29" s="79">
        <f>+J29/J50</f>
        <v>0.48940114461896939</v>
      </c>
      <c r="L29" s="30">
        <f>+'DOMESTIC DEBT COLONES'!L30/'DOMESTIC DEBT USD'!L82</f>
        <v>15729.687335033512</v>
      </c>
      <c r="M29" s="79">
        <f>+L29/L50</f>
        <v>0.49251061246374039</v>
      </c>
      <c r="N29" s="30">
        <f>+'DOMESTIC DEBT COLONES'!N30/'DOMESTIC DEBT USD'!N82</f>
        <v>15579.225981206575</v>
      </c>
      <c r="O29" s="79">
        <f>+N29/N50</f>
        <v>0.48171884209872651</v>
      </c>
      <c r="P29" s="30">
        <f>+'DOMESTIC DEBT COLONES'!P30/'DOMESTIC DEBT USD'!P82</f>
        <v>15374.419348000818</v>
      </c>
      <c r="Q29" s="79">
        <f>+P29/P50</f>
        <v>0.47758020954155833</v>
      </c>
      <c r="R29" s="30">
        <f>+'DOMESTIC DEBT COLONES'!R30/'DOMESTIC DEBT USD'!R82</f>
        <v>15022.616300973021</v>
      </c>
      <c r="S29" s="79">
        <f>+R29/R50</f>
        <v>0.45588346276983283</v>
      </c>
      <c r="T29" s="30">
        <f>+'DOMESTIC DEBT COLONES'!T30/'DOMESTIC DEBT USD'!T82</f>
        <v>14617.72380725191</v>
      </c>
      <c r="U29" s="79">
        <f>+T29/T50</f>
        <v>0.44206823834539821</v>
      </c>
      <c r="V29" s="30">
        <f>+'DOMESTIC DEBT COLONES'!V30/'DOMESTIC DEBT USD'!V82</f>
        <v>14590.991114851324</v>
      </c>
      <c r="W29" s="79">
        <f>+V29/V50</f>
        <v>0.44552781413697878</v>
      </c>
      <c r="X29" s="30">
        <f>+'DOMESTIC DEBT COLONES'!X30/'DOMESTIC DEBT USD'!X82</f>
        <v>14785.305672990833</v>
      </c>
      <c r="Y29" s="79">
        <f>+X29/X50</f>
        <v>0.45215542463117364</v>
      </c>
      <c r="Z29" s="30">
        <f>+'DOMESTIC DEBT COLONES'!Z30/'DOMESTIC DEBT USD'!Z82</f>
        <v>14651.273653804672</v>
      </c>
      <c r="AA29" s="79">
        <f>+Z29/Z50</f>
        <v>0.45946070044872617</v>
      </c>
      <c r="AB29" s="30">
        <f>+'DOMESTIC DEBT COLONES'!AB30/'DOMESTIC DEBT USD'!AB82</f>
        <v>14942.11503742686</v>
      </c>
      <c r="AC29" s="79">
        <f>+AB29/AB50</f>
        <v>0.46869722339845443</v>
      </c>
      <c r="AD29" s="29">
        <f>+'DOMESTIC DEBT COLONES'!AD30/'DOMESTIC DEBT USD'!AD82</f>
        <v>14878.291797101143</v>
      </c>
      <c r="AE29" s="78">
        <f>+AD29/AD50</f>
        <v>0.45957676263245623</v>
      </c>
      <c r="AF29" s="30">
        <f>+'DOMESTIC DEBT COLONES'!AF30/'DOMESTIC DEBT USD'!AF82</f>
        <v>13976.922230373255</v>
      </c>
      <c r="AG29" s="79">
        <f>+AF29/AF50</f>
        <v>0.44327881878490094</v>
      </c>
      <c r="AH29" s="30">
        <f>+'DOMESTIC DEBT COLONES'!AH30/'DOMESTIC DEBT USD'!AH82</f>
        <v>14109.918470645247</v>
      </c>
      <c r="AI29" s="79">
        <f>+AH29/AH50</f>
        <v>0.44657258511349068</v>
      </c>
      <c r="AJ29" s="30">
        <f>+'DOMESTIC DEBT COLONES'!AJ30/'DOMESTIC DEBT USD'!AJ82</f>
        <v>13458.887693670795</v>
      </c>
      <c r="AK29" s="79">
        <f>+AJ29/AJ50</f>
        <v>0.43778109209523541</v>
      </c>
      <c r="AL29" s="30">
        <f>+'DOMESTIC DEBT COLONES'!AL30/'DOMESTIC DEBT USD'!AL82</f>
        <v>13502.706651489265</v>
      </c>
      <c r="AM29" s="79">
        <f>+AL29/AL50</f>
        <v>0.44347970103076584</v>
      </c>
      <c r="AN29" s="30">
        <f>+'DOMESTIC DEBT COLONES'!AN30/'DOMESTIC DEBT USD'!AN82</f>
        <v>13768.482439691999</v>
      </c>
      <c r="AO29" s="79">
        <f>+AN29/AN50</f>
        <v>0.44516591041788817</v>
      </c>
      <c r="AP29" s="30">
        <f>+'DOMESTIC DEBT COLONES'!AP30/'DOMESTIC DEBT USD'!AP82</f>
        <v>14826.855700204622</v>
      </c>
      <c r="AQ29" s="79">
        <f>+AP29/AP50</f>
        <v>0.46124678192455804</v>
      </c>
      <c r="AR29" s="30">
        <f>+'DOMESTIC DEBT COLONES'!AR30/'DOMESTIC DEBT USD'!AR82</f>
        <v>15542.274657077449</v>
      </c>
      <c r="AS29" s="79">
        <f>+AR29/AR50</f>
        <v>0.46785222522950931</v>
      </c>
      <c r="AT29" s="29">
        <f>+'DOMESTIC DEBT COLONES'!AT30/'DOMESTIC DEBT USD'!AT82</f>
        <v>15831.228670278393</v>
      </c>
      <c r="AU29" s="78">
        <f>+AT29/AT50</f>
        <v>0.46842540288763007</v>
      </c>
      <c r="AV29" s="30">
        <v>16195.905569835533</v>
      </c>
      <c r="AW29" s="79">
        <f>+AV29/AV50</f>
        <v>0.46395042231876915</v>
      </c>
      <c r="AX29" s="30">
        <v>16449.906547958963</v>
      </c>
      <c r="AY29" s="79">
        <f>+AX29/AX50</f>
        <v>0.46784175535770767</v>
      </c>
      <c r="AZ29" s="30">
        <v>16808.83228974248</v>
      </c>
      <c r="BA29" s="79">
        <f>+AZ29/AZ50</f>
        <v>0.44425403017279708</v>
      </c>
      <c r="BB29" s="30">
        <v>16547.163632271207</v>
      </c>
      <c r="BC29" s="79">
        <f>+BB29/BB50</f>
        <v>0.43617940048578363</v>
      </c>
      <c r="BD29" s="30">
        <v>17620.228492772509</v>
      </c>
      <c r="BE29" s="79">
        <f>+BD29/BD50</f>
        <v>0.4491599938088755</v>
      </c>
      <c r="BF29" s="30">
        <v>18143.009971365864</v>
      </c>
      <c r="BG29" s="79">
        <f>+BF29/BF50</f>
        <v>0.45956898968944587</v>
      </c>
      <c r="BH29" s="30">
        <v>18574.591075880297</v>
      </c>
      <c r="BI29" s="79">
        <f>+BH29/BH50</f>
        <v>0.46530985667460834</v>
      </c>
      <c r="BJ29" s="30">
        <v>18518.105107358184</v>
      </c>
      <c r="BK29" s="79">
        <f>+BJ29/BJ50</f>
        <v>0.46668535794266092</v>
      </c>
      <c r="BL29" s="30">
        <f>+'DOMESTIC DEBT COLONES'!BL30/'DOMESTIC DEBT USD'!BL82</f>
        <v>18429.417367734171</v>
      </c>
      <c r="BM29" s="79">
        <f>+BL29/BL50</f>
        <v>0.46996950338338161</v>
      </c>
      <c r="BN29" s="30">
        <f>+'DOMESTIC DEBT COLONES'!BN30/'DOMESTIC DEBT USD'!BN82</f>
        <v>18511.317570539875</v>
      </c>
      <c r="BO29" s="79">
        <f>+BN29/BN50</f>
        <v>0.46489414251863614</v>
      </c>
      <c r="BP29" s="30">
        <f>+'DOMESTIC DEBT COLONES'!BP30/'DOMESTIC DEBT USD'!BP82</f>
        <v>18597.317572727246</v>
      </c>
      <c r="BQ29" s="79">
        <f>+BP29/BP50</f>
        <v>0.47282008180007312</v>
      </c>
      <c r="BR29" s="30">
        <f>+'DOMESTIC DEBT COLONES'!BR30/'DOMESTIC DEBT USD'!BR82</f>
        <v>18385.011540380663</v>
      </c>
      <c r="BS29" s="79">
        <f>+BR29/BR50</f>
        <v>0.46120819287920695</v>
      </c>
      <c r="BT29" s="30">
        <f>+'DOMESTIC DEBT COLONES'!BT30/'DOMESTIC DEBT USD'!BT82</f>
        <v>18586.361344969744</v>
      </c>
      <c r="BU29" s="79">
        <f>+BT29/BT50</f>
        <v>0.46907272934674465</v>
      </c>
      <c r="BV29" s="30">
        <f>+'DOMESTIC DEBT COLONES'!BV30/'DOMESTIC DEBT USD'!BV82</f>
        <v>19040.570736663027</v>
      </c>
      <c r="BW29" s="79">
        <f>+BV29/BV50</f>
        <v>0.46984869183066369</v>
      </c>
      <c r="BX29" s="30">
        <v>19282.907701480224</v>
      </c>
      <c r="BY29" s="79">
        <f>+BX29/BX50</f>
        <v>0.47294629881755562</v>
      </c>
      <c r="BZ29" s="29">
        <v>19591.977424175224</v>
      </c>
      <c r="CA29" s="78">
        <f>+BZ29/BZ50</f>
        <v>0.48081860886069749</v>
      </c>
      <c r="CB29" s="29">
        <f>+'DOMESTIC DEBT COLONES'!CB30/'DOMESTIC DEBT COLONES'!CB83</f>
        <v>20709.459525530823</v>
      </c>
      <c r="CC29" s="78">
        <f>+CB29/CB50</f>
        <v>0.49978740504942976</v>
      </c>
      <c r="CD29" s="30">
        <f>+'DOMESTIC DEBT COLONES'!CD30/'DOMESTIC DEBT COLONES'!CD83</f>
        <v>20610.756053705612</v>
      </c>
      <c r="CE29" s="79">
        <f>+CD29/CD50</f>
        <v>0.49669856470885804</v>
      </c>
      <c r="CF29" s="30">
        <f>+'DOMESTIC DEBT COLONES'!CF30/'DOMESTIC DEBT COLONES'!CF83</f>
        <v>20268.884868014618</v>
      </c>
      <c r="CG29" s="79">
        <f>+CF29/CF50</f>
        <v>0.50457092778720414</v>
      </c>
      <c r="CH29" s="30">
        <f>+'DOMESTIC DEBT COLONES'!CH30/'DOMESTIC DEBT COLONES'!CH83</f>
        <v>20214.563677732207</v>
      </c>
      <c r="CI29" s="79">
        <f>+CH29/CH50</f>
        <v>0.50856148382177713</v>
      </c>
      <c r="CJ29" s="30">
        <f>+'DOMESTIC DEBT COLONES'!CJ30/'DOMESTIC DEBT COLONES'!CJ83</f>
        <v>21109.228191830407</v>
      </c>
      <c r="CK29" s="79">
        <f>+CJ29/CJ50</f>
        <v>0.52539301002481265</v>
      </c>
      <c r="CL29" s="30">
        <f>+'DOMESTIC DEBT COLONES'!CL30/'DOMESTIC DEBT COLONES'!CL83</f>
        <v>21563.527523293753</v>
      </c>
      <c r="CM29" s="79">
        <f>+CL29/CL50</f>
        <v>0.52705990674925673</v>
      </c>
      <c r="CN29" s="30">
        <f>+'DOMESTIC DEBT COLONES'!CN30/'DOMESTIC DEBT COLONES'!CN83</f>
        <v>21462.205271215476</v>
      </c>
      <c r="CO29" s="79">
        <f>+CN29/CN50</f>
        <v>0.52519726715287096</v>
      </c>
      <c r="CP29" s="30">
        <f>+'DOMESTIC DEBT COLONES'!CP30/'DOMESTIC DEBT COLONES'!CP83</f>
        <v>21701.614801270811</v>
      </c>
      <c r="CQ29" s="79">
        <f>+CP29/CP50</f>
        <v>0.52215554510985929</v>
      </c>
      <c r="CR29" s="30">
        <f>+'DOMESTIC DEBT COLONES'!CR30/'DOMESTIC DEBT COLONES'!CR83</f>
        <v>22382.54593440803</v>
      </c>
      <c r="CS29" s="79">
        <f>+CR29/CR50</f>
        <v>0.53068486190962882</v>
      </c>
      <c r="CT29" s="30">
        <f>+'DOMESTIC DEBT COLONES'!CT30/'DOMESTIC DEBT COLONES'!CT83</f>
        <v>22457.050871587704</v>
      </c>
      <c r="CU29" s="79">
        <f>+CT29/CT50</f>
        <v>0.53353909880225181</v>
      </c>
      <c r="CV29" s="30">
        <f>+'DOMESTIC DEBT COLONES'!CV30/'DOMESTIC DEBT COLONES'!CV83</f>
        <v>23033.599496825744</v>
      </c>
      <c r="CW29" s="79">
        <f>+CV29/CV50</f>
        <v>0.5452334143674421</v>
      </c>
      <c r="CX29" s="30">
        <f>+'DOMESTIC DEBT COLONES'!CX30/'DOMESTIC DEBT COLONES'!CX83</f>
        <v>22926.698690326182</v>
      </c>
      <c r="CY29" s="79">
        <f>+CX29/CX50</f>
        <v>0.5345509559930115</v>
      </c>
      <c r="CZ29" s="30">
        <f>+'DOMESTIC DEBT COLONES'!CZ30/'DOMESTIC DEBT COLONES'!CZ83</f>
        <v>23568.821392178546</v>
      </c>
      <c r="DA29" s="79">
        <f>+CZ29/CZ50</f>
        <v>0.54346611807751155</v>
      </c>
      <c r="DB29" s="30">
        <f>+'DOMESTIC DEBT COLONES'!DB30/'DOMESTIC DEBT COLONES'!DB83</f>
        <v>23694.779217436077</v>
      </c>
      <c r="DC29" s="79">
        <f>+DB29/DB50</f>
        <v>0.5454956500655529</v>
      </c>
      <c r="DD29" s="282">
        <f>+'DOMESTIC DEBT COLONES'!DD30/'DOMESTIC DEBT COLONES'!DD83</f>
        <v>24115.591609002484</v>
      </c>
      <c r="DE29" s="284">
        <f>+DD29/DD50</f>
        <v>0.55223517749897022</v>
      </c>
    </row>
    <row r="30" spans="1:109" s="13" customFormat="1" x14ac:dyDescent="0.35">
      <c r="A30" s="72" t="s">
        <v>58</v>
      </c>
      <c r="B30" s="73">
        <f>+B29/B63</f>
        <v>0.25011027890915555</v>
      </c>
      <c r="C30" s="74"/>
      <c r="D30" s="73">
        <v>0</v>
      </c>
      <c r="E30" s="74"/>
      <c r="F30" s="75">
        <v>0</v>
      </c>
      <c r="G30" s="76"/>
      <c r="H30" s="75">
        <v>0</v>
      </c>
      <c r="I30" s="76"/>
      <c r="J30" s="75">
        <v>0</v>
      </c>
      <c r="K30" s="76"/>
      <c r="L30" s="75">
        <v>0</v>
      </c>
      <c r="M30" s="76"/>
      <c r="N30" s="75">
        <v>0</v>
      </c>
      <c r="O30" s="76"/>
      <c r="P30" s="75">
        <v>0</v>
      </c>
      <c r="Q30" s="76"/>
      <c r="R30" s="75">
        <v>0</v>
      </c>
      <c r="S30" s="76"/>
      <c r="T30" s="75">
        <v>0</v>
      </c>
      <c r="U30" s="76"/>
      <c r="V30" s="75">
        <v>0</v>
      </c>
      <c r="W30" s="76"/>
      <c r="X30" s="75">
        <v>0</v>
      </c>
      <c r="Y30" s="76"/>
      <c r="Z30" s="75">
        <f>+Z29/Z63</f>
        <v>0.23348810637703624</v>
      </c>
      <c r="AA30" s="76"/>
      <c r="AB30" s="75">
        <v>0</v>
      </c>
      <c r="AC30" s="76"/>
      <c r="AD30" s="73">
        <v>0</v>
      </c>
      <c r="AE30" s="74"/>
      <c r="AF30" s="75">
        <v>0</v>
      </c>
      <c r="AG30" s="76"/>
      <c r="AH30" s="75">
        <v>0</v>
      </c>
      <c r="AI30" s="76"/>
      <c r="AJ30" s="75">
        <v>0</v>
      </c>
      <c r="AK30" s="76"/>
      <c r="AL30" s="75">
        <v>0</v>
      </c>
      <c r="AM30" s="76"/>
      <c r="AN30" s="75">
        <v>0</v>
      </c>
      <c r="AO30" s="76"/>
      <c r="AP30" s="75">
        <v>0</v>
      </c>
      <c r="AQ30" s="76"/>
      <c r="AR30" s="75">
        <v>0</v>
      </c>
      <c r="AS30" s="76"/>
      <c r="AT30" s="73">
        <v>0</v>
      </c>
      <c r="AU30" s="74"/>
      <c r="AV30" s="75">
        <v>0</v>
      </c>
      <c r="AW30" s="76"/>
      <c r="AX30" s="75">
        <f>+AX29/AX63</f>
        <v>0.21939556889318554</v>
      </c>
      <c r="AY30" s="76"/>
      <c r="AZ30" s="77" t="e">
        <f>+AZ29/AZ63</f>
        <v>#DIV/0!</v>
      </c>
      <c r="BA30" s="76"/>
      <c r="BB30" s="77" t="e">
        <f>+BB29/BB63</f>
        <v>#DIV/0!</v>
      </c>
      <c r="BC30" s="76"/>
      <c r="BD30" s="77" t="e">
        <f>+BD29/BD63</f>
        <v>#DIV/0!</v>
      </c>
      <c r="BE30" s="76"/>
      <c r="BF30" s="77" t="e">
        <f>+BF29/BF63</f>
        <v>#DIV/0!</v>
      </c>
      <c r="BG30" s="76"/>
      <c r="BH30" s="77" t="e">
        <f>+BH29/BH63</f>
        <v>#DIV/0!</v>
      </c>
      <c r="BI30" s="76"/>
      <c r="BJ30" s="77" t="e">
        <f>+BJ29/BJ63</f>
        <v>#DIV/0!</v>
      </c>
      <c r="BK30" s="76"/>
      <c r="BL30" s="77" t="e">
        <f>+BL29/BL63</f>
        <v>#DIV/0!</v>
      </c>
      <c r="BM30" s="76"/>
      <c r="BN30" s="77" t="e">
        <f>+BN29/BN63</f>
        <v>#DIV/0!</v>
      </c>
      <c r="BO30" s="76"/>
      <c r="BP30" s="77" t="e">
        <f>+BP29/BP63</f>
        <v>#DIV/0!</v>
      </c>
      <c r="BQ30" s="76"/>
      <c r="BR30" s="77"/>
      <c r="BS30" s="76"/>
      <c r="BT30" s="77"/>
      <c r="BU30" s="76"/>
      <c r="BV30" s="75">
        <f>+BV29/BV63</f>
        <v>0.21190144360537017</v>
      </c>
      <c r="BW30" s="76"/>
      <c r="BX30" s="75"/>
      <c r="BY30" s="76"/>
      <c r="BZ30" s="73"/>
      <c r="CA30" s="74"/>
      <c r="CB30" s="73"/>
      <c r="CC30" s="74"/>
      <c r="CD30" s="75"/>
      <c r="CE30" s="76"/>
      <c r="CF30" s="75"/>
      <c r="CG30" s="76"/>
      <c r="CH30" s="75"/>
      <c r="CI30" s="76"/>
      <c r="CJ30" s="75"/>
      <c r="CK30" s="76"/>
      <c r="CL30" s="75"/>
      <c r="CM30" s="76"/>
      <c r="CN30" s="75"/>
      <c r="CO30" s="76"/>
      <c r="CP30" s="75"/>
      <c r="CQ30" s="76"/>
      <c r="CR30" s="75"/>
      <c r="CS30" s="76"/>
      <c r="CT30" s="75">
        <f>+CT29/CT63</f>
        <v>0.23423931369119608</v>
      </c>
      <c r="CU30" s="76"/>
      <c r="CV30" s="77" t="e">
        <f>+CV29/CV63</f>
        <v>#DIV/0!</v>
      </c>
      <c r="CW30" s="76"/>
      <c r="CX30" s="77" t="e">
        <f>+CX29/CX63</f>
        <v>#DIV/0!</v>
      </c>
      <c r="CY30" s="76"/>
      <c r="CZ30" s="77" t="e">
        <f>+CZ29/CZ63</f>
        <v>#DIV/0!</v>
      </c>
      <c r="DA30" s="76"/>
      <c r="DB30" s="77" t="e">
        <f>+DB29/DB63</f>
        <v>#DIV/0!</v>
      </c>
      <c r="DC30" s="76"/>
      <c r="DD30" s="455" t="e">
        <f>+DD29/DD63</f>
        <v>#DIV/0!</v>
      </c>
      <c r="DE30" s="283"/>
    </row>
    <row r="31" spans="1:109" s="13" customFormat="1" ht="12.75" customHeight="1" x14ac:dyDescent="0.35">
      <c r="A31" s="28"/>
      <c r="B31" s="28"/>
      <c r="C31" s="83"/>
      <c r="D31" s="28"/>
      <c r="E31" s="83"/>
      <c r="F31" s="41"/>
      <c r="G31" s="84"/>
      <c r="H31" s="41"/>
      <c r="I31" s="84"/>
      <c r="J31" s="41"/>
      <c r="K31" s="84"/>
      <c r="L31" s="41"/>
      <c r="M31" s="84"/>
      <c r="N31" s="41"/>
      <c r="O31" s="84"/>
      <c r="P31" s="41"/>
      <c r="Q31" s="84"/>
      <c r="R31" s="41"/>
      <c r="S31" s="84"/>
      <c r="T31" s="41"/>
      <c r="U31" s="84"/>
      <c r="V31" s="41"/>
      <c r="W31" s="84"/>
      <c r="X31" s="41"/>
      <c r="Y31" s="84"/>
      <c r="Z31" s="41"/>
      <c r="AA31" s="84"/>
      <c r="AB31" s="41"/>
      <c r="AC31" s="84"/>
      <c r="AD31" s="28"/>
      <c r="AE31" s="83"/>
      <c r="AF31" s="41"/>
      <c r="AG31" s="84"/>
      <c r="AH31" s="41"/>
      <c r="AI31" s="84"/>
      <c r="AJ31" s="41"/>
      <c r="AK31" s="84"/>
      <c r="AL31" s="41"/>
      <c r="AM31" s="84"/>
      <c r="AN31" s="41"/>
      <c r="AO31" s="84"/>
      <c r="AP31" s="41"/>
      <c r="AQ31" s="84"/>
      <c r="AR31" s="41"/>
      <c r="AS31" s="84"/>
      <c r="AT31" s="28"/>
      <c r="AU31" s="83"/>
      <c r="AV31" s="41"/>
      <c r="AW31" s="84"/>
      <c r="AX31" s="41"/>
      <c r="AY31" s="84"/>
      <c r="AZ31" s="41"/>
      <c r="BA31" s="84"/>
      <c r="BB31" s="41"/>
      <c r="BC31" s="84"/>
      <c r="BD31" s="41"/>
      <c r="BE31" s="84"/>
      <c r="BF31" s="41"/>
      <c r="BG31" s="84"/>
      <c r="BH31" s="41"/>
      <c r="BI31" s="84"/>
      <c r="BJ31" s="41"/>
      <c r="BK31" s="84"/>
      <c r="BL31" s="41"/>
      <c r="BM31" s="84"/>
      <c r="BN31" s="41"/>
      <c r="BO31" s="84"/>
      <c r="BP31" s="41"/>
      <c r="BQ31" s="84"/>
      <c r="BR31" s="41"/>
      <c r="BS31" s="84"/>
      <c r="BT31" s="41"/>
      <c r="BU31" s="84"/>
      <c r="BV31" s="41"/>
      <c r="BW31" s="84"/>
      <c r="BX31" s="41"/>
      <c r="BY31" s="84"/>
      <c r="BZ31" s="28"/>
      <c r="CA31" s="83"/>
      <c r="CB31" s="28"/>
      <c r="CC31" s="83"/>
      <c r="CD31" s="41"/>
      <c r="CE31" s="84"/>
      <c r="CF31" s="41"/>
      <c r="CG31" s="84"/>
      <c r="CH31" s="41"/>
      <c r="CI31" s="84"/>
      <c r="CJ31" s="41"/>
      <c r="CK31" s="84"/>
      <c r="CL31" s="41"/>
      <c r="CM31" s="84"/>
      <c r="CN31" s="41"/>
      <c r="CO31" s="84"/>
      <c r="CP31" s="41"/>
      <c r="CQ31" s="84"/>
      <c r="CR31" s="41"/>
      <c r="CS31" s="84"/>
      <c r="CT31" s="41"/>
      <c r="CU31" s="84"/>
      <c r="CV31" s="41"/>
      <c r="CW31" s="84"/>
      <c r="CX31" s="41"/>
      <c r="CY31" s="84"/>
      <c r="CZ31" s="41"/>
      <c r="DA31" s="84"/>
      <c r="DB31" s="41"/>
      <c r="DC31" s="84"/>
      <c r="DD31" s="290"/>
      <c r="DE31" s="286"/>
    </row>
    <row r="32" spans="1:109" s="38" customFormat="1" ht="12.75" customHeight="1" x14ac:dyDescent="0.35">
      <c r="A32" s="25" t="s">
        <v>61</v>
      </c>
      <c r="B32" s="109">
        <f>'DOMESTIC DEBT COLONES'!B33</f>
        <v>5.8735561409229948</v>
      </c>
      <c r="C32" s="91" t="s">
        <v>92</v>
      </c>
      <c r="D32" s="109">
        <f>'DOMESTIC DEBT COLONES'!D33</f>
        <v>5.7744438035992989</v>
      </c>
      <c r="E32" s="91" t="s">
        <v>92</v>
      </c>
      <c r="F32" s="110">
        <f>'DOMESTIC DEBT COLONES'!F33</f>
        <v>5.7590241672542932</v>
      </c>
      <c r="G32" s="92" t="s">
        <v>92</v>
      </c>
      <c r="H32" s="110">
        <f>'DOMESTIC DEBT COLONES'!H33</f>
        <v>5.801271193134391</v>
      </c>
      <c r="I32" s="92" t="s">
        <v>92</v>
      </c>
      <c r="J32" s="110">
        <f>'DOMESTIC DEBT COLONES'!J33</f>
        <v>5.8255968773442319</v>
      </c>
      <c r="K32" s="92" t="s">
        <v>92</v>
      </c>
      <c r="L32" s="110">
        <f>'DOMESTIC DEBT COLONES'!L33</f>
        <v>5.7947646697450281</v>
      </c>
      <c r="M32" s="92" t="s">
        <v>92</v>
      </c>
      <c r="N32" s="110">
        <f>'DOMESTIC DEBT COLONES'!N33</f>
        <v>5.7417030939372724</v>
      </c>
      <c r="O32" s="92" t="s">
        <v>92</v>
      </c>
      <c r="P32" s="110">
        <f>'DOMESTIC DEBT COLONES'!P33</f>
        <v>5.7679025567920723</v>
      </c>
      <c r="Q32" s="92" t="s">
        <v>92</v>
      </c>
      <c r="R32" s="110">
        <f>'DOMESTIC DEBT COLONES'!R33</f>
        <v>5.6831112693208006</v>
      </c>
      <c r="S32" s="92" t="s">
        <v>92</v>
      </c>
      <c r="T32" s="110">
        <f>'DOMESTIC DEBT COLONES'!T33</f>
        <v>5.65</v>
      </c>
      <c r="U32" s="92" t="s">
        <v>92</v>
      </c>
      <c r="V32" s="110">
        <v>5.6329868674637735</v>
      </c>
      <c r="W32" s="92" t="s">
        <v>92</v>
      </c>
      <c r="X32" s="110">
        <v>5.6462425207747993</v>
      </c>
      <c r="Y32" s="92" t="s">
        <v>92</v>
      </c>
      <c r="Z32" s="110">
        <v>5.6662258893930311</v>
      </c>
      <c r="AA32" s="92" t="s">
        <v>92</v>
      </c>
      <c r="AB32" s="110">
        <v>5.758569955966176</v>
      </c>
      <c r="AC32" s="92" t="s">
        <v>92</v>
      </c>
      <c r="AD32" s="109">
        <v>5.92</v>
      </c>
      <c r="AE32" s="91" t="s">
        <v>92</v>
      </c>
      <c r="AF32" s="110">
        <v>5.9093917079629552</v>
      </c>
      <c r="AG32" s="92" t="s">
        <v>92</v>
      </c>
      <c r="AH32" s="110">
        <v>5.8503390777764386</v>
      </c>
      <c r="AI32" s="92" t="s">
        <v>92</v>
      </c>
      <c r="AJ32" s="110">
        <v>5.8376908402202767</v>
      </c>
      <c r="AK32" s="92" t="s">
        <v>92</v>
      </c>
      <c r="AL32" s="110">
        <f>+'DOMESTIC DEBT COLONES'!AL33</f>
        <v>5.8869294850044689</v>
      </c>
      <c r="AM32" s="92" t="s">
        <v>92</v>
      </c>
      <c r="AN32" s="110">
        <f>+'DOMESTIC DEBT COLONES'!AN33</f>
        <v>5.9149912671994205</v>
      </c>
      <c r="AO32" s="92" t="s">
        <v>92</v>
      </c>
      <c r="AP32" s="110">
        <f>+'DOMESTIC DEBT COLONES'!AP33</f>
        <v>6.0672704256983856</v>
      </c>
      <c r="AQ32" s="92" t="s">
        <v>92</v>
      </c>
      <c r="AR32" s="110">
        <f>+'DOMESTIC DEBT COLONES'!AR33</f>
        <v>6.0867189918841564</v>
      </c>
      <c r="AS32" s="92" t="s">
        <v>92</v>
      </c>
      <c r="AT32" s="109">
        <f>+'DOMESTIC DEBT COLONES'!AT33</f>
        <v>6.0372681885696053</v>
      </c>
      <c r="AU32" s="91" t="s">
        <v>92</v>
      </c>
      <c r="AV32" s="110">
        <v>6.0552039234292545</v>
      </c>
      <c r="AW32" s="92" t="s">
        <v>92</v>
      </c>
      <c r="AX32" s="110">
        <v>6.0428665620563056</v>
      </c>
      <c r="AY32" s="92" t="s">
        <v>92</v>
      </c>
      <c r="AZ32" s="110">
        <v>5.9663942807104551</v>
      </c>
      <c r="BA32" s="92" t="s">
        <v>92</v>
      </c>
      <c r="BB32" s="110">
        <v>5.9600364817092863</v>
      </c>
      <c r="BC32" s="92" t="s">
        <v>92</v>
      </c>
      <c r="BD32" s="110">
        <v>6.0291327139429773</v>
      </c>
      <c r="BE32" s="92" t="s">
        <v>92</v>
      </c>
      <c r="BF32" s="110">
        <v>6.0726443330675623</v>
      </c>
      <c r="BG32" s="92" t="s">
        <v>92</v>
      </c>
      <c r="BH32" s="110">
        <v>6.0899672010280055</v>
      </c>
      <c r="BI32" s="92" t="s">
        <v>92</v>
      </c>
      <c r="BJ32" s="110">
        <v>6.1082889552000887</v>
      </c>
      <c r="BK32" s="92" t="s">
        <v>92</v>
      </c>
      <c r="BL32" s="110">
        <v>6.1488874597205774</v>
      </c>
      <c r="BM32" s="92" t="s">
        <v>92</v>
      </c>
      <c r="BN32" s="110">
        <v>6.3080218989031716</v>
      </c>
      <c r="BO32" s="92" t="s">
        <v>92</v>
      </c>
      <c r="BP32" s="110">
        <v>6.3178818270433617</v>
      </c>
      <c r="BQ32" s="92" t="s">
        <v>92</v>
      </c>
      <c r="BR32" s="110">
        <v>6.3297477480485878</v>
      </c>
      <c r="BS32" s="92" t="s">
        <v>92</v>
      </c>
      <c r="BT32" s="110">
        <v>6.3369050866021572</v>
      </c>
      <c r="BU32" s="92" t="s">
        <v>92</v>
      </c>
      <c r="BV32" s="110">
        <v>6.27</v>
      </c>
      <c r="BW32" s="92" t="s">
        <v>92</v>
      </c>
      <c r="BX32" s="110">
        <v>6.3251342525241592</v>
      </c>
      <c r="BY32" s="92" t="s">
        <v>92</v>
      </c>
      <c r="BZ32" s="109">
        <v>6.4937555003567171</v>
      </c>
      <c r="CA32" s="91" t="s">
        <v>92</v>
      </c>
      <c r="CB32" s="109">
        <v>6.6138940634312942</v>
      </c>
      <c r="CC32" s="91" t="s">
        <v>92</v>
      </c>
      <c r="CD32" s="110">
        <v>6.603624025817969</v>
      </c>
      <c r="CE32" s="92" t="s">
        <v>92</v>
      </c>
      <c r="CF32" s="110">
        <f>+'DOMESTIC DEBT COLONES'!CF33</f>
        <v>6.6477416190907466</v>
      </c>
      <c r="CG32" s="92" t="s">
        <v>92</v>
      </c>
      <c r="CH32" s="110">
        <f>+'DOMESTIC DEBT COLONES'!CH33</f>
        <v>6.8357297392079088</v>
      </c>
      <c r="CI32" s="92" t="s">
        <v>92</v>
      </c>
      <c r="CJ32" s="110">
        <f>+'DOMESTIC DEBT COLONES'!CJ33</f>
        <v>6.9230839511174747</v>
      </c>
      <c r="CK32" s="92" t="s">
        <v>92</v>
      </c>
      <c r="CL32" s="110">
        <f>+'DOMESTIC DEBT COLONES'!CL33</f>
        <v>6.8662320939101846</v>
      </c>
      <c r="CM32" s="92" t="s">
        <v>92</v>
      </c>
      <c r="CN32" s="110">
        <f>+'DOMESTIC DEBT COLONES'!CN33</f>
        <v>7.0249272202641544</v>
      </c>
      <c r="CO32" s="92" t="s">
        <v>92</v>
      </c>
      <c r="CP32" s="110">
        <f>+'DOMESTIC DEBT COLONES'!CP33</f>
        <v>7.045216711977317</v>
      </c>
      <c r="CQ32" s="92" t="s">
        <v>92</v>
      </c>
      <c r="CR32" s="110">
        <f>+'DOMESTIC DEBT COLONES'!CR33</f>
        <v>7.0662638907381945</v>
      </c>
      <c r="CS32" s="92" t="s">
        <v>92</v>
      </c>
      <c r="CT32" s="110">
        <f>+'DOMESTIC DEBT COLONES'!CT33</f>
        <v>7.0149425330166579</v>
      </c>
      <c r="CU32" s="92" t="s">
        <v>92</v>
      </c>
      <c r="CV32" s="110">
        <f>+'DOMESTIC DEBT COLONES'!CV33</f>
        <v>7.0734048218090386</v>
      </c>
      <c r="CW32" s="92" t="s">
        <v>92</v>
      </c>
      <c r="CX32" s="110">
        <f>+'DOMESTIC DEBT COLONES'!CX33</f>
        <v>7.1391057331512302</v>
      </c>
      <c r="CY32" s="92" t="s">
        <v>92</v>
      </c>
      <c r="CZ32" s="110">
        <f>+'DOMESTIC DEBT COLONES'!CZ33</f>
        <v>7.1217040492468069</v>
      </c>
      <c r="DA32" s="92" t="s">
        <v>92</v>
      </c>
      <c r="DB32" s="110">
        <f>+'DOMESTIC DEBT COLONES'!DB33</f>
        <v>7.0568630609655054</v>
      </c>
      <c r="DC32" s="92" t="s">
        <v>92</v>
      </c>
      <c r="DD32" s="410">
        <f>+'DOMESTIC DEBT COLONES'!DD33</f>
        <v>7.0664022064582657</v>
      </c>
      <c r="DE32" s="289" t="s">
        <v>92</v>
      </c>
    </row>
    <row r="33" spans="1:109" s="38" customFormat="1" ht="12.75" customHeight="1" x14ac:dyDescent="0.35">
      <c r="A33" s="25" t="s">
        <v>63</v>
      </c>
      <c r="B33" s="109">
        <f>'DOMESTIC DEBT COLONES'!B34</f>
        <v>4.2409367826434456</v>
      </c>
      <c r="C33" s="91" t="s">
        <v>92</v>
      </c>
      <c r="D33" s="109">
        <f>'DOMESTIC DEBT COLONES'!D34</f>
        <v>4.2409367826434456</v>
      </c>
      <c r="E33" s="91" t="s">
        <v>92</v>
      </c>
      <c r="F33" s="110">
        <f>'DOMESTIC DEBT COLONES'!F34</f>
        <v>4.2409367826434456</v>
      </c>
      <c r="G33" s="92" t="s">
        <v>92</v>
      </c>
      <c r="H33" s="110">
        <f>'DOMESTIC DEBT COLONES'!H34</f>
        <v>4.2834889687124216</v>
      </c>
      <c r="I33" s="92" t="s">
        <v>92</v>
      </c>
      <c r="J33" s="110">
        <f>'DOMESTIC DEBT COLONES'!J34</f>
        <v>4.2834889687124216</v>
      </c>
      <c r="K33" s="92" t="s">
        <v>92</v>
      </c>
      <c r="L33" s="110">
        <f>'DOMESTIC DEBT COLONES'!L34</f>
        <v>4.2834889687124216</v>
      </c>
      <c r="M33" s="92" t="s">
        <v>92</v>
      </c>
      <c r="N33" s="110">
        <f>'DOMESTIC DEBT COLONES'!N34</f>
        <v>4.2725946206618808</v>
      </c>
      <c r="O33" s="92" t="s">
        <v>92</v>
      </c>
      <c r="P33" s="110">
        <f>'DOMESTIC DEBT COLONES'!P34</f>
        <v>4.2725946206618808</v>
      </c>
      <c r="Q33" s="92" t="s">
        <v>92</v>
      </c>
      <c r="R33" s="110">
        <f>'DOMESTIC DEBT COLONES'!R34</f>
        <v>4.2725946206618808</v>
      </c>
      <c r="S33" s="92" t="s">
        <v>92</v>
      </c>
      <c r="T33" s="110">
        <f>'DOMESTIC DEBT COLONES'!T34</f>
        <v>4.33</v>
      </c>
      <c r="U33" s="92" t="s">
        <v>92</v>
      </c>
      <c r="V33" s="110">
        <v>4.33</v>
      </c>
      <c r="W33" s="92" t="s">
        <v>92</v>
      </c>
      <c r="X33" s="110">
        <v>4.33</v>
      </c>
      <c r="Y33" s="92" t="s">
        <v>92</v>
      </c>
      <c r="Z33" s="110">
        <f>+'DOMESTIC DEBT COLONES'!Z34</f>
        <v>4.43</v>
      </c>
      <c r="AA33" s="92" t="s">
        <v>92</v>
      </c>
      <c r="AB33" s="110">
        <v>4.43</v>
      </c>
      <c r="AC33" s="92" t="s">
        <v>92</v>
      </c>
      <c r="AD33" s="109">
        <v>4.43</v>
      </c>
      <c r="AE33" s="91" t="s">
        <v>92</v>
      </c>
      <c r="AF33" s="110">
        <v>4.47</v>
      </c>
      <c r="AG33" s="92" t="s">
        <v>92</v>
      </c>
      <c r="AH33" s="110">
        <v>4.47</v>
      </c>
      <c r="AI33" s="92" t="s">
        <v>92</v>
      </c>
      <c r="AJ33" s="110">
        <v>4.47</v>
      </c>
      <c r="AK33" s="92" t="s">
        <v>92</v>
      </c>
      <c r="AL33" s="110">
        <f>+'DOMESTIC DEBT COLONES'!AL34</f>
        <v>4.38</v>
      </c>
      <c r="AM33" s="92" t="s">
        <v>92</v>
      </c>
      <c r="AN33" s="110">
        <f>+'DOMESTIC DEBT COLONES'!AN34</f>
        <v>4.38</v>
      </c>
      <c r="AO33" s="92" t="s">
        <v>92</v>
      </c>
      <c r="AP33" s="110">
        <f>+'DOMESTIC DEBT COLONES'!AP34</f>
        <v>4.38</v>
      </c>
      <c r="AQ33" s="92" t="s">
        <v>92</v>
      </c>
      <c r="AR33" s="110">
        <f>+'DOMESTIC DEBT COLONES'!AR34</f>
        <v>4.3722639128726115</v>
      </c>
      <c r="AS33" s="92" t="s">
        <v>92</v>
      </c>
      <c r="AT33" s="109">
        <f>+'DOMESTIC DEBT COLONES'!AT34</f>
        <v>4.3722639128726115</v>
      </c>
      <c r="AU33" s="91" t="s">
        <v>92</v>
      </c>
      <c r="AV33" s="110">
        <v>4.338870794840088</v>
      </c>
      <c r="AW33" s="92" t="s">
        <v>92</v>
      </c>
      <c r="AX33" s="110">
        <v>4.29</v>
      </c>
      <c r="AY33" s="92" t="s">
        <v>92</v>
      </c>
      <c r="AZ33" s="110">
        <v>4.29</v>
      </c>
      <c r="BA33" s="92" t="s">
        <v>92</v>
      </c>
      <c r="BB33" s="110">
        <v>4.29</v>
      </c>
      <c r="BC33" s="92" t="s">
        <v>92</v>
      </c>
      <c r="BD33" s="110">
        <f>+'DOMESTIC DEBT COLONES'!BD34</f>
        <v>4.297072745532577</v>
      </c>
      <c r="BE33" s="92" t="s">
        <v>92</v>
      </c>
      <c r="BF33" s="110">
        <f>+'DOMESTIC DEBT COLONES'!BF34</f>
        <v>4.297072745532577</v>
      </c>
      <c r="BG33" s="92" t="s">
        <v>92</v>
      </c>
      <c r="BH33" s="110">
        <f>+'DOMESTIC DEBT COLONES'!BH34</f>
        <v>4.297072745532577</v>
      </c>
      <c r="BI33" s="92" t="s">
        <v>92</v>
      </c>
      <c r="BJ33" s="110">
        <f>+'DOMESTIC DEBT COLONES'!BJ34</f>
        <v>4.307641815427111</v>
      </c>
      <c r="BK33" s="92" t="s">
        <v>92</v>
      </c>
      <c r="BL33" s="110">
        <f>+'DOMESTIC DEBT COLONES'!BL34</f>
        <v>4.307641815427111</v>
      </c>
      <c r="BM33" s="92" t="s">
        <v>92</v>
      </c>
      <c r="BN33" s="110">
        <f>+'DOMESTIC DEBT COLONES'!BN34</f>
        <v>4.307641815427111</v>
      </c>
      <c r="BO33" s="92" t="s">
        <v>92</v>
      </c>
      <c r="BP33" s="110">
        <f>+'DOMESTIC DEBT COLONES'!BP34</f>
        <v>4.5558580191603308</v>
      </c>
      <c r="BQ33" s="92" t="s">
        <v>92</v>
      </c>
      <c r="BR33" s="110">
        <f>+'DOMESTIC DEBT COLONES'!BR34</f>
        <v>4.5558580191603308</v>
      </c>
      <c r="BS33" s="92" t="s">
        <v>92</v>
      </c>
      <c r="BT33" s="110">
        <v>4.5558580191603308</v>
      </c>
      <c r="BU33" s="92" t="s">
        <v>92</v>
      </c>
      <c r="BV33" s="110">
        <v>4.5558580191603308</v>
      </c>
      <c r="BW33" s="92" t="s">
        <v>92</v>
      </c>
      <c r="BX33" s="110">
        <v>4.506725835134314</v>
      </c>
      <c r="BY33" s="92" t="s">
        <v>92</v>
      </c>
      <c r="BZ33" s="109">
        <v>4.506725835134314</v>
      </c>
      <c r="CA33" s="91" t="s">
        <v>92</v>
      </c>
      <c r="CB33" s="109">
        <v>4.7782806319324305</v>
      </c>
      <c r="CC33" s="91" t="s">
        <v>92</v>
      </c>
      <c r="CD33" s="110">
        <v>4.7782806319324305</v>
      </c>
      <c r="CE33" s="92" t="s">
        <v>92</v>
      </c>
      <c r="CF33" s="110">
        <f>+'DOMESTIC DEBT COLONES'!CF34</f>
        <v>4.7782806319324305</v>
      </c>
      <c r="CG33" s="92" t="s">
        <v>92</v>
      </c>
      <c r="CH33" s="110">
        <f>+'DOMESTIC DEBT COLONES'!CH34</f>
        <v>4.8801868917926239</v>
      </c>
      <c r="CI33" s="92" t="s">
        <v>92</v>
      </c>
      <c r="CJ33" s="110">
        <f>+'DOMESTIC DEBT COLONES'!CJ34</f>
        <v>4.8801868917926239</v>
      </c>
      <c r="CK33" s="92" t="s">
        <v>92</v>
      </c>
      <c r="CL33" s="110">
        <f>+'DOMESTIC DEBT COLONES'!CL34</f>
        <v>4.8801868917926239</v>
      </c>
      <c r="CM33" s="92" t="s">
        <v>92</v>
      </c>
      <c r="CN33" s="110">
        <f>+'DOMESTIC DEBT COLONES'!CN34</f>
        <v>5.0721962448428952</v>
      </c>
      <c r="CO33" s="92" t="s">
        <v>92</v>
      </c>
      <c r="CP33" s="110">
        <f>+'DOMESTIC DEBT COLONES'!CP34</f>
        <v>5.0721962448428952</v>
      </c>
      <c r="CQ33" s="92" t="s">
        <v>92</v>
      </c>
      <c r="CR33" s="110">
        <f>+'DOMESTIC DEBT COLONES'!CR34</f>
        <v>5.0721962448428952</v>
      </c>
      <c r="CS33" s="92" t="s">
        <v>92</v>
      </c>
      <c r="CT33" s="110">
        <f>+'DOMESTIC DEBT COLONES'!CT34</f>
        <v>5.0522492131775998</v>
      </c>
      <c r="CU33" s="92" t="s">
        <v>92</v>
      </c>
      <c r="CV33" s="110">
        <f>+'DOMESTIC DEBT COLONES'!CV34</f>
        <v>5.0522492131775998</v>
      </c>
      <c r="CW33" s="92" t="s">
        <v>92</v>
      </c>
      <c r="CX33" s="110">
        <f>+'DOMESTIC DEBT COLONES'!CX34</f>
        <v>5.0522492131775998</v>
      </c>
      <c r="CY33" s="92" t="s">
        <v>92</v>
      </c>
      <c r="CZ33" s="110">
        <f>+'DOMESTIC DEBT COLONES'!CZ34</f>
        <v>5.0522492131775998</v>
      </c>
      <c r="DA33" s="92" t="s">
        <v>92</v>
      </c>
      <c r="DB33" s="110">
        <f>+'DOMESTIC DEBT COLONES'!DB34</f>
        <v>5.1556313684873087</v>
      </c>
      <c r="DC33" s="92" t="s">
        <v>92</v>
      </c>
      <c r="DD33" s="410">
        <f>+'DOMESTIC DEBT COLONES'!DD34</f>
        <v>5.1556313684873087</v>
      </c>
      <c r="DE33" s="289" t="s">
        <v>92</v>
      </c>
    </row>
    <row r="34" spans="1:109" s="38" customFormat="1" ht="12.75" customHeight="1" x14ac:dyDescent="0.35">
      <c r="A34" s="25" t="s">
        <v>64</v>
      </c>
      <c r="B34" s="109">
        <f>'DOMESTIC DEBT COLONES'!B35</f>
        <v>4.0919445973800253</v>
      </c>
      <c r="C34" s="91" t="s">
        <v>92</v>
      </c>
      <c r="D34" s="109">
        <f>'DOMESTIC DEBT COLONES'!D35</f>
        <v>4.0919445973800253</v>
      </c>
      <c r="E34" s="91" t="s">
        <v>92</v>
      </c>
      <c r="F34" s="110">
        <f>'DOMESTIC DEBT COLONES'!F35</f>
        <v>4.0919445973800253</v>
      </c>
      <c r="G34" s="92" t="s">
        <v>92</v>
      </c>
      <c r="H34" s="110">
        <f>'DOMESTIC DEBT COLONES'!H35</f>
        <v>4.1460251098339622</v>
      </c>
      <c r="I34" s="92" t="s">
        <v>92</v>
      </c>
      <c r="J34" s="110">
        <f>'DOMESTIC DEBT COLONES'!J35</f>
        <v>4.1460251098339622</v>
      </c>
      <c r="K34" s="92" t="s">
        <v>92</v>
      </c>
      <c r="L34" s="110">
        <f>'DOMESTIC DEBT COLONES'!L35</f>
        <v>4.1460251098339622</v>
      </c>
      <c r="M34" s="92" t="s">
        <v>92</v>
      </c>
      <c r="N34" s="110">
        <f>'DOMESTIC DEBT COLONES'!N35</f>
        <v>4.1460251098339622</v>
      </c>
      <c r="O34" s="92" t="s">
        <v>92</v>
      </c>
      <c r="P34" s="110">
        <f>'DOMESTIC DEBT COLONES'!P35</f>
        <v>4.1460251098339622</v>
      </c>
      <c r="Q34" s="92" t="s">
        <v>92</v>
      </c>
      <c r="R34" s="110">
        <f>'DOMESTIC DEBT COLONES'!R35</f>
        <v>4.1460251098339622</v>
      </c>
      <c r="S34" s="92" t="s">
        <v>92</v>
      </c>
      <c r="T34" s="110">
        <f>'DOMESTIC DEBT COLONES'!T35</f>
        <v>4.22</v>
      </c>
      <c r="U34" s="92" t="s">
        <v>92</v>
      </c>
      <c r="V34" s="110">
        <v>4.22</v>
      </c>
      <c r="W34" s="92" t="s">
        <v>92</v>
      </c>
      <c r="X34" s="110">
        <v>4.22</v>
      </c>
      <c r="Y34" s="92" t="s">
        <v>92</v>
      </c>
      <c r="Z34" s="110">
        <f>+'DOMESTIC DEBT COLONES'!Z35</f>
        <v>4.3099999999999996</v>
      </c>
      <c r="AA34" s="92" t="s">
        <v>92</v>
      </c>
      <c r="AB34" s="110">
        <v>4.3099999999999996</v>
      </c>
      <c r="AC34" s="92" t="s">
        <v>92</v>
      </c>
      <c r="AD34" s="109">
        <v>4.3099999999999996</v>
      </c>
      <c r="AE34" s="91" t="s">
        <v>92</v>
      </c>
      <c r="AF34" s="110">
        <v>4.3499999999999996</v>
      </c>
      <c r="AG34" s="92" t="s">
        <v>92</v>
      </c>
      <c r="AH34" s="110">
        <v>4.3499999999999996</v>
      </c>
      <c r="AI34" s="92" t="s">
        <v>92</v>
      </c>
      <c r="AJ34" s="110">
        <v>4.3499999999999996</v>
      </c>
      <c r="AK34" s="92" t="s">
        <v>92</v>
      </c>
      <c r="AL34" s="110">
        <f>+'DOMESTIC DEBT COLONES'!AL35</f>
        <v>4.24</v>
      </c>
      <c r="AM34" s="92" t="s">
        <v>92</v>
      </c>
      <c r="AN34" s="110">
        <f>+'DOMESTIC DEBT COLONES'!AN35</f>
        <v>4.24</v>
      </c>
      <c r="AO34" s="92" t="s">
        <v>92</v>
      </c>
      <c r="AP34" s="110">
        <f>+'DOMESTIC DEBT COLONES'!AP35</f>
        <v>4.24</v>
      </c>
      <c r="AQ34" s="92" t="s">
        <v>92</v>
      </c>
      <c r="AR34" s="110">
        <f>+'DOMESTIC DEBT COLONES'!AR35</f>
        <v>4.20565602210897</v>
      </c>
      <c r="AS34" s="92" t="s">
        <v>92</v>
      </c>
      <c r="AT34" s="109">
        <f>+'DOMESTIC DEBT COLONES'!AT35</f>
        <v>4.20565602210897</v>
      </c>
      <c r="AU34" s="91" t="s">
        <v>92</v>
      </c>
      <c r="AV34" s="110">
        <v>4.1735292731090121</v>
      </c>
      <c r="AW34" s="92" t="s">
        <v>92</v>
      </c>
      <c r="AX34" s="110">
        <v>4.0807898117114005</v>
      </c>
      <c r="AY34" s="92" t="s">
        <v>92</v>
      </c>
      <c r="AZ34" s="110">
        <v>4.0807898117114005</v>
      </c>
      <c r="BA34" s="92" t="s">
        <v>92</v>
      </c>
      <c r="BB34" s="110">
        <v>4.0807898117114005</v>
      </c>
      <c r="BC34" s="92" t="s">
        <v>92</v>
      </c>
      <c r="BD34" s="110">
        <f>+'DOMESTIC DEBT COLONES'!BD35</f>
        <v>4.1356974513968288</v>
      </c>
      <c r="BE34" s="92" t="s">
        <v>92</v>
      </c>
      <c r="BF34" s="110">
        <f>+'DOMESTIC DEBT COLONES'!BF35</f>
        <v>4.1356974513968288</v>
      </c>
      <c r="BG34" s="92" t="s">
        <v>92</v>
      </c>
      <c r="BH34" s="110">
        <f>+'DOMESTIC DEBT COLONES'!BH35</f>
        <v>4.1356974513968288</v>
      </c>
      <c r="BI34" s="92" t="s">
        <v>92</v>
      </c>
      <c r="BJ34" s="110">
        <f>+'DOMESTIC DEBT COLONES'!BJ35</f>
        <v>4.16</v>
      </c>
      <c r="BK34" s="92" t="s">
        <v>92</v>
      </c>
      <c r="BL34" s="110">
        <f>+'DOMESTIC DEBT COLONES'!BL35</f>
        <v>4.16</v>
      </c>
      <c r="BM34" s="92" t="s">
        <v>92</v>
      </c>
      <c r="BN34" s="110">
        <f>+'DOMESTIC DEBT COLONES'!BN35</f>
        <v>4.16</v>
      </c>
      <c r="BO34" s="92" t="s">
        <v>92</v>
      </c>
      <c r="BP34" s="110">
        <f>+'DOMESTIC DEBT COLONES'!BP35</f>
        <v>4.41</v>
      </c>
      <c r="BQ34" s="92" t="s">
        <v>92</v>
      </c>
      <c r="BR34" s="110">
        <f>+'DOMESTIC DEBT COLONES'!BR35</f>
        <v>4.41</v>
      </c>
      <c r="BS34" s="92" t="s">
        <v>92</v>
      </c>
      <c r="BT34" s="110">
        <v>4.41</v>
      </c>
      <c r="BU34" s="92" t="s">
        <v>92</v>
      </c>
      <c r="BV34" s="110">
        <v>4.41</v>
      </c>
      <c r="BW34" s="92" t="s">
        <v>92</v>
      </c>
      <c r="BX34" s="110">
        <v>4.3647431076506225</v>
      </c>
      <c r="BY34" s="92" t="s">
        <v>92</v>
      </c>
      <c r="BZ34" s="109">
        <v>4.3647431076506225</v>
      </c>
      <c r="CA34" s="91" t="s">
        <v>92</v>
      </c>
      <c r="CB34" s="109">
        <v>4.6342522018080734</v>
      </c>
      <c r="CC34" s="91" t="s">
        <v>92</v>
      </c>
      <c r="CD34" s="110">
        <v>4.6342522018080734</v>
      </c>
      <c r="CE34" s="92" t="s">
        <v>92</v>
      </c>
      <c r="CF34" s="110">
        <f>+'DOMESTIC DEBT COLONES'!CF35</f>
        <v>4.6342522018080734</v>
      </c>
      <c r="CG34" s="92" t="s">
        <v>92</v>
      </c>
      <c r="CH34" s="110">
        <f>+'DOMESTIC DEBT COLONES'!CH35</f>
        <v>4.7367969851478904</v>
      </c>
      <c r="CI34" s="92" t="s">
        <v>92</v>
      </c>
      <c r="CJ34" s="110">
        <f>+'DOMESTIC DEBT COLONES'!CJ35</f>
        <v>4.7367969851478904</v>
      </c>
      <c r="CK34" s="92" t="s">
        <v>92</v>
      </c>
      <c r="CL34" s="110">
        <f>+'DOMESTIC DEBT COLONES'!CL35</f>
        <v>4.7367969851478904</v>
      </c>
      <c r="CM34" s="92" t="s">
        <v>92</v>
      </c>
      <c r="CN34" s="110">
        <f>+'DOMESTIC DEBT COLONES'!CN35</f>
        <v>4.9248519818707726</v>
      </c>
      <c r="CO34" s="92" t="s">
        <v>92</v>
      </c>
      <c r="CP34" s="110">
        <f>+'DOMESTIC DEBT COLONES'!CP35</f>
        <v>4.9248519818707726</v>
      </c>
      <c r="CQ34" s="92" t="s">
        <v>92</v>
      </c>
      <c r="CR34" s="110">
        <f>+'DOMESTIC DEBT COLONES'!CR35</f>
        <v>4.9248519818707726</v>
      </c>
      <c r="CS34" s="92" t="s">
        <v>92</v>
      </c>
      <c r="CT34" s="110">
        <f>+'DOMESTIC DEBT COLONES'!CT35</f>
        <v>4.9063762943030005</v>
      </c>
      <c r="CU34" s="92" t="s">
        <v>92</v>
      </c>
      <c r="CV34" s="110">
        <f>+'DOMESTIC DEBT COLONES'!CV35</f>
        <v>4.9063762943030005</v>
      </c>
      <c r="CW34" s="92" t="s">
        <v>92</v>
      </c>
      <c r="CX34" s="110">
        <f>+'DOMESTIC DEBT COLONES'!CX35</f>
        <v>4.9063762943030005</v>
      </c>
      <c r="CY34" s="92" t="s">
        <v>92</v>
      </c>
      <c r="CZ34" s="110">
        <f>+'DOMESTIC DEBT COLONES'!CZ35</f>
        <v>4.9063762943030005</v>
      </c>
      <c r="DA34" s="92" t="s">
        <v>92</v>
      </c>
      <c r="DB34" s="110">
        <f>+'DOMESTIC DEBT COLONES'!DB35</f>
        <v>5.0059162832146278</v>
      </c>
      <c r="DC34" s="92" t="s">
        <v>92</v>
      </c>
      <c r="DD34" s="410">
        <f>+'DOMESTIC DEBT COLONES'!DD35</f>
        <v>5.0059162832146278</v>
      </c>
      <c r="DE34" s="289" t="s">
        <v>92</v>
      </c>
    </row>
    <row r="35" spans="1:109" s="38" customFormat="1" ht="12.75" customHeight="1" x14ac:dyDescent="0.35">
      <c r="A35" s="25" t="s">
        <v>65</v>
      </c>
      <c r="B35" s="109">
        <f>+'DOMESTIC DEBT COLONES'!B36</f>
        <v>4.3496619217302825</v>
      </c>
      <c r="C35" s="91" t="s">
        <v>92</v>
      </c>
      <c r="D35" s="109">
        <f>+'DOMESTIC DEBT COLONES'!D36</f>
        <v>4.2622501459905102</v>
      </c>
      <c r="E35" s="91" t="s">
        <v>92</v>
      </c>
      <c r="F35" s="110">
        <f>+'DOMESTIC DEBT COLONES'!F36</f>
        <v>4.2907774156703224</v>
      </c>
      <c r="G35" s="92" t="s">
        <v>92</v>
      </c>
      <c r="H35" s="110">
        <f>+'DOMESTIC DEBT COLONES'!H36</f>
        <v>4.3960069256176375</v>
      </c>
      <c r="I35" s="92" t="s">
        <v>92</v>
      </c>
      <c r="J35" s="110">
        <f>+'DOMESTIC DEBT COLONES'!J36</f>
        <v>4.4913372480920994</v>
      </c>
      <c r="K35" s="92" t="s">
        <v>92</v>
      </c>
      <c r="L35" s="110">
        <f>+'DOMESTIC DEBT COLONES'!L36</f>
        <v>4.4457089702851267</v>
      </c>
      <c r="M35" s="92" t="s">
        <v>92</v>
      </c>
      <c r="N35" s="110">
        <f>+'DOMESTIC DEBT COLONES'!N36</f>
        <v>4.3969979422934502</v>
      </c>
      <c r="O35" s="92" t="s">
        <v>92</v>
      </c>
      <c r="P35" s="110">
        <f>+'DOMESTIC DEBT COLONES'!P36</f>
        <v>4.4176111091323778</v>
      </c>
      <c r="Q35" s="92" t="s">
        <v>92</v>
      </c>
      <c r="R35" s="110">
        <f>+'DOMESTIC DEBT COLONES'!R36</f>
        <v>4.3799963960428485</v>
      </c>
      <c r="S35" s="92" t="s">
        <v>92</v>
      </c>
      <c r="T35" s="110">
        <f>+'DOMESTIC DEBT COLONES'!T36</f>
        <v>4.4000000000000004</v>
      </c>
      <c r="U35" s="92" t="s">
        <v>92</v>
      </c>
      <c r="V35" s="110">
        <v>4.3988988640166484</v>
      </c>
      <c r="W35" s="92" t="s">
        <v>92</v>
      </c>
      <c r="X35" s="110">
        <v>4.3750565850444909</v>
      </c>
      <c r="Y35" s="92" t="s">
        <v>92</v>
      </c>
      <c r="Z35" s="110">
        <v>4.3586209377121232</v>
      </c>
      <c r="AA35" s="92" t="s">
        <v>92</v>
      </c>
      <c r="AB35" s="110">
        <v>4.4540004538612568</v>
      </c>
      <c r="AC35" s="92" t="s">
        <v>92</v>
      </c>
      <c r="AD35" s="109">
        <v>4.63</v>
      </c>
      <c r="AE35" s="91" t="s">
        <v>92</v>
      </c>
      <c r="AF35" s="110">
        <v>4.9849671083924498</v>
      </c>
      <c r="AG35" s="92" t="s">
        <v>92</v>
      </c>
      <c r="AH35" s="110">
        <v>4.6534714756723359</v>
      </c>
      <c r="AI35" s="92" t="s">
        <v>92</v>
      </c>
      <c r="AJ35" s="110">
        <v>4.9617342711252777</v>
      </c>
      <c r="AK35" s="92" t="s">
        <v>92</v>
      </c>
      <c r="AL35" s="110">
        <f>+'DOMESTIC DEBT COLONES'!AL36</f>
        <v>4.6613686003249164</v>
      </c>
      <c r="AM35" s="92" t="s">
        <v>92</v>
      </c>
      <c r="AN35" s="110">
        <f>+'DOMESTIC DEBT COLONES'!AN36</f>
        <v>4.6175294364469348</v>
      </c>
      <c r="AO35" s="92" t="s">
        <v>92</v>
      </c>
      <c r="AP35" s="110">
        <f>+'DOMESTIC DEBT COLONES'!AP36</f>
        <v>4.8515247611397392</v>
      </c>
      <c r="AQ35" s="92" t="s">
        <v>92</v>
      </c>
      <c r="AR35" s="110">
        <f>+'DOMESTIC DEBT COLONES'!AR36</f>
        <v>4.8294197750772554</v>
      </c>
      <c r="AS35" s="92" t="s">
        <v>92</v>
      </c>
      <c r="AT35" s="109">
        <f>+'DOMESTIC DEBT COLONES'!AT36</f>
        <v>4.8104150802038532</v>
      </c>
      <c r="AU35" s="91" t="s">
        <v>92</v>
      </c>
      <c r="AV35" s="110">
        <v>4.9084652954973587</v>
      </c>
      <c r="AW35" s="92" t="s">
        <v>92</v>
      </c>
      <c r="AX35" s="110">
        <v>4.8802589363978353</v>
      </c>
      <c r="AY35" s="92" t="s">
        <v>92</v>
      </c>
      <c r="AZ35" s="110">
        <v>4.8105575942408079</v>
      </c>
      <c r="BA35" s="92" t="s">
        <v>92</v>
      </c>
      <c r="BB35" s="110">
        <v>4.8187649230258911</v>
      </c>
      <c r="BC35" s="92" t="s">
        <v>92</v>
      </c>
      <c r="BD35" s="110">
        <f>+'DOMESTIC DEBT COLONES'!BD36</f>
        <v>4.9209876620525828</v>
      </c>
      <c r="BE35" s="92" t="s">
        <v>92</v>
      </c>
      <c r="BF35" s="110">
        <v>5.0262966751364191</v>
      </c>
      <c r="BG35" s="92" t="s">
        <v>92</v>
      </c>
      <c r="BH35" s="110">
        <v>5.0381621948459108</v>
      </c>
      <c r="BI35" s="92" t="s">
        <v>92</v>
      </c>
      <c r="BJ35" s="110">
        <v>5.0464613253594939</v>
      </c>
      <c r="BK35" s="92" t="s">
        <v>92</v>
      </c>
      <c r="BL35" s="110">
        <v>5.1152121012590621</v>
      </c>
      <c r="BM35" s="92" t="s">
        <v>92</v>
      </c>
      <c r="BN35" s="110">
        <v>5.2387714633103863</v>
      </c>
      <c r="BO35" s="92" t="s">
        <v>92</v>
      </c>
      <c r="BP35" s="110">
        <v>5.2734652143879366</v>
      </c>
      <c r="BQ35" s="92" t="s">
        <v>92</v>
      </c>
      <c r="BR35" s="110">
        <v>5.3332862550152829</v>
      </c>
      <c r="BS35" s="92" t="s">
        <v>92</v>
      </c>
      <c r="BT35" s="110">
        <v>5.3385878805955134</v>
      </c>
      <c r="BU35" s="92" t="s">
        <v>92</v>
      </c>
      <c r="BV35" s="110">
        <v>5.26</v>
      </c>
      <c r="BW35" s="92" t="s">
        <v>92</v>
      </c>
      <c r="BX35" s="110">
        <v>5.3111217214438664</v>
      </c>
      <c r="BY35" s="92" t="s">
        <v>92</v>
      </c>
      <c r="BZ35" s="109">
        <v>5.495124106798781</v>
      </c>
      <c r="CA35" s="91" t="s">
        <v>92</v>
      </c>
      <c r="CB35" s="109">
        <v>5.6285863787161663</v>
      </c>
      <c r="CC35" s="91" t="s">
        <v>92</v>
      </c>
      <c r="CD35" s="110">
        <v>5.7104234765804813</v>
      </c>
      <c r="CE35" s="92" t="s">
        <v>92</v>
      </c>
      <c r="CF35" s="110">
        <f>+'DOMESTIC DEBT COLONES'!CF36</f>
        <v>5.725006547933063</v>
      </c>
      <c r="CG35" s="92" t="s">
        <v>92</v>
      </c>
      <c r="CH35" s="110">
        <f>+'DOMESTIC DEBT COLONES'!CH36</f>
        <v>5.8878323562899135</v>
      </c>
      <c r="CI35" s="92" t="s">
        <v>92</v>
      </c>
      <c r="CJ35" s="110">
        <f>+'DOMESTIC DEBT COLONES'!CJ36</f>
        <v>6.7518040999437616</v>
      </c>
      <c r="CK35" s="92" t="s">
        <v>92</v>
      </c>
      <c r="CL35" s="110">
        <f>+'DOMESTIC DEBT COLONES'!CL36</f>
        <v>6.683577038813989</v>
      </c>
      <c r="CM35" s="92" t="s">
        <v>92</v>
      </c>
      <c r="CN35" s="110">
        <f>+'DOMESTIC DEBT COLONES'!CN36</f>
        <v>6.1137780766279706</v>
      </c>
      <c r="CO35" s="92" t="s">
        <v>92</v>
      </c>
      <c r="CP35" s="110">
        <f>+'DOMESTIC DEBT COLONES'!CP36</f>
        <v>6.1882839970905055</v>
      </c>
      <c r="CQ35" s="92" t="s">
        <v>92</v>
      </c>
      <c r="CR35" s="110">
        <f>+'DOMESTIC DEBT COLONES'!CR36</f>
        <v>6.2099418992090376</v>
      </c>
      <c r="CS35" s="92" t="s">
        <v>92</v>
      </c>
      <c r="CT35" s="110">
        <f>+'DOMESTIC DEBT COLONES'!CT36</f>
        <v>6.1502230201412775</v>
      </c>
      <c r="CU35" s="92" t="s">
        <v>92</v>
      </c>
      <c r="CV35" s="110">
        <f>+'DOMESTIC DEBT COLONES'!CV36</f>
        <v>6.2451521484056869</v>
      </c>
      <c r="CW35" s="92" t="s">
        <v>92</v>
      </c>
      <c r="CX35" s="110">
        <f>+'DOMESTIC DEBT COLONES'!CX36</f>
        <v>6.3208386378283388</v>
      </c>
      <c r="CY35" s="92" t="s">
        <v>92</v>
      </c>
      <c r="CZ35" s="110">
        <f>+'DOMESTIC DEBT COLONES'!CZ36</f>
        <v>6.278864909613505</v>
      </c>
      <c r="DA35" s="92" t="s">
        <v>92</v>
      </c>
      <c r="DB35" s="110">
        <f>+'DOMESTIC DEBT COLONES'!DB36</f>
        <v>6.3178531233950439</v>
      </c>
      <c r="DC35" s="92" t="s">
        <v>92</v>
      </c>
      <c r="DD35" s="410">
        <f>+'DOMESTIC DEBT COLONES'!DD36</f>
        <v>6.2903966684251387</v>
      </c>
      <c r="DE35" s="289" t="s">
        <v>92</v>
      </c>
    </row>
    <row r="36" spans="1:109" s="13" customFormat="1" x14ac:dyDescent="0.35">
      <c r="A36" s="28"/>
      <c r="B36" s="111"/>
      <c r="C36" s="83"/>
      <c r="D36" s="111"/>
      <c r="E36" s="83"/>
      <c r="F36" s="112"/>
      <c r="G36" s="84"/>
      <c r="H36" s="112"/>
      <c r="I36" s="84"/>
      <c r="J36" s="112"/>
      <c r="K36" s="84"/>
      <c r="L36" s="112"/>
      <c r="M36" s="84"/>
      <c r="N36" s="112"/>
      <c r="O36" s="84"/>
      <c r="P36" s="112"/>
      <c r="Q36" s="84"/>
      <c r="R36" s="112"/>
      <c r="S36" s="84"/>
      <c r="T36" s="112"/>
      <c r="U36" s="84"/>
      <c r="V36" s="112"/>
      <c r="W36" s="84"/>
      <c r="X36" s="112"/>
      <c r="Y36" s="84"/>
      <c r="Z36" s="112"/>
      <c r="AA36" s="84"/>
      <c r="AB36" s="112"/>
      <c r="AC36" s="84"/>
      <c r="AD36" s="111"/>
      <c r="AE36" s="83"/>
      <c r="AF36" s="112"/>
      <c r="AG36" s="84"/>
      <c r="AH36" s="112"/>
      <c r="AI36" s="84"/>
      <c r="AJ36" s="112"/>
      <c r="AK36" s="84"/>
      <c r="AL36" s="112"/>
      <c r="AM36" s="84"/>
      <c r="AN36" s="112"/>
      <c r="AO36" s="84"/>
      <c r="AP36" s="112"/>
      <c r="AQ36" s="84"/>
      <c r="AR36" s="112"/>
      <c r="AS36" s="84"/>
      <c r="AT36" s="111"/>
      <c r="AU36" s="83"/>
      <c r="AV36" s="112"/>
      <c r="AW36" s="84"/>
      <c r="AX36" s="112"/>
      <c r="AY36" s="84"/>
      <c r="AZ36" s="112"/>
      <c r="BA36" s="84"/>
      <c r="BB36" s="112"/>
      <c r="BC36" s="84"/>
      <c r="BD36" s="112"/>
      <c r="BE36" s="84"/>
      <c r="BF36" s="112"/>
      <c r="BG36" s="84"/>
      <c r="BH36" s="112"/>
      <c r="BI36" s="84"/>
      <c r="BJ36" s="112"/>
      <c r="BK36" s="84"/>
      <c r="BL36" s="112"/>
      <c r="BM36" s="84"/>
      <c r="BN36" s="112"/>
      <c r="BO36" s="84"/>
      <c r="BP36" s="112"/>
      <c r="BQ36" s="84"/>
      <c r="BR36" s="112"/>
      <c r="BS36" s="84"/>
      <c r="BT36" s="112"/>
      <c r="BU36" s="84"/>
      <c r="BV36" s="112"/>
      <c r="BW36" s="84"/>
      <c r="BX36" s="112"/>
      <c r="BY36" s="84"/>
      <c r="BZ36" s="111"/>
      <c r="CA36" s="83"/>
      <c r="CB36" s="111"/>
      <c r="CC36" s="83"/>
      <c r="CD36" s="112"/>
      <c r="CE36" s="84"/>
      <c r="CF36" s="112"/>
      <c r="CG36" s="84"/>
      <c r="CH36" s="112"/>
      <c r="CI36" s="84"/>
      <c r="CJ36" s="112"/>
      <c r="CK36" s="84"/>
      <c r="CL36" s="112"/>
      <c r="CM36" s="84"/>
      <c r="CN36" s="112"/>
      <c r="CO36" s="84"/>
      <c r="CP36" s="112"/>
      <c r="CQ36" s="84"/>
      <c r="CR36" s="112"/>
      <c r="CS36" s="84"/>
      <c r="CT36" s="112"/>
      <c r="CU36" s="84"/>
      <c r="CV36" s="112"/>
      <c r="CW36" s="84"/>
      <c r="CX36" s="112"/>
      <c r="CY36" s="84"/>
      <c r="CZ36" s="112"/>
      <c r="DA36" s="84"/>
      <c r="DB36" s="112"/>
      <c r="DC36" s="84"/>
      <c r="DD36" s="411"/>
      <c r="DE36" s="286"/>
    </row>
    <row r="37" spans="1:109" s="13" customFormat="1" x14ac:dyDescent="0.35">
      <c r="A37" s="25" t="s">
        <v>66</v>
      </c>
      <c r="B37" s="42"/>
      <c r="C37" s="83"/>
      <c r="D37" s="42"/>
      <c r="E37" s="83"/>
      <c r="F37" s="43"/>
      <c r="G37" s="84"/>
      <c r="H37" s="43"/>
      <c r="I37" s="84"/>
      <c r="J37" s="43"/>
      <c r="K37" s="84"/>
      <c r="L37" s="43"/>
      <c r="M37" s="84"/>
      <c r="N37" s="43"/>
      <c r="O37" s="84"/>
      <c r="P37" s="43"/>
      <c r="Q37" s="84"/>
      <c r="R37" s="43"/>
      <c r="S37" s="84"/>
      <c r="T37" s="43"/>
      <c r="U37" s="84"/>
      <c r="V37" s="43"/>
      <c r="W37" s="84"/>
      <c r="X37" s="43"/>
      <c r="Y37" s="84"/>
      <c r="Z37" s="43"/>
      <c r="AA37" s="84"/>
      <c r="AB37" s="43"/>
      <c r="AC37" s="84"/>
      <c r="AD37" s="42"/>
      <c r="AE37" s="83"/>
      <c r="AF37" s="43"/>
      <c r="AG37" s="84"/>
      <c r="AH37" s="43"/>
      <c r="AI37" s="84"/>
      <c r="AJ37" s="43"/>
      <c r="AK37" s="84"/>
      <c r="AL37" s="43"/>
      <c r="AM37" s="84"/>
      <c r="AN37" s="43"/>
      <c r="AO37" s="84"/>
      <c r="AP37" s="43"/>
      <c r="AQ37" s="84"/>
      <c r="AR37" s="43"/>
      <c r="AS37" s="84"/>
      <c r="AT37" s="42"/>
      <c r="AU37" s="83"/>
      <c r="AV37" s="43"/>
      <c r="AW37" s="84"/>
      <c r="AX37" s="43"/>
      <c r="AY37" s="84"/>
      <c r="AZ37" s="43"/>
      <c r="BA37" s="84"/>
      <c r="BB37" s="43"/>
      <c r="BC37" s="84"/>
      <c r="BD37" s="43"/>
      <c r="BE37" s="84"/>
      <c r="BF37" s="43"/>
      <c r="BG37" s="84"/>
      <c r="BH37" s="43"/>
      <c r="BI37" s="84"/>
      <c r="BJ37" s="43"/>
      <c r="BK37" s="84"/>
      <c r="BL37" s="43"/>
      <c r="BM37" s="84"/>
      <c r="BN37" s="43"/>
      <c r="BO37" s="84"/>
      <c r="BP37" s="43"/>
      <c r="BQ37" s="84"/>
      <c r="BR37" s="43"/>
      <c r="BS37" s="84"/>
      <c r="BT37" s="43"/>
      <c r="BU37" s="84"/>
      <c r="BV37" s="43"/>
      <c r="BW37" s="84"/>
      <c r="BX37" s="43"/>
      <c r="BY37" s="84"/>
      <c r="BZ37" s="42"/>
      <c r="CA37" s="83"/>
      <c r="CB37" s="42"/>
      <c r="CC37" s="83"/>
      <c r="CD37" s="43"/>
      <c r="CE37" s="84"/>
      <c r="CF37" s="43"/>
      <c r="CG37" s="84"/>
      <c r="CH37" s="43"/>
      <c r="CI37" s="84"/>
      <c r="CJ37" s="43"/>
      <c r="CK37" s="84"/>
      <c r="CL37" s="43"/>
      <c r="CM37" s="84"/>
      <c r="CN37" s="43"/>
      <c r="CO37" s="84"/>
      <c r="CP37" s="43"/>
      <c r="CQ37" s="84"/>
      <c r="CR37" s="43"/>
      <c r="CS37" s="84"/>
      <c r="CT37" s="43"/>
      <c r="CU37" s="84"/>
      <c r="CV37" s="43"/>
      <c r="CW37" s="84"/>
      <c r="CX37" s="43"/>
      <c r="CY37" s="84"/>
      <c r="CZ37" s="43"/>
      <c r="DA37" s="84"/>
      <c r="DB37" s="43"/>
      <c r="DC37" s="84"/>
      <c r="DD37" s="291"/>
      <c r="DE37" s="286"/>
    </row>
    <row r="38" spans="1:109" s="13" customFormat="1" x14ac:dyDescent="0.35">
      <c r="A38" s="28" t="s">
        <v>67</v>
      </c>
      <c r="B38" s="29">
        <f>+'DOMESTIC DEBT COLONES'!B39/'DOMESTIC DEBT USD'!B82</f>
        <v>229.00561699700026</v>
      </c>
      <c r="C38" s="83"/>
      <c r="D38" s="29">
        <f>+'DOMESTIC DEBT COLONES'!D39/'DOMESTIC DEBT USD'!D82</f>
        <v>163.78551988553545</v>
      </c>
      <c r="E38" s="83"/>
      <c r="F38" s="30">
        <f>+'DOMESTIC DEBT COLONES'!F39/'DOMESTIC DEBT USD'!F82</f>
        <v>326.35017563596085</v>
      </c>
      <c r="G38" s="84"/>
      <c r="H38" s="30">
        <f>+'DOMESTIC DEBT COLONES'!H39/'DOMESTIC DEBT USD'!H82</f>
        <v>362.58506774585101</v>
      </c>
      <c r="I38" s="84"/>
      <c r="J38" s="30">
        <f>+'DOMESTIC DEBT COLONES'!J39/'DOMESTIC DEBT USD'!J82</f>
        <v>85.321748610916543</v>
      </c>
      <c r="K38" s="84"/>
      <c r="L38" s="30">
        <f>+'DOMESTIC DEBT COLONES'!L39/'DOMESTIC DEBT USD'!L82</f>
        <v>98.703780325958505</v>
      </c>
      <c r="M38" s="84"/>
      <c r="N38" s="30">
        <f>+'DOMESTIC DEBT COLONES'!N39/'DOMESTIC DEBT USD'!N82</f>
        <v>249.26408338325862</v>
      </c>
      <c r="O38" s="84"/>
      <c r="P38" s="30">
        <f>+'DOMESTIC DEBT COLONES'!P39/'DOMESTIC DEBT USD'!P82</f>
        <v>224.82278314595339</v>
      </c>
      <c r="Q38" s="84"/>
      <c r="R38" s="30">
        <f>+'DOMESTIC DEBT COLONES'!R39/'DOMESTIC DEBT USD'!R82</f>
        <v>405.51840769585226</v>
      </c>
      <c r="S38" s="84"/>
      <c r="T38" s="30">
        <f>+'DOMESTIC DEBT COLONES'!T39/'DOMESTIC DEBT USD'!T82</f>
        <v>276.76937781163326</v>
      </c>
      <c r="U38" s="84"/>
      <c r="V38" s="30">
        <f>+'DOMESTIC DEBT COLONES'!V39/'DOMESTIC DEBT USD'!V82</f>
        <v>68.74203286167868</v>
      </c>
      <c r="W38" s="84"/>
      <c r="X38" s="30">
        <f>+'DOMESTIC DEBT COLONES'!X39/'DOMESTIC DEBT USD'!X82</f>
        <v>112.73517458647902</v>
      </c>
      <c r="Y38" s="84"/>
      <c r="Z38" s="30">
        <f>+'DOMESTIC DEBT COLONES'!Z39/'DOMESTIC DEBT USD'!Z82</f>
        <v>2568.3452598130061</v>
      </c>
      <c r="AA38" s="84"/>
      <c r="AB38" s="30">
        <f>+'DOMESTIC DEBT COLONES'!AB39/'DOMESTIC DEBT USD'!AB82</f>
        <v>228.27358374960266</v>
      </c>
      <c r="AC38" s="84"/>
      <c r="AD38" s="29">
        <f>+'DOMESTIC DEBT COLONES'!AD39/'DOMESTIC DEBT USD'!AD82</f>
        <v>419.62257649468887</v>
      </c>
      <c r="AE38" s="83"/>
      <c r="AF38" s="30">
        <f>+'DOMESTIC DEBT COLONES'!AF39/'DOMESTIC DEBT USD'!AF82</f>
        <v>249.65865820054873</v>
      </c>
      <c r="AG38" s="84"/>
      <c r="AH38" s="30">
        <f>+'DOMESTIC DEBT COLONES'!AH39/'DOMESTIC DEBT USD'!AH82</f>
        <v>50.036576619650972</v>
      </c>
      <c r="AI38" s="84"/>
      <c r="AJ38" s="30">
        <f>+'DOMESTIC DEBT COLONES'!AJ39/'DOMESTIC DEBT USD'!AJ82</f>
        <v>82.719517828527998</v>
      </c>
      <c r="AK38" s="84"/>
      <c r="AL38" s="30">
        <f>+'DOMESTIC DEBT COLONES'!AL39/'DOMESTIC DEBT USD'!AL82</f>
        <v>281.95823749634229</v>
      </c>
      <c r="AM38" s="84"/>
      <c r="AN38" s="30">
        <f>+'DOMESTIC DEBT COLONES'!AN39/'DOMESTIC DEBT USD'!AN82</f>
        <v>259.67839315126804</v>
      </c>
      <c r="AO38" s="84"/>
      <c r="AP38" s="30">
        <f>+'DOMESTIC DEBT COLONES'!AP39/'DOMESTIC DEBT USD'!AP82</f>
        <v>416.70747236159986</v>
      </c>
      <c r="AQ38" s="84"/>
      <c r="AR38" s="30">
        <f>+'DOMESTIC DEBT COLONES'!AR39/'DOMESTIC DEBT USD'!AR82</f>
        <v>278.80644085030667</v>
      </c>
      <c r="AS38" s="84"/>
      <c r="AT38" s="29">
        <f>+'DOMESTIC DEBT COLONES'!AT39/'DOMESTIC DEBT USD'!AT82</f>
        <v>58.059737834574307</v>
      </c>
      <c r="AU38" s="83"/>
      <c r="AV38" s="30">
        <f>+'DOMESTIC DEBT COLONES'!AV39/'DOMESTIC DEBT USD'!AV82</f>
        <v>100.93658450679365</v>
      </c>
      <c r="AW38" s="84"/>
      <c r="AX38" s="30">
        <f>+'DOMESTIC DEBT COLONES'!AX39/'DOMESTIC DEBT USD'!AX82</f>
        <v>2905.4346001136078</v>
      </c>
      <c r="AY38" s="84"/>
      <c r="AZ38" s="30">
        <f>+'DOMESTIC DEBT COLONES'!AZ39/'DOMESTIC DEBT USD'!AZ82</f>
        <v>307.50239917826985</v>
      </c>
      <c r="BA38" s="84"/>
      <c r="BB38" s="30">
        <f>+'DOMESTIC DEBT COLONES'!BB39/'DOMESTIC DEBT USD'!BB82</f>
        <v>430.53842407869342</v>
      </c>
      <c r="BC38" s="84"/>
      <c r="BD38" s="30">
        <f>+'DOMESTIC DEBT COLONES'!BD39/'DOMESTIC DEBT USD'!BD82</f>
        <v>336.24049059663224</v>
      </c>
      <c r="BE38" s="84"/>
      <c r="BF38" s="30">
        <f>+'DOMESTIC DEBT COLONES'!BF39/'DOMESTIC DEBT USD'!BF82</f>
        <v>115.11375655896188</v>
      </c>
      <c r="BG38" s="84"/>
      <c r="BH38" s="30">
        <f>+'DOMESTIC DEBT COLONES'!BH39/'DOMESTIC DEBT USD'!BH82</f>
        <v>129.29919745441404</v>
      </c>
      <c r="BI38" s="84"/>
      <c r="BJ38" s="30">
        <f>+'DOMESTIC DEBT COLONES'!BJ39/'DOMESTIC DEBT USD'!BJ82</f>
        <v>263.75389978727594</v>
      </c>
      <c r="BK38" s="84"/>
      <c r="BL38" s="30">
        <f>+'DOMESTIC DEBT COLONES'!BL39/'DOMESTIC DEBT USD'!BL82</f>
        <v>349.30913244110775</v>
      </c>
      <c r="BM38" s="84"/>
      <c r="BN38" s="30">
        <f>+'DOMESTIC DEBT COLONES'!BN39/'DOMESTIC DEBT USD'!BN82</f>
        <v>571.1105780562001</v>
      </c>
      <c r="BO38" s="84"/>
      <c r="BP38" s="30">
        <f>+'DOMESTIC DEBT COLONES'!BP39/'DOMESTIC DEBT USD'!BP82</f>
        <v>272.95402355762258</v>
      </c>
      <c r="BQ38" s="84"/>
      <c r="BR38" s="30">
        <f>+'DOMESTIC DEBT COLONES'!BR39/'DOMESTIC DEBT USD'!BR82</f>
        <v>165.03599074499053</v>
      </c>
      <c r="BS38" s="84"/>
      <c r="BT38" s="30">
        <f>+'DOMESTIC DEBT COLONES'!BT39/'DOMESTIC DEBT USD'!BT82</f>
        <v>141.92496991814735</v>
      </c>
      <c r="BU38" s="84"/>
      <c r="BV38" s="30">
        <f>+'DOMESTIC DEBT COLONES'!BV39/'DOMESTIC DEBT USD'!BV82</f>
        <v>3551.2955578304473</v>
      </c>
      <c r="BW38" s="84"/>
      <c r="BX38" s="30">
        <v>327.67726049177094</v>
      </c>
      <c r="BY38" s="84"/>
      <c r="BZ38" s="29">
        <f>+'DOMESTIC DEBT COLONES'!BZ39/'DOMESTIC DEBT USD'!BZ82</f>
        <v>574.79347657102664</v>
      </c>
      <c r="CA38" s="83"/>
      <c r="CB38" s="29">
        <f>+'DOMESTIC DEBT COLONES'!CB39/'DOMESTIC DEBT USD'!CB82</f>
        <v>224.35867622423129</v>
      </c>
      <c r="CC38" s="83"/>
      <c r="CD38" s="30">
        <f>+'DOMESTIC DEBT COLONES'!CD39/'DOMESTIC DEBT USD'!CD82</f>
        <v>188.85539471283263</v>
      </c>
      <c r="CE38" s="84"/>
      <c r="CF38" s="30">
        <f>+'DOMESTIC DEBT COLONES'!CF39/'DOMESTIC DEBT USD'!CF82</f>
        <v>135.20292940355586</v>
      </c>
      <c r="CG38" s="84"/>
      <c r="CH38" s="30">
        <f>+'DOMESTIC DEBT COLONES'!CH39/'DOMESTIC DEBT USD'!CH82</f>
        <v>316.35850949612575</v>
      </c>
      <c r="CI38" s="84"/>
      <c r="CJ38" s="30">
        <f>+'DOMESTIC DEBT COLONES'!CJ39/'DOMESTIC DEBT USD'!CJ82</f>
        <v>360.48006105705019</v>
      </c>
      <c r="CK38" s="84"/>
      <c r="CL38" s="30">
        <f>+'DOMESTIC DEBT COLONES'!CL39/'DOMESTIC DEBT USD'!CL82</f>
        <v>537.62861531853559</v>
      </c>
      <c r="CM38" s="84"/>
      <c r="CN38" s="30">
        <f>+'DOMESTIC DEBT COLONES'!CN39/'DOMESTIC DEBT USD'!CN82</f>
        <v>290.91633163969868</v>
      </c>
      <c r="CO38" s="84"/>
      <c r="CP38" s="30">
        <f>+'DOMESTIC DEBT COLONES'!CP39/'DOMESTIC DEBT USD'!CP82</f>
        <v>157.45117561124314</v>
      </c>
      <c r="CQ38" s="84"/>
      <c r="CR38" s="30">
        <f>+'DOMESTIC DEBT COLONES'!CR39/'DOMESTIC DEBT USD'!CR82</f>
        <v>153.13729249668555</v>
      </c>
      <c r="CS38" s="84"/>
      <c r="CT38" s="30">
        <f>+'DOMESTIC DEBT COLONES'!CT39/'DOMESTIC DEBT USD'!CT82</f>
        <v>3640.8495689780716</v>
      </c>
      <c r="CU38" s="84"/>
      <c r="CV38" s="30">
        <f>+'DOMESTIC DEBT COLONES'!CV39/'DOMESTIC DEBT USD'!CV82</f>
        <v>294.4638475586986</v>
      </c>
      <c r="CW38" s="84"/>
      <c r="CX38" s="30">
        <f>+'DOMESTIC DEBT COLONES'!CX39/'DOMESTIC DEBT USD'!CX82</f>
        <v>494.78972334291876</v>
      </c>
      <c r="CY38" s="84"/>
      <c r="CZ38" s="30">
        <f>+'DOMESTIC DEBT COLONES'!CZ39/'DOMESTIC DEBT USD'!CZ82</f>
        <v>300.37385648117402</v>
      </c>
      <c r="DA38" s="84"/>
      <c r="DB38" s="30">
        <f>+'DOMESTIC DEBT COLONES'!DB39/'DOMESTIC DEBT USD'!DB82</f>
        <v>166.77110791711161</v>
      </c>
      <c r="DC38" s="84"/>
      <c r="DD38" s="282">
        <f>+'DOMESTIC DEBT COLONES'!DD39/'DOMESTIC DEBT USD'!DD82</f>
        <v>152.32708158184718</v>
      </c>
      <c r="DE38" s="286"/>
    </row>
    <row r="39" spans="1:109" s="13" customFormat="1" x14ac:dyDescent="0.35">
      <c r="A39" s="72" t="s">
        <v>49</v>
      </c>
      <c r="B39" s="73">
        <f>+B38/B63</f>
        <v>3.8637338762927196E-3</v>
      </c>
      <c r="C39" s="83"/>
      <c r="D39" s="73">
        <v>0</v>
      </c>
      <c r="E39" s="83"/>
      <c r="F39" s="75">
        <v>0</v>
      </c>
      <c r="G39" s="84"/>
      <c r="H39" s="75">
        <v>0</v>
      </c>
      <c r="I39" s="84"/>
      <c r="J39" s="75">
        <v>0</v>
      </c>
      <c r="K39" s="84"/>
      <c r="L39" s="75">
        <v>0</v>
      </c>
      <c r="M39" s="84"/>
      <c r="N39" s="75">
        <v>0</v>
      </c>
      <c r="O39" s="84"/>
      <c r="P39" s="75">
        <v>0</v>
      </c>
      <c r="Q39" s="84"/>
      <c r="R39" s="75">
        <v>0</v>
      </c>
      <c r="S39" s="84"/>
      <c r="T39" s="75">
        <v>0</v>
      </c>
      <c r="U39" s="84"/>
      <c r="V39" s="75">
        <v>0</v>
      </c>
      <c r="W39" s="84"/>
      <c r="X39" s="75">
        <v>0</v>
      </c>
      <c r="Y39" s="84"/>
      <c r="Z39" s="75">
        <f>+Z38/Z63</f>
        <v>4.0930098324963735E-2</v>
      </c>
      <c r="AA39" s="84"/>
      <c r="AB39" s="75">
        <v>0</v>
      </c>
      <c r="AC39" s="84"/>
      <c r="AD39" s="73">
        <v>0</v>
      </c>
      <c r="AE39" s="83"/>
      <c r="AF39" s="75">
        <v>0</v>
      </c>
      <c r="AG39" s="84"/>
      <c r="AH39" s="75">
        <v>0</v>
      </c>
      <c r="AI39" s="84"/>
      <c r="AJ39" s="75">
        <v>0</v>
      </c>
      <c r="AK39" s="84"/>
      <c r="AL39" s="75">
        <v>0</v>
      </c>
      <c r="AM39" s="84"/>
      <c r="AN39" s="75">
        <v>0</v>
      </c>
      <c r="AO39" s="84"/>
      <c r="AP39" s="75">
        <v>0</v>
      </c>
      <c r="AQ39" s="84"/>
      <c r="AR39" s="75">
        <v>0</v>
      </c>
      <c r="AS39" s="84"/>
      <c r="AT39" s="73">
        <v>0</v>
      </c>
      <c r="AU39" s="83"/>
      <c r="AV39" s="75">
        <v>0</v>
      </c>
      <c r="AW39" s="84"/>
      <c r="AX39" s="75">
        <f>+AX38/AX63</f>
        <v>3.8750340320502362E-2</v>
      </c>
      <c r="AY39" s="84"/>
      <c r="AZ39" s="77" t="e">
        <f>+AZ38/AZ63</f>
        <v>#DIV/0!</v>
      </c>
      <c r="BA39" s="84"/>
      <c r="BB39" s="77" t="e">
        <f>+BB38/BB63</f>
        <v>#DIV/0!</v>
      </c>
      <c r="BC39" s="84"/>
      <c r="BD39" s="77" t="e">
        <f>+BD38/BD63</f>
        <v>#DIV/0!</v>
      </c>
      <c r="BE39" s="84"/>
      <c r="BF39" s="77" t="e">
        <f>+BF38/BF63</f>
        <v>#DIV/0!</v>
      </c>
      <c r="BG39" s="84"/>
      <c r="BH39" s="77" t="e">
        <f>+BH38/BH63</f>
        <v>#DIV/0!</v>
      </c>
      <c r="BI39" s="84"/>
      <c r="BJ39" s="77" t="e">
        <f>+BJ38/BJ63</f>
        <v>#DIV/0!</v>
      </c>
      <c r="BK39" s="84"/>
      <c r="BL39" s="77" t="e">
        <f>+BL38/BL63</f>
        <v>#DIV/0!</v>
      </c>
      <c r="BM39" s="84"/>
      <c r="BN39" s="77" t="e">
        <f>+BN38/BN63</f>
        <v>#DIV/0!</v>
      </c>
      <c r="BO39" s="84"/>
      <c r="BP39" s="77" t="e">
        <f>+BP38/BP63</f>
        <v>#DIV/0!</v>
      </c>
      <c r="BQ39" s="84"/>
      <c r="BR39" s="77"/>
      <c r="BS39" s="84"/>
      <c r="BT39" s="77"/>
      <c r="BU39" s="84"/>
      <c r="BV39" s="75">
        <f>+BV38/BV63</f>
        <v>3.9522169045311639E-2</v>
      </c>
      <c r="BW39" s="84"/>
      <c r="BX39" s="75"/>
      <c r="BY39" s="84"/>
      <c r="BZ39" s="73"/>
      <c r="CA39" s="83"/>
      <c r="CB39" s="73"/>
      <c r="CC39" s="83"/>
      <c r="CD39" s="75"/>
      <c r="CE39" s="84"/>
      <c r="CF39" s="75"/>
      <c r="CG39" s="84"/>
      <c r="CH39" s="75"/>
      <c r="CI39" s="84"/>
      <c r="CJ39" s="75"/>
      <c r="CK39" s="84"/>
      <c r="CL39" s="75"/>
      <c r="CM39" s="84"/>
      <c r="CN39" s="75"/>
      <c r="CO39" s="84"/>
      <c r="CP39" s="75"/>
      <c r="CQ39" s="84"/>
      <c r="CR39" s="75"/>
      <c r="CS39" s="84"/>
      <c r="CT39" s="75">
        <f>+CT38/CT63</f>
        <v>3.7976050780973082E-2</v>
      </c>
      <c r="CU39" s="84"/>
      <c r="CV39" s="77" t="e">
        <f>+CV38/CV63</f>
        <v>#DIV/0!</v>
      </c>
      <c r="CW39" s="84"/>
      <c r="CX39" s="77" t="e">
        <f>+CX38/CX63</f>
        <v>#DIV/0!</v>
      </c>
      <c r="CY39" s="84"/>
      <c r="CZ39" s="77" t="e">
        <f>+CZ38/CZ63</f>
        <v>#DIV/0!</v>
      </c>
      <c r="DA39" s="84"/>
      <c r="DB39" s="77" t="e">
        <f>+DB38/DB63</f>
        <v>#DIV/0!</v>
      </c>
      <c r="DC39" s="84"/>
      <c r="DD39" s="455" t="e">
        <f>+DD38/DD63</f>
        <v>#DIV/0!</v>
      </c>
      <c r="DE39" s="286"/>
    </row>
    <row r="40" spans="1:109" s="13" customFormat="1" x14ac:dyDescent="0.35">
      <c r="A40" s="72" t="s">
        <v>75</v>
      </c>
      <c r="B40" s="73">
        <f>+B38/B66</f>
        <v>3.0037192138404237E-2</v>
      </c>
      <c r="C40" s="83"/>
      <c r="D40" s="73">
        <f>+D38/D66</f>
        <v>0.2078734998611062</v>
      </c>
      <c r="E40" s="83"/>
      <c r="F40" s="75">
        <f>+F38/F66</f>
        <v>0.22148466213504406</v>
      </c>
      <c r="G40" s="84"/>
      <c r="H40" s="75">
        <f>+H38/H66</f>
        <v>0.12832367235612191</v>
      </c>
      <c r="I40" s="84"/>
      <c r="J40" s="75">
        <f>+J38/J66</f>
        <v>2.398061378887581E-2</v>
      </c>
      <c r="K40" s="84"/>
      <c r="L40" s="75">
        <f>+L38/L66</f>
        <v>2.3485406607343759E-2</v>
      </c>
      <c r="M40" s="84"/>
      <c r="N40" s="75">
        <f>+N38/N66</f>
        <v>4.9218082737899099E-2</v>
      </c>
      <c r="O40" s="84"/>
      <c r="P40" s="75">
        <f>+P38/P66</f>
        <v>3.896973324725226E-2</v>
      </c>
      <c r="Q40" s="84"/>
      <c r="R40" s="75">
        <f>+R38/R66</f>
        <v>6.3151472143732679E-2</v>
      </c>
      <c r="S40" s="84"/>
      <c r="T40" s="75">
        <f>+T38/T66</f>
        <v>3.8263072636124676E-2</v>
      </c>
      <c r="U40" s="84"/>
      <c r="V40" s="75">
        <f>+V38/V66</f>
        <v>8.750674116511219E-3</v>
      </c>
      <c r="W40" s="84"/>
      <c r="X40" s="75">
        <f>+X38/X66</f>
        <v>1.2905334951660531E-2</v>
      </c>
      <c r="Y40" s="84"/>
      <c r="Z40" s="75">
        <f>+Z38/Z66</f>
        <v>0.2611799720689103</v>
      </c>
      <c r="AA40" s="84"/>
      <c r="AB40" s="75">
        <f>+AB38/AB66</f>
        <v>0.2412257321365491</v>
      </c>
      <c r="AC40" s="84"/>
      <c r="AD40" s="73">
        <f>+AD38/AD66</f>
        <v>0.24565634109518855</v>
      </c>
      <c r="AE40" s="83"/>
      <c r="AF40" s="75">
        <f>+AF38/AF66</f>
        <v>8.6005661004689427E-2</v>
      </c>
      <c r="AG40" s="84"/>
      <c r="AH40" s="75">
        <f>+AH38/AH66</f>
        <v>1.4015201993651869E-2</v>
      </c>
      <c r="AI40" s="84"/>
      <c r="AJ40" s="75">
        <f>+AJ38/AJ66</f>
        <v>1.9760395404522599E-2</v>
      </c>
      <c r="AK40" s="84"/>
      <c r="AL40" s="75">
        <f>+AL38/AL66</f>
        <v>5.5280954163255888E-2</v>
      </c>
      <c r="AM40" s="84"/>
      <c r="AN40" s="75">
        <f>+AN38/AN66</f>
        <v>4.2402468458939073E-2</v>
      </c>
      <c r="AO40" s="84"/>
      <c r="AP40" s="75">
        <f>+AP38/AP66</f>
        <v>5.7143602734743511E-2</v>
      </c>
      <c r="AQ40" s="84"/>
      <c r="AR40" s="75">
        <f>+AR38/AR66</f>
        <v>3.2133709583566088E-2</v>
      </c>
      <c r="AS40" s="84"/>
      <c r="AT40" s="73">
        <f>+AT38/AT66</f>
        <v>6.0137028640909595E-3</v>
      </c>
      <c r="AU40" s="83"/>
      <c r="AV40" s="75">
        <f>+AV38/AV66</f>
        <v>9.3697864477051661E-3</v>
      </c>
      <c r="AW40" s="84"/>
      <c r="AX40" s="75">
        <f>+AX38/AX66</f>
        <v>0.23677488770142563</v>
      </c>
      <c r="AY40" s="84"/>
      <c r="AZ40" s="75">
        <f>+AZ38/AZ66</f>
        <v>0.25328606084200006</v>
      </c>
      <c r="BA40" s="84"/>
      <c r="BB40" s="75">
        <f>+BB38/BB66</f>
        <v>0.20929219446552194</v>
      </c>
      <c r="BC40" s="84"/>
      <c r="BD40" s="75">
        <f>+BD38/BD66</f>
        <v>9.0702206462884044E-2</v>
      </c>
      <c r="BE40" s="84"/>
      <c r="BF40" s="75">
        <f>+BF38/BF66</f>
        <v>2.5169352173120281E-2</v>
      </c>
      <c r="BG40" s="84"/>
      <c r="BH40" s="75">
        <f>+BH38/BH66</f>
        <v>2.3306186381432881E-2</v>
      </c>
      <c r="BI40" s="84"/>
      <c r="BJ40" s="75">
        <f>+BJ38/BJ66</f>
        <v>3.9374550233954746E-2</v>
      </c>
      <c r="BK40" s="84"/>
      <c r="BL40" s="75">
        <f>+BL38/BL66</f>
        <v>4.545203047807838E-2</v>
      </c>
      <c r="BM40" s="84"/>
      <c r="BN40" s="75">
        <f>+BN38/BN66</f>
        <v>6.550899915676886E-2</v>
      </c>
      <c r="BO40" s="84"/>
      <c r="BP40" s="75">
        <f>+BP38/BP66</f>
        <v>2.7816366523963385E-2</v>
      </c>
      <c r="BQ40" s="84"/>
      <c r="BR40" s="75">
        <f>+BR38/BR66</f>
        <v>1.5124633629293694E-2</v>
      </c>
      <c r="BS40" s="84"/>
      <c r="BT40" s="75">
        <f>+BT38/BT66</f>
        <v>1.1918993045731322E-2</v>
      </c>
      <c r="BU40" s="84"/>
      <c r="BV40" s="75">
        <f>+BV38/BV66</f>
        <v>0.29111502979367498</v>
      </c>
      <c r="BW40" s="84"/>
      <c r="BX40" s="75">
        <f>+BX38/BX66</f>
        <v>0.25305843809979184</v>
      </c>
      <c r="BY40" s="84"/>
      <c r="BZ40" s="73">
        <f>+BZ38/BZ66</f>
        <v>0.44192281758396662</v>
      </c>
      <c r="CA40" s="83"/>
      <c r="CB40" s="73">
        <f>+CB38/CB66</f>
        <v>4.5028448176642449E-2</v>
      </c>
      <c r="CC40" s="83"/>
      <c r="CD40" s="75">
        <f>+CD38/CD66</f>
        <v>3.8304504657251451E-2</v>
      </c>
      <c r="CE40" s="84"/>
      <c r="CF40" s="75">
        <f>+CF38/CF66</f>
        <v>2.3660505403432619E-2</v>
      </c>
      <c r="CG40" s="84"/>
      <c r="CH40" s="75">
        <f>+CH38/CH66</f>
        <v>4.4835887311184992E-2</v>
      </c>
      <c r="CI40" s="84"/>
      <c r="CJ40" s="75">
        <f>+CJ38/CJ66</f>
        <v>4.4099297670047853E-2</v>
      </c>
      <c r="CK40" s="84"/>
      <c r="CL40" s="75">
        <f>+CL38/CL66</f>
        <v>5.8361834551891381E-2</v>
      </c>
      <c r="CM40" s="84"/>
      <c r="CN40" s="75">
        <f>+CN38/CN66</f>
        <v>2.7704559120682981E-2</v>
      </c>
      <c r="CO40" s="84"/>
      <c r="CP40" s="75">
        <f>+CP38/CP66</f>
        <v>1.3386941579521288E-2</v>
      </c>
      <c r="CQ40" s="84"/>
      <c r="CR40" s="75">
        <f>+CR38/CR66</f>
        <v>1.187448355780419E-2</v>
      </c>
      <c r="CS40" s="84"/>
      <c r="CT40" s="75">
        <f>+CT38/CT66</f>
        <v>0.25159256286233439</v>
      </c>
      <c r="CU40" s="84"/>
      <c r="CV40" s="75">
        <f>+CV38/CV66</f>
        <v>0.21496967292265107</v>
      </c>
      <c r="CW40" s="84"/>
      <c r="CX40" s="75">
        <f>+CX38/CX66</f>
        <v>0.20823378141386409</v>
      </c>
      <c r="CY40" s="84"/>
      <c r="CZ40" s="75">
        <f>+CZ38/CZ66</f>
        <v>7.477874031074204E-2</v>
      </c>
      <c r="DA40" s="84"/>
      <c r="DB40" s="75">
        <f>+DB38/DB66</f>
        <v>3.2825999525590198E-2</v>
      </c>
      <c r="DC40" s="84"/>
      <c r="DD40" s="285">
        <f>+DD38/DD66</f>
        <v>2.9995363705324327E-2</v>
      </c>
      <c r="DE40" s="286"/>
    </row>
    <row r="41" spans="1:109" s="13" customFormat="1" x14ac:dyDescent="0.35">
      <c r="A41" s="72" t="s">
        <v>69</v>
      </c>
      <c r="B41" s="73">
        <f>+B38/B68</f>
        <v>1.8355037279922423E-2</v>
      </c>
      <c r="C41" s="83"/>
      <c r="D41" s="73">
        <f>+D38/D68</f>
        <v>0.15056076692473436</v>
      </c>
      <c r="E41" s="83"/>
      <c r="F41" s="75">
        <f>+F38/F68</f>
        <v>0.14713875856704625</v>
      </c>
      <c r="G41" s="84"/>
      <c r="H41" s="75">
        <f>+H38/H68</f>
        <v>0.104143942021914</v>
      </c>
      <c r="I41" s="84"/>
      <c r="J41" s="75">
        <f>+J38/J68</f>
        <v>1.9720267508456756E-2</v>
      </c>
      <c r="K41" s="84"/>
      <c r="L41" s="75">
        <f>+L38/L68</f>
        <v>1.899865267093406E-2</v>
      </c>
      <c r="M41" s="84"/>
      <c r="N41" s="75">
        <f>+N38/N68</f>
        <v>3.971771779293317E-2</v>
      </c>
      <c r="O41" s="84"/>
      <c r="P41" s="75">
        <f>+P38/P68</f>
        <v>3.0636345200032847E-2</v>
      </c>
      <c r="Q41" s="84"/>
      <c r="R41" s="75">
        <f>+R38/R68</f>
        <v>4.7458441198946051E-2</v>
      </c>
      <c r="S41" s="84"/>
      <c r="T41" s="75">
        <f>+T38/T68</f>
        <v>2.8805598892098605E-2</v>
      </c>
      <c r="U41" s="84"/>
      <c r="V41" s="75">
        <f>+V38/V68</f>
        <v>6.6990139682197268E-3</v>
      </c>
      <c r="W41" s="84"/>
      <c r="X41" s="75">
        <f>+X38/X68</f>
        <v>9.9068089751276345E-3</v>
      </c>
      <c r="Y41" s="84"/>
      <c r="Z41" s="75">
        <f>+Z38/Z68</f>
        <v>0.1980284588527319</v>
      </c>
      <c r="AA41" s="84"/>
      <c r="AB41" s="75">
        <f>+AB38/AB68</f>
        <v>0.20187117670449356</v>
      </c>
      <c r="AC41" s="84"/>
      <c r="AD41" s="73">
        <f>+AD38/AD68</f>
        <v>0.17647719287741281</v>
      </c>
      <c r="AE41" s="83"/>
      <c r="AF41" s="75">
        <f>+AF38/AF68</f>
        <v>7.3452154622887095E-2</v>
      </c>
      <c r="AG41" s="84"/>
      <c r="AH41" s="75">
        <f>+AH38/AH68</f>
        <v>1.2160202943341348E-2</v>
      </c>
      <c r="AI41" s="84"/>
      <c r="AJ41" s="75">
        <f>+AJ38/AJ68</f>
        <v>1.7629688416774366E-2</v>
      </c>
      <c r="AK41" s="84"/>
      <c r="AL41" s="75">
        <f>+AL38/AL68</f>
        <v>4.9133401038483154E-2</v>
      </c>
      <c r="AM41" s="84"/>
      <c r="AN41" s="75">
        <f>+AN38/AN68</f>
        <v>3.783864593559888E-2</v>
      </c>
      <c r="AO41" s="84"/>
      <c r="AP41" s="75">
        <f>+AP38/AP68</f>
        <v>5.019796016429702E-2</v>
      </c>
      <c r="AQ41" s="84"/>
      <c r="AR41" s="75">
        <f>+AR38/AR68</f>
        <v>2.8215498790030411E-2</v>
      </c>
      <c r="AS41" s="84"/>
      <c r="AT41" s="73">
        <f>+AT38/AT68</f>
        <v>5.3000125574784061E-3</v>
      </c>
      <c r="AU41" s="83"/>
      <c r="AV41" s="75">
        <f>+AV38/AV68</f>
        <v>8.250846824638617E-3</v>
      </c>
      <c r="AW41" s="84"/>
      <c r="AX41" s="75">
        <f>+AX38/AX68</f>
        <v>0.20529901669630554</v>
      </c>
      <c r="AY41" s="84"/>
      <c r="AZ41" s="75">
        <f>+AZ38/AZ68</f>
        <v>0.22637358742581234</v>
      </c>
      <c r="BA41" s="84"/>
      <c r="BB41" s="75">
        <f>+BB38/BB68</f>
        <v>0.16093577348733223</v>
      </c>
      <c r="BC41" s="84"/>
      <c r="BD41" s="75">
        <f>+BD38/BD68</f>
        <v>8.06164790387498E-2</v>
      </c>
      <c r="BE41" s="84"/>
      <c r="BF41" s="75">
        <f>+BF38/BF68</f>
        <v>2.2324690275989434E-2</v>
      </c>
      <c r="BG41" s="84"/>
      <c r="BH41" s="75">
        <f>+BH38/BH68</f>
        <v>2.060558848411272E-2</v>
      </c>
      <c r="BI41" s="84"/>
      <c r="BJ41" s="75">
        <f>+BJ38/BJ68</f>
        <v>3.5357066330089559E-2</v>
      </c>
      <c r="BK41" s="84"/>
      <c r="BL41" s="75">
        <f>+BL38/BL68</f>
        <v>3.9694126728297877E-2</v>
      </c>
      <c r="BM41" s="84"/>
      <c r="BN41" s="75">
        <f>+BN38/BN68</f>
        <v>5.4386717498715577E-2</v>
      </c>
      <c r="BO41" s="84"/>
      <c r="BP41" s="75">
        <f>+BP38/BP68</f>
        <v>2.3257281539898506E-2</v>
      </c>
      <c r="BQ41" s="84"/>
      <c r="BR41" s="75">
        <f>+BR38/BR68</f>
        <v>1.2615760368968497E-2</v>
      </c>
      <c r="BS41" s="84"/>
      <c r="BT41" s="75">
        <f>+BT38/BT68</f>
        <v>1.0027787568250252E-2</v>
      </c>
      <c r="BU41" s="84"/>
      <c r="BV41" s="75">
        <f>+BV38/BV68</f>
        <v>0.24492334759279977</v>
      </c>
      <c r="BW41" s="84"/>
      <c r="BX41" s="75">
        <f>+BX38/BX68</f>
        <v>0.21988707009141306</v>
      </c>
      <c r="BY41" s="84"/>
      <c r="BZ41" s="73">
        <f>+BZ38/BZ68</f>
        <v>0.38399475747479672</v>
      </c>
      <c r="CA41" s="83"/>
      <c r="CB41" s="73">
        <f>+CB38/CB68</f>
        <v>3.6960994736246103E-2</v>
      </c>
      <c r="CC41" s="83"/>
      <c r="CD41" s="75">
        <f>+CD38/CD68</f>
        <v>3.144173633204591E-2</v>
      </c>
      <c r="CE41" s="84"/>
      <c r="CF41" s="75">
        <f>+CF38/CF68</f>
        <v>1.9402701647402373E-2</v>
      </c>
      <c r="CG41" s="84"/>
      <c r="CH41" s="75">
        <f>+CH38/CH68</f>
        <v>3.7561724203798011E-2</v>
      </c>
      <c r="CI41" s="84"/>
      <c r="CJ41" s="75">
        <f>+CJ38/CJ68</f>
        <v>3.6364300911300704E-2</v>
      </c>
      <c r="CK41" s="84"/>
      <c r="CL41" s="75">
        <f>+CL38/CL68</f>
        <v>4.6220755118539805E-2</v>
      </c>
      <c r="CM41" s="84"/>
      <c r="CN41" s="75">
        <f>+CN38/CN68</f>
        <v>2.2220939647806113E-2</v>
      </c>
      <c r="CO41" s="84"/>
      <c r="CP41" s="75">
        <f>+CP38/CP68</f>
        <v>1.0838536588186839E-2</v>
      </c>
      <c r="CQ41" s="84"/>
      <c r="CR41" s="75">
        <f>+CR38/CR68</f>
        <v>9.5658488068775267E-3</v>
      </c>
      <c r="CS41" s="84"/>
      <c r="CT41" s="75">
        <f>+CT38/CT68</f>
        <v>0.2010417711138596</v>
      </c>
      <c r="CU41" s="84"/>
      <c r="CV41" s="75">
        <f>+CV38/CV68</f>
        <v>0.19168380103745933</v>
      </c>
      <c r="CW41" s="84"/>
      <c r="CX41" s="75">
        <f>+CX38/CX68</f>
        <v>0.15666342128606744</v>
      </c>
      <c r="CY41" s="84"/>
      <c r="CZ41" s="75">
        <f>+CZ38/CZ68</f>
        <v>6.3355969868068754E-2</v>
      </c>
      <c r="DA41" s="84"/>
      <c r="DB41" s="75">
        <f>+DB38/DB68</f>
        <v>2.810101365407331E-2</v>
      </c>
      <c r="DC41" s="84"/>
      <c r="DD41" s="285">
        <f>+DD38/DD68</f>
        <v>2.5677820545422038E-2</v>
      </c>
      <c r="DE41" s="286"/>
    </row>
    <row r="42" spans="1:109" s="13" customFormat="1" x14ac:dyDescent="0.35">
      <c r="A42" s="72"/>
      <c r="B42" s="28"/>
      <c r="C42" s="83"/>
      <c r="D42" s="28"/>
      <c r="E42" s="83"/>
      <c r="F42" s="41"/>
      <c r="G42" s="84"/>
      <c r="H42" s="41"/>
      <c r="I42" s="84"/>
      <c r="J42" s="41"/>
      <c r="K42" s="84"/>
      <c r="L42" s="41"/>
      <c r="M42" s="84"/>
      <c r="N42" s="41"/>
      <c r="O42" s="84"/>
      <c r="P42" s="41"/>
      <c r="Q42" s="84"/>
      <c r="R42" s="41"/>
      <c r="S42" s="84"/>
      <c r="T42" s="41"/>
      <c r="U42" s="84"/>
      <c r="V42" s="41"/>
      <c r="W42" s="84"/>
      <c r="X42" s="41"/>
      <c r="Y42" s="84"/>
      <c r="Z42" s="41"/>
      <c r="AA42" s="84"/>
      <c r="AB42" s="41"/>
      <c r="AC42" s="84"/>
      <c r="AD42" s="28"/>
      <c r="AE42" s="83"/>
      <c r="AF42" s="41"/>
      <c r="AG42" s="84"/>
      <c r="AH42" s="41"/>
      <c r="AI42" s="84"/>
      <c r="AJ42" s="41"/>
      <c r="AK42" s="84"/>
      <c r="AL42" s="41"/>
      <c r="AM42" s="84"/>
      <c r="AN42" s="41"/>
      <c r="AO42" s="84"/>
      <c r="AP42" s="41"/>
      <c r="AQ42" s="84"/>
      <c r="AR42" s="41"/>
      <c r="AS42" s="84"/>
      <c r="AT42" s="28"/>
      <c r="AU42" s="83"/>
      <c r="AV42" s="41"/>
      <c r="AW42" s="84"/>
      <c r="AX42" s="41"/>
      <c r="AY42" s="84"/>
      <c r="AZ42" s="41"/>
      <c r="BA42" s="84"/>
      <c r="BB42" s="41"/>
      <c r="BC42" s="84"/>
      <c r="BD42" s="41"/>
      <c r="BE42" s="84"/>
      <c r="BF42" s="41"/>
      <c r="BG42" s="84"/>
      <c r="BH42" s="41"/>
      <c r="BI42" s="84"/>
      <c r="BJ42" s="41"/>
      <c r="BK42" s="84"/>
      <c r="BL42" s="41"/>
      <c r="BM42" s="84"/>
      <c r="BN42" s="41"/>
      <c r="BO42" s="84"/>
      <c r="BP42" s="41"/>
      <c r="BQ42" s="84"/>
      <c r="BR42" s="41"/>
      <c r="BS42" s="84"/>
      <c r="BT42" s="41"/>
      <c r="BU42" s="84"/>
      <c r="BV42" s="41"/>
      <c r="BW42" s="84"/>
      <c r="BX42" s="41"/>
      <c r="BY42" s="84"/>
      <c r="BZ42" s="28"/>
      <c r="CA42" s="83"/>
      <c r="CB42" s="28"/>
      <c r="CC42" s="83"/>
      <c r="CD42" s="41"/>
      <c r="CE42" s="84"/>
      <c r="CF42" s="41"/>
      <c r="CG42" s="84"/>
      <c r="CH42" s="41"/>
      <c r="CI42" s="84"/>
      <c r="CJ42" s="41"/>
      <c r="CK42" s="84"/>
      <c r="CL42" s="41"/>
      <c r="CM42" s="84"/>
      <c r="CN42" s="41"/>
      <c r="CO42" s="84"/>
      <c r="CP42" s="41"/>
      <c r="CQ42" s="84"/>
      <c r="CR42" s="41"/>
      <c r="CS42" s="84"/>
      <c r="CT42" s="41"/>
      <c r="CU42" s="84"/>
      <c r="CV42" s="41"/>
      <c r="CW42" s="84"/>
      <c r="CX42" s="41"/>
      <c r="CY42" s="84"/>
      <c r="CZ42" s="41"/>
      <c r="DA42" s="84"/>
      <c r="DB42" s="41"/>
      <c r="DC42" s="84"/>
      <c r="DD42" s="290"/>
      <c r="DE42" s="286"/>
    </row>
    <row r="43" spans="1:109" s="38" customFormat="1" x14ac:dyDescent="0.35">
      <c r="A43" s="25" t="s">
        <v>70</v>
      </c>
      <c r="B43" s="26">
        <f>+B50+B56</f>
        <v>39658.824235757165</v>
      </c>
      <c r="C43" s="70">
        <f>+C50+C56</f>
        <v>1</v>
      </c>
      <c r="D43" s="26">
        <f>+D50+D56</f>
        <v>40225.308111308368</v>
      </c>
      <c r="E43" s="70">
        <f>+E50+E56</f>
        <v>1</v>
      </c>
      <c r="F43" s="27">
        <f t="shared" ref="F43:Y43" si="0">+F50+F56</f>
        <v>40880.970533349799</v>
      </c>
      <c r="G43" s="71">
        <f t="shared" si="0"/>
        <v>1</v>
      </c>
      <c r="H43" s="27">
        <f t="shared" si="0"/>
        <v>41436.922680479416</v>
      </c>
      <c r="I43" s="71">
        <f t="shared" si="0"/>
        <v>1</v>
      </c>
      <c r="J43" s="27">
        <f t="shared" si="0"/>
        <v>41719.39794977595</v>
      </c>
      <c r="K43" s="71">
        <f t="shared" si="0"/>
        <v>1</v>
      </c>
      <c r="L43" s="27">
        <f t="shared" si="0"/>
        <v>41539.26930281394</v>
      </c>
      <c r="M43" s="71">
        <f t="shared" si="0"/>
        <v>1</v>
      </c>
      <c r="N43" s="27">
        <f t="shared" si="0"/>
        <v>41974.021112854112</v>
      </c>
      <c r="O43" s="71">
        <f t="shared" si="0"/>
        <v>1</v>
      </c>
      <c r="P43" s="27">
        <f t="shared" si="0"/>
        <v>42134.120544958925</v>
      </c>
      <c r="Q43" s="71">
        <f t="shared" si="0"/>
        <v>1</v>
      </c>
      <c r="R43" s="27">
        <f t="shared" si="0"/>
        <v>43190.749540413788</v>
      </c>
      <c r="S43" s="71">
        <f t="shared" si="0"/>
        <v>1</v>
      </c>
      <c r="T43" s="27">
        <f t="shared" si="0"/>
        <v>43304.662314565969</v>
      </c>
      <c r="U43" s="71">
        <f t="shared" si="0"/>
        <v>1</v>
      </c>
      <c r="V43" s="27">
        <f t="shared" si="0"/>
        <v>42962.084248949977</v>
      </c>
      <c r="W43" s="71">
        <f t="shared" si="0"/>
        <v>0.99999999999999989</v>
      </c>
      <c r="X43" s="27">
        <f t="shared" si="0"/>
        <v>42891.329309225242</v>
      </c>
      <c r="Y43" s="71">
        <f t="shared" si="0"/>
        <v>0.99999999999999989</v>
      </c>
      <c r="Z43" s="27">
        <f t="shared" ref="Z43:AE43" si="1">+Z50+Z56</f>
        <v>42436.106805758245</v>
      </c>
      <c r="AA43" s="71">
        <f t="shared" si="1"/>
        <v>1</v>
      </c>
      <c r="AB43" s="27">
        <f t="shared" si="1"/>
        <v>42463.830143333333</v>
      </c>
      <c r="AC43" s="71">
        <f t="shared" si="1"/>
        <v>1</v>
      </c>
      <c r="AD43" s="26">
        <f t="shared" si="1"/>
        <v>42972.406598957969</v>
      </c>
      <c r="AE43" s="70">
        <f t="shared" si="1"/>
        <v>1</v>
      </c>
      <c r="AF43" s="27">
        <f t="shared" ref="AF43:BW43" si="2">+AF50+AF56</f>
        <v>42620.123732616805</v>
      </c>
      <c r="AG43" s="71">
        <f t="shared" si="2"/>
        <v>1</v>
      </c>
      <c r="AH43" s="27">
        <f t="shared" si="2"/>
        <v>42920.759462929156</v>
      </c>
      <c r="AI43" s="71">
        <f t="shared" si="2"/>
        <v>0.99999999999999989</v>
      </c>
      <c r="AJ43" s="27">
        <f t="shared" si="2"/>
        <v>42085.785394033053</v>
      </c>
      <c r="AK43" s="71">
        <f t="shared" si="2"/>
        <v>0.99999999999999989</v>
      </c>
      <c r="AL43" s="27">
        <f t="shared" si="2"/>
        <v>41767.324216472392</v>
      </c>
      <c r="AM43" s="71">
        <f t="shared" si="2"/>
        <v>1</v>
      </c>
      <c r="AN43" s="27">
        <f t="shared" si="2"/>
        <v>42541.313123953325</v>
      </c>
      <c r="AO43" s="71">
        <f t="shared" si="2"/>
        <v>1</v>
      </c>
      <c r="AP43" s="27">
        <f t="shared" si="2"/>
        <v>43782.765319063903</v>
      </c>
      <c r="AQ43" s="71">
        <f t="shared" si="2"/>
        <v>1</v>
      </c>
      <c r="AR43" s="27">
        <f t="shared" si="2"/>
        <v>44849.006599195971</v>
      </c>
      <c r="AS43" s="71">
        <f t="shared" si="2"/>
        <v>1</v>
      </c>
      <c r="AT43" s="26">
        <f t="shared" si="2"/>
        <v>45503.321450726609</v>
      </c>
      <c r="AU43" s="70">
        <f t="shared" si="2"/>
        <v>1</v>
      </c>
      <c r="AV43" s="27">
        <f t="shared" si="2"/>
        <v>46947.592419736589</v>
      </c>
      <c r="AW43" s="71">
        <f t="shared" si="2"/>
        <v>1</v>
      </c>
      <c r="AX43" s="27">
        <f t="shared" si="2"/>
        <v>47224.956643887963</v>
      </c>
      <c r="AY43" s="71">
        <f t="shared" si="2"/>
        <v>1</v>
      </c>
      <c r="AZ43" s="27">
        <f t="shared" si="2"/>
        <v>48922.988922012388</v>
      </c>
      <c r="BA43" s="71">
        <f t="shared" si="2"/>
        <v>1</v>
      </c>
      <c r="BB43" s="27">
        <f t="shared" si="2"/>
        <v>49049.671787640727</v>
      </c>
      <c r="BC43" s="71">
        <f t="shared" si="2"/>
        <v>1</v>
      </c>
      <c r="BD43" s="27">
        <f t="shared" si="2"/>
        <v>50313.223927227955</v>
      </c>
      <c r="BE43" s="71">
        <f t="shared" si="2"/>
        <v>0.99999999999999989</v>
      </c>
      <c r="BF43" s="27">
        <f t="shared" si="2"/>
        <v>52069.18166911068</v>
      </c>
      <c r="BG43" s="71">
        <f t="shared" si="2"/>
        <v>1</v>
      </c>
      <c r="BH43" s="27">
        <f t="shared" si="2"/>
        <v>52494.80376343106</v>
      </c>
      <c r="BI43" s="71">
        <f t="shared" si="2"/>
        <v>0.99999999999999989</v>
      </c>
      <c r="BJ43" s="27">
        <f t="shared" si="2"/>
        <v>52263.712118917058</v>
      </c>
      <c r="BK43" s="71">
        <f t="shared" si="2"/>
        <v>1</v>
      </c>
      <c r="BL43" s="27">
        <f t="shared" si="2"/>
        <v>52098.834637842796</v>
      </c>
      <c r="BM43" s="71">
        <f t="shared" si="2"/>
        <v>1</v>
      </c>
      <c r="BN43" s="27">
        <f t="shared" si="2"/>
        <v>52667.905442112904</v>
      </c>
      <c r="BO43" s="71">
        <f t="shared" si="2"/>
        <v>1</v>
      </c>
      <c r="BP43" s="27">
        <f t="shared" si="2"/>
        <v>52137.116067150957</v>
      </c>
      <c r="BQ43" s="71">
        <f t="shared" si="2"/>
        <v>1</v>
      </c>
      <c r="BR43" s="27">
        <f t="shared" si="2"/>
        <v>52724.689417841808</v>
      </c>
      <c r="BS43" s="71">
        <f t="shared" si="2"/>
        <v>1</v>
      </c>
      <c r="BT43" s="27">
        <f t="shared" si="2"/>
        <v>54047.937463178008</v>
      </c>
      <c r="BU43" s="71">
        <f t="shared" si="2"/>
        <v>1</v>
      </c>
      <c r="BV43" s="27">
        <f t="shared" si="2"/>
        <v>54919.196333269465</v>
      </c>
      <c r="BW43" s="71">
        <f t="shared" si="2"/>
        <v>1</v>
      </c>
      <c r="BX43" s="27">
        <f t="shared" ref="BX43:CM43" si="3">+BX50+BX56</f>
        <v>55918.289120426889</v>
      </c>
      <c r="BY43" s="71">
        <f t="shared" si="3"/>
        <v>1</v>
      </c>
      <c r="BZ43" s="26">
        <f t="shared" si="3"/>
        <v>55875.721746099058</v>
      </c>
      <c r="CA43" s="70">
        <f t="shared" si="3"/>
        <v>1</v>
      </c>
      <c r="CB43" s="26">
        <f t="shared" si="3"/>
        <v>56467.444865243553</v>
      </c>
      <c r="CC43" s="70">
        <f t="shared" si="3"/>
        <v>1</v>
      </c>
      <c r="CD43" s="27">
        <f t="shared" si="3"/>
        <v>56504.007118195557</v>
      </c>
      <c r="CE43" s="71">
        <f t="shared" si="3"/>
        <v>1</v>
      </c>
      <c r="CF43" s="27">
        <f t="shared" si="3"/>
        <v>55178.02423785151</v>
      </c>
      <c r="CG43" s="71">
        <f t="shared" si="3"/>
        <v>1</v>
      </c>
      <c r="CH43" s="27">
        <f t="shared" si="3"/>
        <v>55269.140691068082</v>
      </c>
      <c r="CI43" s="71">
        <f t="shared" si="3"/>
        <v>0.99999999999999989</v>
      </c>
      <c r="CJ43" s="27">
        <f t="shared" si="3"/>
        <v>55737.653878430421</v>
      </c>
      <c r="CK43" s="71">
        <f t="shared" si="3"/>
        <v>1</v>
      </c>
      <c r="CL43" s="27">
        <f t="shared" si="3"/>
        <v>56503.462735033827</v>
      </c>
      <c r="CM43" s="71">
        <f t="shared" si="3"/>
        <v>0.99999999999999989</v>
      </c>
      <c r="CN43" s="27">
        <f t="shared" ref="CN43:CU43" si="4">+CN50+CN56</f>
        <v>56370.047286629582</v>
      </c>
      <c r="CO43" s="71">
        <f t="shared" si="4"/>
        <v>1</v>
      </c>
      <c r="CP43" s="27">
        <f t="shared" si="4"/>
        <v>56994.84630796565</v>
      </c>
      <c r="CQ43" s="71">
        <f t="shared" si="4"/>
        <v>1</v>
      </c>
      <c r="CR43" s="27">
        <f t="shared" si="4"/>
        <v>57600.743883086412</v>
      </c>
      <c r="CS43" s="71">
        <f t="shared" si="4"/>
        <v>1</v>
      </c>
      <c r="CT43" s="27">
        <f t="shared" si="4"/>
        <v>57373.834511537745</v>
      </c>
      <c r="CU43" s="71">
        <f t="shared" si="4"/>
        <v>1</v>
      </c>
      <c r="CV43" s="27">
        <f t="shared" ref="CV43:DA43" si="5">+CV50+CV56</f>
        <v>57546.688080276632</v>
      </c>
      <c r="CW43" s="71">
        <f t="shared" si="5"/>
        <v>1</v>
      </c>
      <c r="CX43" s="27">
        <f t="shared" si="5"/>
        <v>58215.345485398429</v>
      </c>
      <c r="CY43" s="71">
        <f t="shared" si="5"/>
        <v>1</v>
      </c>
      <c r="CZ43" s="27">
        <f t="shared" si="5"/>
        <v>58653.782831745644</v>
      </c>
      <c r="DA43" s="71">
        <f t="shared" si="5"/>
        <v>1</v>
      </c>
      <c r="DB43" s="27">
        <f t="shared" ref="DB43:DC43" si="6">+DB50+DB56</f>
        <v>58314.945929368114</v>
      </c>
      <c r="DC43" s="71">
        <f t="shared" si="6"/>
        <v>1</v>
      </c>
      <c r="DD43" s="250">
        <f t="shared" ref="DD43:DE43" si="7">+DD50+DD56</f>
        <v>58537.37869611106</v>
      </c>
      <c r="DE43" s="252">
        <f t="shared" si="7"/>
        <v>1</v>
      </c>
    </row>
    <row r="44" spans="1:109" s="38" customFormat="1" ht="12.75" customHeight="1" x14ac:dyDescent="0.35">
      <c r="A44" s="72" t="s">
        <v>49</v>
      </c>
      <c r="B44" s="73">
        <f>+B43/B63</f>
        <v>0.66911521517675643</v>
      </c>
      <c r="C44" s="70"/>
      <c r="D44" s="73">
        <v>0</v>
      </c>
      <c r="E44" s="70"/>
      <c r="F44" s="75">
        <v>0</v>
      </c>
      <c r="G44" s="71"/>
      <c r="H44" s="75">
        <v>0</v>
      </c>
      <c r="I44" s="71"/>
      <c r="J44" s="75">
        <v>0</v>
      </c>
      <c r="K44" s="71"/>
      <c r="L44" s="75">
        <v>0</v>
      </c>
      <c r="M44" s="71"/>
      <c r="N44" s="75">
        <v>0</v>
      </c>
      <c r="O44" s="71"/>
      <c r="P44" s="75">
        <v>0</v>
      </c>
      <c r="Q44" s="71"/>
      <c r="R44" s="75">
        <v>0</v>
      </c>
      <c r="S44" s="71"/>
      <c r="T44" s="75">
        <v>0</v>
      </c>
      <c r="U44" s="71"/>
      <c r="V44" s="75">
        <v>0</v>
      </c>
      <c r="W44" s="71"/>
      <c r="X44" s="75">
        <v>0</v>
      </c>
      <c r="Y44" s="71"/>
      <c r="Z44" s="75">
        <f>+Z43/Z63</f>
        <v>0.67627746598788963</v>
      </c>
      <c r="AA44" s="71"/>
      <c r="AB44" s="75">
        <v>0</v>
      </c>
      <c r="AC44" s="71"/>
      <c r="AD44" s="73">
        <v>0</v>
      </c>
      <c r="AE44" s="70"/>
      <c r="AF44" s="75">
        <v>0</v>
      </c>
      <c r="AG44" s="71"/>
      <c r="AH44" s="75">
        <v>0</v>
      </c>
      <c r="AI44" s="71"/>
      <c r="AJ44" s="75">
        <v>0</v>
      </c>
      <c r="AK44" s="71"/>
      <c r="AL44" s="75">
        <v>0</v>
      </c>
      <c r="AM44" s="71"/>
      <c r="AN44" s="75">
        <v>0</v>
      </c>
      <c r="AO44" s="71"/>
      <c r="AP44" s="75">
        <v>0</v>
      </c>
      <c r="AQ44" s="71"/>
      <c r="AR44" s="75">
        <v>0</v>
      </c>
      <c r="AS44" s="71"/>
      <c r="AT44" s="73">
        <v>0</v>
      </c>
      <c r="AU44" s="70"/>
      <c r="AV44" s="75">
        <v>0</v>
      </c>
      <c r="AW44" s="71"/>
      <c r="AX44" s="75">
        <f>+AX43/AX63</f>
        <v>0.62984833370541948</v>
      </c>
      <c r="AY44" s="71"/>
      <c r="AZ44" s="77" t="e">
        <f>+AZ43/AZ63</f>
        <v>#DIV/0!</v>
      </c>
      <c r="BA44" s="71"/>
      <c r="BB44" s="77" t="e">
        <f>+BB43/BB63</f>
        <v>#DIV/0!</v>
      </c>
      <c r="BC44" s="71"/>
      <c r="BD44" s="77" t="e">
        <f>+BD43/BD63</f>
        <v>#DIV/0!</v>
      </c>
      <c r="BE44" s="71"/>
      <c r="BF44" s="77" t="e">
        <f>+BF43/BF63</f>
        <v>#DIV/0!</v>
      </c>
      <c r="BG44" s="71"/>
      <c r="BH44" s="77" t="e">
        <f>+BH43/BH63</f>
        <v>#DIV/0!</v>
      </c>
      <c r="BI44" s="71"/>
      <c r="BJ44" s="77" t="e">
        <f>+BJ43/BJ63</f>
        <v>#DIV/0!</v>
      </c>
      <c r="BK44" s="71"/>
      <c r="BL44" s="77" t="e">
        <f>+BL43/BL63</f>
        <v>#DIV/0!</v>
      </c>
      <c r="BM44" s="71"/>
      <c r="BN44" s="77" t="e">
        <f>+BN43/BN63</f>
        <v>#DIV/0!</v>
      </c>
      <c r="BO44" s="71"/>
      <c r="BP44" s="77" t="e">
        <f>+BP43/BP63</f>
        <v>#DIV/0!</v>
      </c>
      <c r="BQ44" s="71"/>
      <c r="BR44" s="77"/>
      <c r="BS44" s="71"/>
      <c r="BT44" s="77"/>
      <c r="BU44" s="71"/>
      <c r="BV44" s="75">
        <f>+BV43/BV63</f>
        <v>0.61119265517910015</v>
      </c>
      <c r="BW44" s="71"/>
      <c r="BX44" s="75"/>
      <c r="BY44" s="71"/>
      <c r="BZ44" s="73"/>
      <c r="CA44" s="70"/>
      <c r="CB44" s="73"/>
      <c r="CC44" s="70"/>
      <c r="CD44" s="75"/>
      <c r="CE44" s="71"/>
      <c r="CF44" s="75"/>
      <c r="CG44" s="71"/>
      <c r="CH44" s="75"/>
      <c r="CI44" s="71"/>
      <c r="CJ44" s="75"/>
      <c r="CK44" s="71"/>
      <c r="CL44" s="75"/>
      <c r="CM44" s="71"/>
      <c r="CN44" s="75"/>
      <c r="CO44" s="71"/>
      <c r="CP44" s="75"/>
      <c r="CQ44" s="71"/>
      <c r="CR44" s="75"/>
      <c r="CS44" s="71"/>
      <c r="CT44" s="75">
        <f>+CT43/CT63</f>
        <v>0.59844044957915321</v>
      </c>
      <c r="CU44" s="71"/>
      <c r="CV44" s="77" t="e">
        <f>+CV43/CV63</f>
        <v>#DIV/0!</v>
      </c>
      <c r="CW44" s="71"/>
      <c r="CX44" s="77" t="e">
        <f>+CX43/CX63</f>
        <v>#DIV/0!</v>
      </c>
      <c r="CY44" s="71"/>
      <c r="CZ44" s="77" t="e">
        <f>+CZ43/CZ63</f>
        <v>#DIV/0!</v>
      </c>
      <c r="DA44" s="71"/>
      <c r="DB44" s="77" t="e">
        <f>+DB43/DB63</f>
        <v>#DIV/0!</v>
      </c>
      <c r="DC44" s="71"/>
      <c r="DD44" s="455" t="e">
        <f>+DD43/DD63</f>
        <v>#DIV/0!</v>
      </c>
      <c r="DE44" s="252"/>
    </row>
    <row r="45" spans="1:109" s="38" customFormat="1" ht="12.75" customHeight="1" x14ac:dyDescent="0.35">
      <c r="A45" s="72" t="s">
        <v>71</v>
      </c>
      <c r="B45" s="73">
        <f>+B43/B65</f>
        <v>3.3874716408932022</v>
      </c>
      <c r="C45" s="70"/>
      <c r="D45" s="73">
        <v>0</v>
      </c>
      <c r="E45" s="70"/>
      <c r="F45" s="75">
        <v>0</v>
      </c>
      <c r="G45" s="71"/>
      <c r="H45" s="75">
        <v>0</v>
      </c>
      <c r="I45" s="71"/>
      <c r="J45" s="75">
        <v>0</v>
      </c>
      <c r="K45" s="71"/>
      <c r="L45" s="75">
        <v>0</v>
      </c>
      <c r="M45" s="71"/>
      <c r="N45" s="75">
        <v>0</v>
      </c>
      <c r="O45" s="71"/>
      <c r="P45" s="75">
        <v>0</v>
      </c>
      <c r="Q45" s="71"/>
      <c r="R45" s="75">
        <v>0</v>
      </c>
      <c r="S45" s="71"/>
      <c r="T45" s="75">
        <v>0</v>
      </c>
      <c r="U45" s="71"/>
      <c r="V45" s="75">
        <v>0</v>
      </c>
      <c r="W45" s="71"/>
      <c r="X45" s="75">
        <v>0</v>
      </c>
      <c r="Y45" s="71"/>
      <c r="Z45" s="75">
        <f>+Z43/Z65</f>
        <v>2.9314801606630452</v>
      </c>
      <c r="AA45" s="71"/>
      <c r="AB45" s="75">
        <v>0</v>
      </c>
      <c r="AC45" s="71"/>
      <c r="AD45" s="73">
        <v>0</v>
      </c>
      <c r="AE45" s="70"/>
      <c r="AF45" s="75">
        <v>0</v>
      </c>
      <c r="AG45" s="71"/>
      <c r="AH45" s="75">
        <v>0</v>
      </c>
      <c r="AI45" s="71"/>
      <c r="AJ45" s="75">
        <v>0</v>
      </c>
      <c r="AK45" s="71"/>
      <c r="AL45" s="75">
        <v>0</v>
      </c>
      <c r="AM45" s="71"/>
      <c r="AN45" s="75">
        <v>0</v>
      </c>
      <c r="AO45" s="71"/>
      <c r="AP45" s="75">
        <v>0</v>
      </c>
      <c r="AQ45" s="71"/>
      <c r="AR45" s="75">
        <v>0</v>
      </c>
      <c r="AS45" s="71"/>
      <c r="AT45" s="73">
        <v>0</v>
      </c>
      <c r="AU45" s="70"/>
      <c r="AV45" s="75">
        <v>0</v>
      </c>
      <c r="AW45" s="71"/>
      <c r="AX45" s="75">
        <f>+AX43/AX65</f>
        <v>2.8577194285093226</v>
      </c>
      <c r="AY45" s="71"/>
      <c r="AZ45" s="77" t="e">
        <f>+AZ43/AZ65</f>
        <v>#DIV/0!</v>
      </c>
      <c r="BA45" s="71"/>
      <c r="BB45" s="77" t="e">
        <f>+BB43/BB65</f>
        <v>#DIV/0!</v>
      </c>
      <c r="BC45" s="71"/>
      <c r="BD45" s="77" t="e">
        <f>+BD43/BD65</f>
        <v>#DIV/0!</v>
      </c>
      <c r="BE45" s="71"/>
      <c r="BF45" s="77" t="e">
        <f>+BF43/BF65</f>
        <v>#DIV/0!</v>
      </c>
      <c r="BG45" s="71"/>
      <c r="BH45" s="77" t="e">
        <f>+BH43/BH65</f>
        <v>#DIV/0!</v>
      </c>
      <c r="BI45" s="71"/>
      <c r="BJ45" s="77" t="e">
        <f>+BJ43/BJ65</f>
        <v>#DIV/0!</v>
      </c>
      <c r="BK45" s="71"/>
      <c r="BL45" s="77" t="e">
        <f>+BL43/BL65</f>
        <v>#DIV/0!</v>
      </c>
      <c r="BM45" s="71"/>
      <c r="BN45" s="77" t="e">
        <f>+BN43/BN65</f>
        <v>#DIV/0!</v>
      </c>
      <c r="BO45" s="71"/>
      <c r="BP45" s="77" t="e">
        <f>+BP43/BP65</f>
        <v>#DIV/0!</v>
      </c>
      <c r="BQ45" s="71"/>
      <c r="BR45" s="77"/>
      <c r="BS45" s="71"/>
      <c r="BT45" s="77"/>
      <c r="BU45" s="71"/>
      <c r="BV45" s="75">
        <f>+BV43/BV65</f>
        <v>2.9208454372168311</v>
      </c>
      <c r="BW45" s="71"/>
      <c r="BX45" s="75"/>
      <c r="BY45" s="71"/>
      <c r="BZ45" s="73"/>
      <c r="CA45" s="70"/>
      <c r="CB45" s="73"/>
      <c r="CC45" s="70"/>
      <c r="CD45" s="75"/>
      <c r="CE45" s="71"/>
      <c r="CF45" s="75"/>
      <c r="CG45" s="71"/>
      <c r="CH45" s="75"/>
      <c r="CI45" s="71"/>
      <c r="CJ45" s="75"/>
      <c r="CK45" s="71"/>
      <c r="CL45" s="75"/>
      <c r="CM45" s="71"/>
      <c r="CN45" s="75"/>
      <c r="CO45" s="71"/>
      <c r="CP45" s="75"/>
      <c r="CQ45" s="71"/>
      <c r="CR45" s="75"/>
      <c r="CS45" s="71"/>
      <c r="CT45" s="75">
        <f>+CT43/CT65</f>
        <v>2.7829760628413731</v>
      </c>
      <c r="CU45" s="71"/>
      <c r="CV45" s="77" t="e">
        <f>+CV43/CV65</f>
        <v>#DIV/0!</v>
      </c>
      <c r="CW45" s="71"/>
      <c r="CX45" s="77" t="e">
        <f>+CX43/CX65</f>
        <v>#DIV/0!</v>
      </c>
      <c r="CY45" s="71"/>
      <c r="CZ45" s="77" t="e">
        <f>+CZ43/CZ65</f>
        <v>#DIV/0!</v>
      </c>
      <c r="DA45" s="71"/>
      <c r="DB45" s="77" t="e">
        <f>+DB43/DB65</f>
        <v>#DIV/0!</v>
      </c>
      <c r="DC45" s="71"/>
      <c r="DD45" s="455" t="e">
        <f>+DD43/DD65</f>
        <v>#DIV/0!</v>
      </c>
      <c r="DE45" s="252"/>
    </row>
    <row r="46" spans="1:109" s="38" customFormat="1" ht="12.75" customHeight="1" x14ac:dyDescent="0.35">
      <c r="A46" s="72" t="s">
        <v>75</v>
      </c>
      <c r="B46" s="73">
        <f>+B43/B66</f>
        <v>5.2017925986865405</v>
      </c>
      <c r="C46" s="70"/>
      <c r="D46" s="73">
        <f>+D43/D66</f>
        <v>51.053204128990139</v>
      </c>
      <c r="E46" s="70"/>
      <c r="F46" s="75">
        <f>+F43/F66</f>
        <v>27.744761983618023</v>
      </c>
      <c r="G46" s="71"/>
      <c r="H46" s="75">
        <f>+H43/H66</f>
        <v>14.665077419081449</v>
      </c>
      <c r="I46" s="71"/>
      <c r="J46" s="75">
        <f>+J43/J66</f>
        <v>11.725694632681147</v>
      </c>
      <c r="K46" s="71"/>
      <c r="L46" s="75">
        <f>+L43/L66</f>
        <v>9.8837818220015041</v>
      </c>
      <c r="M46" s="71"/>
      <c r="N46" s="75">
        <f>+N43/N66</f>
        <v>8.2879202488164356</v>
      </c>
      <c r="O46" s="71"/>
      <c r="P46" s="75">
        <f>+P43/P66</f>
        <v>7.3033320523333005</v>
      </c>
      <c r="Q46" s="71"/>
      <c r="R46" s="75">
        <f>+R43/R66</f>
        <v>6.7261050662689179</v>
      </c>
      <c r="S46" s="71"/>
      <c r="T46" s="75">
        <f>+T43/T66</f>
        <v>5.9868235883841425</v>
      </c>
      <c r="U46" s="71"/>
      <c r="V46" s="75">
        <f>+V43/V66</f>
        <v>5.468956662732599</v>
      </c>
      <c r="W46" s="71"/>
      <c r="X46" s="75">
        <f>+X43/X66</f>
        <v>4.9099757310697765</v>
      </c>
      <c r="Y46" s="71"/>
      <c r="Z46" s="75">
        <f>+Z43/Z66</f>
        <v>4.3154093663591739</v>
      </c>
      <c r="AA46" s="71"/>
      <c r="AB46" s="75">
        <f>+AB43/AB66</f>
        <v>44.873210239182903</v>
      </c>
      <c r="AC46" s="71"/>
      <c r="AD46" s="73">
        <f>+AD43/AD66</f>
        <v>25.156997655697779</v>
      </c>
      <c r="AE46" s="70"/>
      <c r="AF46" s="75">
        <f>+AF43/AF66</f>
        <v>14.682334432723083</v>
      </c>
      <c r="AG46" s="71"/>
      <c r="AH46" s="75">
        <f>+AH43/AH66</f>
        <v>12.022067739895133</v>
      </c>
      <c r="AI46" s="71"/>
      <c r="AJ46" s="75">
        <f>+AJ43/AJ66</f>
        <v>10.053634040999754</v>
      </c>
      <c r="AK46" s="71"/>
      <c r="AL46" s="75">
        <f>+AL43/AL66</f>
        <v>8.1889344891461491</v>
      </c>
      <c r="AM46" s="71"/>
      <c r="AN46" s="75">
        <f>+AN43/AN66</f>
        <v>6.9465028108422482</v>
      </c>
      <c r="AO46" s="71"/>
      <c r="AP46" s="75">
        <f>+AP43/AP66</f>
        <v>6.0039838830873036</v>
      </c>
      <c r="AQ46" s="71"/>
      <c r="AR46" s="75">
        <f>+AR43/AR66</f>
        <v>5.1690518654257884</v>
      </c>
      <c r="AS46" s="71"/>
      <c r="AT46" s="73">
        <f>+AT43/AT66</f>
        <v>4.7131362410481428</v>
      </c>
      <c r="AU46" s="70"/>
      <c r="AV46" s="75">
        <f>+AV43/AV66</f>
        <v>4.3580721237622857</v>
      </c>
      <c r="AW46" s="71"/>
      <c r="AX46" s="75">
        <f>+AX43/AX66</f>
        <v>3.8485408708301478</v>
      </c>
      <c r="AY46" s="71"/>
      <c r="AZ46" s="75">
        <f>+AZ43/AZ66</f>
        <v>40.29728282376599</v>
      </c>
      <c r="BA46" s="71"/>
      <c r="BB46" s="75">
        <f>+BB43/BB66</f>
        <v>23.843896089452333</v>
      </c>
      <c r="BC46" s="71"/>
      <c r="BD46" s="75">
        <f>+BD43/BD66</f>
        <v>13.57219178559709</v>
      </c>
      <c r="BE46" s="71"/>
      <c r="BF46" s="75">
        <f>+BF43/BF66</f>
        <v>11.384804127426387</v>
      </c>
      <c r="BG46" s="71"/>
      <c r="BH46" s="75">
        <f>+BH43/BH66</f>
        <v>9.4621908306786793</v>
      </c>
      <c r="BI46" s="71"/>
      <c r="BJ46" s="75">
        <f>+BJ43/BJ66</f>
        <v>7.8021980334659098</v>
      </c>
      <c r="BK46" s="71"/>
      <c r="BL46" s="75">
        <f>+BL43/BL66</f>
        <v>6.7790893506937797</v>
      </c>
      <c r="BM46" s="71"/>
      <c r="BN46" s="75">
        <f>+BN43/BN66</f>
        <v>6.0412499886434201</v>
      </c>
      <c r="BO46" s="71"/>
      <c r="BP46" s="75">
        <f>+BP43/BP66</f>
        <v>5.313221293182842</v>
      </c>
      <c r="BQ46" s="71"/>
      <c r="BR46" s="75">
        <f>+BR43/BR66</f>
        <v>4.8319254913029388</v>
      </c>
      <c r="BS46" s="71"/>
      <c r="BT46" s="75">
        <f>+BT43/BT66</f>
        <v>4.5389968455252729</v>
      </c>
      <c r="BU46" s="71"/>
      <c r="BV46" s="75">
        <f>+BV43/BV66</f>
        <v>4.5019636401571921</v>
      </c>
      <c r="BW46" s="71"/>
      <c r="BX46" s="75">
        <f>+BX43/BX66</f>
        <v>43.18454959245846</v>
      </c>
      <c r="BY46" s="71"/>
      <c r="BZ46" s="73">
        <f>+BZ43/BZ66</f>
        <v>42.959353915914789</v>
      </c>
      <c r="CA46" s="70"/>
      <c r="CB46" s="73">
        <f>+CB43/CB66</f>
        <v>11.332931079700419</v>
      </c>
      <c r="CC46" s="70"/>
      <c r="CD46" s="75">
        <f>+CD43/CD66</f>
        <v>11.460398084488627</v>
      </c>
      <c r="CE46" s="71"/>
      <c r="CF46" s="75">
        <f>+CF43/CF66</f>
        <v>9.6561512859948859</v>
      </c>
      <c r="CG46" s="71"/>
      <c r="CH46" s="75">
        <f>+CH43/CH66</f>
        <v>7.8330150428310343</v>
      </c>
      <c r="CI46" s="71"/>
      <c r="CJ46" s="75">
        <f>+CJ43/CJ66</f>
        <v>6.8186611559245005</v>
      </c>
      <c r="CK46" s="71"/>
      <c r="CL46" s="75">
        <f>+CL43/CL66</f>
        <v>6.1336871769691923</v>
      </c>
      <c r="CM46" s="71"/>
      <c r="CN46" s="75">
        <f>+CN43/CN66</f>
        <v>5.3682352547408945</v>
      </c>
      <c r="CO46" s="71"/>
      <c r="CP46" s="75">
        <f>+CP43/CP66</f>
        <v>4.8458620578508276</v>
      </c>
      <c r="CQ46" s="71"/>
      <c r="CR46" s="75">
        <f>+CR43/CR66</f>
        <v>4.4664436402504872</v>
      </c>
      <c r="CS46" s="71"/>
      <c r="CT46" s="75">
        <f>+CT43/CT66</f>
        <v>3.964687305125012</v>
      </c>
      <c r="CU46" s="71"/>
      <c r="CV46" s="75">
        <f>+CV43/CV66</f>
        <v>42.011244561806144</v>
      </c>
      <c r="CW46" s="71"/>
      <c r="CX46" s="75">
        <f>+CX43/CX66</f>
        <v>24.500107732305285</v>
      </c>
      <c r="CY46" s="71"/>
      <c r="CZ46" s="75">
        <f>+CZ43/CZ66</f>
        <v>14.601989820284723</v>
      </c>
      <c r="DA46" s="71"/>
      <c r="DB46" s="75">
        <f>+DB43/DB66</f>
        <v>11.478285485539091</v>
      </c>
      <c r="DC46" s="71"/>
      <c r="DD46" s="285">
        <f>+DD43/DD66</f>
        <v>11.526840441715651</v>
      </c>
      <c r="DE46" s="252"/>
    </row>
    <row r="47" spans="1:109" s="38" customFormat="1" ht="12.75" customHeight="1" x14ac:dyDescent="0.35">
      <c r="A47" s="72" t="s">
        <v>72</v>
      </c>
      <c r="B47" s="73">
        <f>+B43/B67</f>
        <v>5.6252820828594388</v>
      </c>
      <c r="C47" s="70"/>
      <c r="D47" s="73">
        <f>+D43/D67</f>
        <v>54.491145119380477</v>
      </c>
      <c r="E47" s="70"/>
      <c r="F47" s="75">
        <f>+F43/F67</f>
        <v>31.431735650738297</v>
      </c>
      <c r="G47" s="71"/>
      <c r="H47" s="75">
        <f>+H43/H67</f>
        <v>17.362570949395124</v>
      </c>
      <c r="I47" s="71"/>
      <c r="J47" s="75">
        <f>+J43/J67</f>
        <v>13.816630107758284</v>
      </c>
      <c r="K47" s="71"/>
      <c r="L47" s="75">
        <f>+L43/L67</f>
        <v>11.566495732986056</v>
      </c>
      <c r="M47" s="71"/>
      <c r="N47" s="75">
        <f>+N43/N67</f>
        <v>9.6055176754003995</v>
      </c>
      <c r="O47" s="71"/>
      <c r="P47" s="75">
        <f>+P43/P67</f>
        <v>8.430750691053678</v>
      </c>
      <c r="Q47" s="71"/>
      <c r="R47" s="75">
        <f>+R43/R67</f>
        <v>7.7573510474913316</v>
      </c>
      <c r="S47" s="71"/>
      <c r="T47" s="75">
        <f>+T43/T67</f>
        <v>6.8534015332923364</v>
      </c>
      <c r="U47" s="71"/>
      <c r="V47" s="75">
        <f>+V43/V67</f>
        <v>6.2527972492810351</v>
      </c>
      <c r="W47" s="71"/>
      <c r="X47" s="75">
        <f>+X43/X67</f>
        <v>5.6030165181167657</v>
      </c>
      <c r="Y47" s="71"/>
      <c r="Z47" s="75">
        <f>+Z43/Z67</f>
        <v>4.8995275677490877</v>
      </c>
      <c r="AA47" s="71"/>
      <c r="AB47" s="75">
        <f>+AB43/AB67</f>
        <v>50.530043194847522</v>
      </c>
      <c r="AC47" s="71"/>
      <c r="AD47" s="73">
        <f>+AD43/AD67</f>
        <v>28.312675052876017</v>
      </c>
      <c r="AE47" s="70"/>
      <c r="AF47" s="75">
        <f>+AF43/AF67</f>
        <v>16.374829687571609</v>
      </c>
      <c r="AG47" s="71"/>
      <c r="AH47" s="75">
        <f>+AH43/AH67</f>
        <v>13.594705079399322</v>
      </c>
      <c r="AI47" s="71"/>
      <c r="AJ47" s="75">
        <f>+AJ43/AJ67</f>
        <v>11.741262753267897</v>
      </c>
      <c r="AK47" s="71"/>
      <c r="AL47" s="75">
        <f>+AL43/AL67</f>
        <v>9.506084871191721</v>
      </c>
      <c r="AM47" s="71"/>
      <c r="AN47" s="75">
        <f>+AN43/AN67</f>
        <v>8.0111265830336933</v>
      </c>
      <c r="AO47" s="71"/>
      <c r="AP47" s="75">
        <f>+AP43/AP67</f>
        <v>7.1665355796712111</v>
      </c>
      <c r="AQ47" s="71"/>
      <c r="AR47" s="75">
        <f>+AR43/AR67</f>
        <v>6.1303488218096529</v>
      </c>
      <c r="AS47" s="71"/>
      <c r="AT47" s="73">
        <f>+AT43/AT67</f>
        <v>5.5594894461130568</v>
      </c>
      <c r="AU47" s="70"/>
      <c r="AV47" s="75">
        <f>+AV43/AV67</f>
        <v>5.1185021097664904</v>
      </c>
      <c r="AW47" s="71"/>
      <c r="AX47" s="75">
        <f>+AX43/AX67</f>
        <v>4.47151154850628</v>
      </c>
      <c r="AY47" s="71"/>
      <c r="AZ47" s="75">
        <f>+AZ43/AZ67</f>
        <v>45.453987097489673</v>
      </c>
      <c r="BA47" s="71"/>
      <c r="BB47" s="75">
        <f>+BB43/BB67</f>
        <v>26.922186908217114</v>
      </c>
      <c r="BC47" s="71"/>
      <c r="BD47" s="75">
        <f>+BD43/BD67</f>
        <v>15.063610731443017</v>
      </c>
      <c r="BE47" s="71"/>
      <c r="BF47" s="75">
        <f>+BF43/BF67</f>
        <v>12.693026507969998</v>
      </c>
      <c r="BG47" s="71"/>
      <c r="BH47" s="75">
        <f>+BH43/BH67</f>
        <v>10.569647785325303</v>
      </c>
      <c r="BI47" s="71"/>
      <c r="BJ47" s="75">
        <f>+BJ43/BJ67</f>
        <v>8.701977513303035</v>
      </c>
      <c r="BK47" s="71"/>
      <c r="BL47" s="75">
        <f>+BL43/BL67</f>
        <v>7.5725597776486042</v>
      </c>
      <c r="BM47" s="71"/>
      <c r="BN47" s="75">
        <f>+BN43/BN67</f>
        <v>6.7562648813389865</v>
      </c>
      <c r="BO47" s="71"/>
      <c r="BP47" s="75">
        <f>+BP43/BP67</f>
        <v>5.9303003440832827</v>
      </c>
      <c r="BQ47" s="71"/>
      <c r="BR47" s="75">
        <f>+BR43/BR67</f>
        <v>5.3955288804592785</v>
      </c>
      <c r="BS47" s="71"/>
      <c r="BT47" s="75">
        <f>+BT43/BT67</f>
        <v>5.0809383936584638</v>
      </c>
      <c r="BU47" s="71"/>
      <c r="BV47" s="75">
        <f>+BV43/BV67</f>
        <v>5.0394835433030565</v>
      </c>
      <c r="BW47" s="71"/>
      <c r="BX47" s="75">
        <f>+BX43/BX67</f>
        <v>49.110223383714953</v>
      </c>
      <c r="BY47" s="71"/>
      <c r="BZ47" s="73">
        <f>+BZ43/BZ67</f>
        <v>48.854126930597431</v>
      </c>
      <c r="CA47" s="70"/>
      <c r="CB47" s="73">
        <f>+CB43/CB67</f>
        <v>12.74382080879804</v>
      </c>
      <c r="CC47" s="70"/>
      <c r="CD47" s="75">
        <f>+CD43/CD67</f>
        <v>12.887156778692431</v>
      </c>
      <c r="CE47" s="71"/>
      <c r="CF47" s="75">
        <f>+CF43/CF67</f>
        <v>10.881434330204309</v>
      </c>
      <c r="CG47" s="71"/>
      <c r="CH47" s="75">
        <f>+CH43/CH67</f>
        <v>8.8175435376692235</v>
      </c>
      <c r="CI47" s="71"/>
      <c r="CJ47" s="75">
        <f>+CJ43/CJ67</f>
        <v>7.6739442778241891</v>
      </c>
      <c r="CK47" s="71"/>
      <c r="CL47" s="75">
        <f>+CL43/CL67</f>
        <v>6.9171805393400092</v>
      </c>
      <c r="CM47" s="71"/>
      <c r="CN47" s="75">
        <f>+CN43/CN67</f>
        <v>6.0675447962696492</v>
      </c>
      <c r="CO47" s="71"/>
      <c r="CP47" s="75">
        <f>+CP43/CP67</f>
        <v>5.4681122952651675</v>
      </c>
      <c r="CQ47" s="71"/>
      <c r="CR47" s="75">
        <f>+CR43/CR67</f>
        <v>5.0446747923490349</v>
      </c>
      <c r="CS47" s="71"/>
      <c r="CT47" s="75">
        <f>+CT43/CT67</f>
        <v>4.4624516467298676</v>
      </c>
      <c r="CU47" s="71"/>
      <c r="CV47" s="75">
        <f>+CV43/CV67</f>
        <v>47.635148488185507</v>
      </c>
      <c r="CW47" s="71"/>
      <c r="CX47" s="75">
        <f>+CX43/CX67</f>
        <v>27.870288713985122</v>
      </c>
      <c r="CY47" s="71"/>
      <c r="CZ47" s="75">
        <f>+CZ43/CZ67</f>
        <v>16.377785033335325</v>
      </c>
      <c r="DA47" s="71"/>
      <c r="DB47" s="75">
        <f>+DB43/DB67</f>
        <v>12.909837499407944</v>
      </c>
      <c r="DC47" s="71"/>
      <c r="DD47" s="285">
        <f>+DD43/DD67</f>
        <v>12.964448146165246</v>
      </c>
      <c r="DE47" s="252"/>
    </row>
    <row r="48" spans="1:109" s="38" customFormat="1" ht="12.75" customHeight="1" x14ac:dyDescent="0.35">
      <c r="A48" s="72" t="s">
        <v>69</v>
      </c>
      <c r="B48" s="73">
        <f>+B43/B68</f>
        <v>3.1786958192154251</v>
      </c>
      <c r="C48" s="70"/>
      <c r="D48" s="73">
        <f>+D43/D68</f>
        <v>36.977342339267359</v>
      </c>
      <c r="E48" s="70"/>
      <c r="F48" s="75">
        <f>+F43/F68</f>
        <v>18.431659310650819</v>
      </c>
      <c r="G48" s="71"/>
      <c r="H48" s="75">
        <f>+H43/H68</f>
        <v>11.901771079627594</v>
      </c>
      <c r="I48" s="71"/>
      <c r="J48" s="75">
        <f>+J43/J68</f>
        <v>9.6425319599706487</v>
      </c>
      <c r="K48" s="71"/>
      <c r="L48" s="75">
        <f>+L43/L68</f>
        <v>7.995541275950532</v>
      </c>
      <c r="M48" s="71"/>
      <c r="N48" s="75">
        <f>+N43/N68</f>
        <v>6.6881369452319861</v>
      </c>
      <c r="O48" s="71"/>
      <c r="P48" s="75">
        <f>+P43/P68</f>
        <v>5.7415687309464376</v>
      </c>
      <c r="Q48" s="71"/>
      <c r="R48" s="75">
        <f>+R43/R68</f>
        <v>5.0546796606567446</v>
      </c>
      <c r="S48" s="71"/>
      <c r="T48" s="75">
        <f>+T43/T68</f>
        <v>4.5070619540870815</v>
      </c>
      <c r="U48" s="71"/>
      <c r="V48" s="75">
        <f>+V43/V68</f>
        <v>4.1867193986925173</v>
      </c>
      <c r="W48" s="71"/>
      <c r="X48" s="75">
        <f>+X43/X68</f>
        <v>3.7691537509425226</v>
      </c>
      <c r="Y48" s="71"/>
      <c r="Z48" s="75">
        <f>+Z43/Z68</f>
        <v>3.2719731890976651</v>
      </c>
      <c r="AA48" s="71"/>
      <c r="AB48" s="75">
        <f>+AB43/AB68</f>
        <v>37.552410653952265</v>
      </c>
      <c r="AC48" s="71"/>
      <c r="AD48" s="73">
        <f>+AD43/AD68</f>
        <v>18.072549268251532</v>
      </c>
      <c r="AE48" s="70"/>
      <c r="AF48" s="75">
        <f>+AF43/AF68</f>
        <v>12.539280395955716</v>
      </c>
      <c r="AG48" s="71"/>
      <c r="AH48" s="75">
        <f>+AH43/AH68</f>
        <v>10.430872389990412</v>
      </c>
      <c r="AI48" s="71"/>
      <c r="AJ48" s="75">
        <f>+AJ43/AJ68</f>
        <v>8.9695794021680353</v>
      </c>
      <c r="AK48" s="71"/>
      <c r="AL48" s="75">
        <f>+AL43/AL68</f>
        <v>7.2782789013529312</v>
      </c>
      <c r="AM48" s="71"/>
      <c r="AN48" s="75">
        <f>+AN43/AN68</f>
        <v>6.1988433669759697</v>
      </c>
      <c r="AO48" s="71"/>
      <c r="AP48" s="75">
        <f>+AP43/AP68</f>
        <v>5.2742166990996004</v>
      </c>
      <c r="AQ48" s="71"/>
      <c r="AR48" s="75">
        <f>+AR43/AR68</f>
        <v>4.538765631003133</v>
      </c>
      <c r="AS48" s="71"/>
      <c r="AT48" s="73">
        <f>+AT43/AT68</f>
        <v>4.1537937319484941</v>
      </c>
      <c r="AU48" s="70"/>
      <c r="AV48" s="75">
        <f>+AV43/AV68</f>
        <v>3.8376312784265063</v>
      </c>
      <c r="AW48" s="71"/>
      <c r="AX48" s="75">
        <f>+AX43/AX68</f>
        <v>3.3369318180959087</v>
      </c>
      <c r="AY48" s="71"/>
      <c r="AZ48" s="75">
        <f>+AZ43/AZ68</f>
        <v>36.015564559705211</v>
      </c>
      <c r="BA48" s="71"/>
      <c r="BB48" s="75">
        <f>+BB43/BB68</f>
        <v>18.33482548122327</v>
      </c>
      <c r="BC48" s="71"/>
      <c r="BD48" s="75">
        <f>+BD43/BD68</f>
        <v>12.06301761844361</v>
      </c>
      <c r="BE48" s="71"/>
      <c r="BF48" s="75">
        <f>+BF43/BF68</f>
        <v>10.098083742855881</v>
      </c>
      <c r="BG48" s="71"/>
      <c r="BH48" s="75">
        <f>+BH43/BH68</f>
        <v>8.3657620866894664</v>
      </c>
      <c r="BI48" s="71"/>
      <c r="BJ48" s="75">
        <f>+BJ43/BJ68</f>
        <v>7.006120241390275</v>
      </c>
      <c r="BK48" s="71"/>
      <c r="BL48" s="75">
        <f>+BL43/BL68</f>
        <v>5.9203082669469769</v>
      </c>
      <c r="BM48" s="71"/>
      <c r="BN48" s="75">
        <f>+BN43/BN68</f>
        <v>5.0155514616424854</v>
      </c>
      <c r="BO48" s="71"/>
      <c r="BP48" s="75">
        <f>+BP43/BP68</f>
        <v>4.4423876638554622</v>
      </c>
      <c r="BQ48" s="71"/>
      <c r="BR48" s="75">
        <f>+BR43/BR68</f>
        <v>4.0304059994499815</v>
      </c>
      <c r="BS48" s="71"/>
      <c r="BT48" s="75">
        <f>+BT43/BT68</f>
        <v>3.8187870372310195</v>
      </c>
      <c r="BU48" s="71"/>
      <c r="BV48" s="75">
        <f>+BV43/BV68</f>
        <v>3.7876299491298986</v>
      </c>
      <c r="BW48" s="71"/>
      <c r="BX48" s="75">
        <f>+BX43/BX68</f>
        <v>37.523838977297586</v>
      </c>
      <c r="BY48" s="71"/>
      <c r="BZ48" s="73">
        <f>+BZ43/BZ68</f>
        <v>37.328162366455182</v>
      </c>
      <c r="CA48" s="70"/>
      <c r="CB48" s="73">
        <f>+CB43/CB68</f>
        <v>9.302483717400909</v>
      </c>
      <c r="CC48" s="70"/>
      <c r="CD48" s="75">
        <f>+CD43/CD68</f>
        <v>9.4071132901221368</v>
      </c>
      <c r="CE48" s="71"/>
      <c r="CF48" s="75">
        <f>+CF43/CF68</f>
        <v>7.9184877613458902</v>
      </c>
      <c r="CG48" s="71"/>
      <c r="CH48" s="75">
        <f>+CH43/CH68</f>
        <v>6.5621886477001272</v>
      </c>
      <c r="CI48" s="71"/>
      <c r="CJ48" s="75">
        <f>+CJ43/CJ68</f>
        <v>5.6226710897177643</v>
      </c>
      <c r="CK48" s="71"/>
      <c r="CL48" s="75">
        <f>+CL43/CL68</f>
        <v>4.8576891928979471</v>
      </c>
      <c r="CM48" s="71"/>
      <c r="CN48" s="75">
        <f>+CN43/CN68</f>
        <v>4.3056895831187587</v>
      </c>
      <c r="CO48" s="71"/>
      <c r="CP48" s="75">
        <f>+CP43/CP68</f>
        <v>3.9233795787731176</v>
      </c>
      <c r="CQ48" s="71"/>
      <c r="CR48" s="75">
        <f>+CR43/CR68</f>
        <v>3.598078548771559</v>
      </c>
      <c r="CS48" s="71"/>
      <c r="CT48" s="75">
        <f>+CT43/CT68</f>
        <v>3.1680895041842092</v>
      </c>
      <c r="CU48" s="71"/>
      <c r="CV48" s="75">
        <f>+CV43/CV68</f>
        <v>37.460516799589797</v>
      </c>
      <c r="CW48" s="71"/>
      <c r="CX48" s="75">
        <f>+CX43/CX68</f>
        <v>18.432507315379478</v>
      </c>
      <c r="CY48" s="71"/>
      <c r="CZ48" s="75">
        <f>+CZ43/CZ68</f>
        <v>12.371473806906462</v>
      </c>
      <c r="DA48" s="71"/>
      <c r="DB48" s="75">
        <f>+DB43/DB68</f>
        <v>9.8260970516079418</v>
      </c>
      <c r="DC48" s="71"/>
      <c r="DD48" s="285">
        <f>+DD43/DD68</f>
        <v>9.8676629903823798</v>
      </c>
      <c r="DE48" s="252"/>
    </row>
    <row r="49" spans="1:109" s="38" customFormat="1" x14ac:dyDescent="0.35">
      <c r="A49" s="72"/>
      <c r="B49" s="42"/>
      <c r="C49" s="70"/>
      <c r="D49" s="42"/>
      <c r="E49" s="70"/>
      <c r="F49" s="43"/>
      <c r="G49" s="71"/>
      <c r="H49" s="43"/>
      <c r="I49" s="71"/>
      <c r="J49" s="43"/>
      <c r="K49" s="71"/>
      <c r="L49" s="43"/>
      <c r="M49" s="71"/>
      <c r="N49" s="43"/>
      <c r="O49" s="71"/>
      <c r="P49" s="43"/>
      <c r="Q49" s="71"/>
      <c r="R49" s="43"/>
      <c r="S49" s="71"/>
      <c r="T49" s="43"/>
      <c r="U49" s="71"/>
      <c r="V49" s="43"/>
      <c r="W49" s="71"/>
      <c r="X49" s="43"/>
      <c r="Y49" s="71"/>
      <c r="Z49" s="43"/>
      <c r="AA49" s="71"/>
      <c r="AB49" s="43"/>
      <c r="AC49" s="71"/>
      <c r="AD49" s="42"/>
      <c r="AE49" s="70"/>
      <c r="AF49" s="43"/>
      <c r="AG49" s="71"/>
      <c r="AH49" s="43"/>
      <c r="AI49" s="71"/>
      <c r="AJ49" s="43"/>
      <c r="AK49" s="71"/>
      <c r="AL49" s="43"/>
      <c r="AM49" s="71"/>
      <c r="AN49" s="43"/>
      <c r="AO49" s="71"/>
      <c r="AP49" s="43"/>
      <c r="AQ49" s="71"/>
      <c r="AR49" s="43"/>
      <c r="AS49" s="71"/>
      <c r="AT49" s="42"/>
      <c r="AU49" s="70"/>
      <c r="AV49" s="43"/>
      <c r="AW49" s="71"/>
      <c r="AX49" s="43"/>
      <c r="AY49" s="71"/>
      <c r="AZ49" s="43"/>
      <c r="BA49" s="71"/>
      <c r="BB49" s="43"/>
      <c r="BC49" s="71"/>
      <c r="BD49" s="43"/>
      <c r="BE49" s="71"/>
      <c r="BF49" s="43"/>
      <c r="BG49" s="71"/>
      <c r="BH49" s="43"/>
      <c r="BI49" s="71"/>
      <c r="BJ49" s="43"/>
      <c r="BK49" s="71"/>
      <c r="BL49" s="43"/>
      <c r="BM49" s="71"/>
      <c r="BN49" s="43"/>
      <c r="BO49" s="71"/>
      <c r="BP49" s="43"/>
      <c r="BQ49" s="71"/>
      <c r="BR49" s="43"/>
      <c r="BS49" s="71"/>
      <c r="BT49" s="43"/>
      <c r="BU49" s="71"/>
      <c r="BV49" s="43"/>
      <c r="BW49" s="71"/>
      <c r="BX49" s="43"/>
      <c r="BY49" s="71"/>
      <c r="BZ49" s="42"/>
      <c r="CA49" s="70"/>
      <c r="CB49" s="42"/>
      <c r="CC49" s="70"/>
      <c r="CD49" s="43"/>
      <c r="CE49" s="71"/>
      <c r="CF49" s="43"/>
      <c r="CG49" s="71"/>
      <c r="CH49" s="43"/>
      <c r="CI49" s="71"/>
      <c r="CJ49" s="43"/>
      <c r="CK49" s="71"/>
      <c r="CL49" s="43"/>
      <c r="CM49" s="71"/>
      <c r="CN49" s="43"/>
      <c r="CO49" s="71"/>
      <c r="CP49" s="43"/>
      <c r="CQ49" s="71"/>
      <c r="CR49" s="43"/>
      <c r="CS49" s="71"/>
      <c r="CT49" s="43"/>
      <c r="CU49" s="71"/>
      <c r="CV49" s="43"/>
      <c r="CW49" s="71"/>
      <c r="CX49" s="43"/>
      <c r="CY49" s="71"/>
      <c r="CZ49" s="43"/>
      <c r="DA49" s="71"/>
      <c r="DB49" s="43"/>
      <c r="DC49" s="71"/>
      <c r="DD49" s="291"/>
      <c r="DE49" s="252"/>
    </row>
    <row r="50" spans="1:109" s="38" customFormat="1" ht="19.5" customHeight="1" x14ac:dyDescent="0.35">
      <c r="A50" s="25" t="s">
        <v>73</v>
      </c>
      <c r="B50" s="26">
        <f>+B6</f>
        <v>30080.414492848122</v>
      </c>
      <c r="C50" s="70">
        <f>+B50/B43</f>
        <v>0.75847973490164733</v>
      </c>
      <c r="D50" s="26">
        <f>+D6</f>
        <v>30641.666593014026</v>
      </c>
      <c r="E50" s="70">
        <f>+D50/D43</f>
        <v>0.76175094814003097</v>
      </c>
      <c r="F50" s="27">
        <f>+F6</f>
        <v>31272.760121836833</v>
      </c>
      <c r="G50" s="71">
        <f>+F50/F43</f>
        <v>0.76497107856882218</v>
      </c>
      <c r="H50" s="27">
        <f>+H6</f>
        <v>31828.71226896645</v>
      </c>
      <c r="I50" s="71">
        <f>+H50/H43</f>
        <v>0.76812442165162731</v>
      </c>
      <c r="J50" s="27">
        <f>+J6</f>
        <v>32130.414134358605</v>
      </c>
      <c r="K50" s="71">
        <f>+J50/J43</f>
        <v>0.77015526861243111</v>
      </c>
      <c r="L50" s="27">
        <f>+L6</f>
        <v>31937.763241988137</v>
      </c>
      <c r="M50" s="71">
        <f>+L50/L43</f>
        <v>0.76885712671466322</v>
      </c>
      <c r="N50" s="27">
        <f>+N6</f>
        <v>32340.910547181109</v>
      </c>
      <c r="O50" s="71">
        <f>+N50/N43</f>
        <v>0.77049826749329575</v>
      </c>
      <c r="P50" s="27">
        <f>+P6</f>
        <v>32192.329248230624</v>
      </c>
      <c r="Q50" s="71">
        <f>+P50/P43</f>
        <v>0.76404417208328868</v>
      </c>
      <c r="R50" s="27">
        <f>+R6</f>
        <v>32952.755534713622</v>
      </c>
      <c r="S50" s="71">
        <f>+R50/R43</f>
        <v>0.76295864011064618</v>
      </c>
      <c r="T50" s="27">
        <f>+T6</f>
        <v>33066.668308865796</v>
      </c>
      <c r="U50" s="71">
        <f>+T50/T43</f>
        <v>0.76358217664113925</v>
      </c>
      <c r="V50" s="27">
        <f>+V6</f>
        <v>32749.899449297416</v>
      </c>
      <c r="W50" s="71">
        <f>+V50/V43</f>
        <v>0.76229773349736507</v>
      </c>
      <c r="X50" s="27">
        <f>+X6</f>
        <v>32699.609177643531</v>
      </c>
      <c r="Y50" s="71">
        <f>+X50/X43</f>
        <v>0.76238274038781928</v>
      </c>
      <c r="Z50" s="27">
        <f>+Z6</f>
        <v>31887.980059003308</v>
      </c>
      <c r="AA50" s="71">
        <f>+Z50/Z43</f>
        <v>0.75143509759185456</v>
      </c>
      <c r="AB50" s="27">
        <f>+AB6</f>
        <v>31880.101463123225</v>
      </c>
      <c r="AC50" s="71">
        <f>+AB50/AB43</f>
        <v>0.75075897194187236</v>
      </c>
      <c r="AD50" s="26">
        <f>+AD6</f>
        <v>32373.899219530314</v>
      </c>
      <c r="AE50" s="70">
        <f>+AD50/AD43</f>
        <v>0.75336481667553024</v>
      </c>
      <c r="AF50" s="27">
        <f>+AF6</f>
        <v>31530.76943465574</v>
      </c>
      <c r="AG50" s="71">
        <f>+AF50/AF43</f>
        <v>0.73980942975361474</v>
      </c>
      <c r="AH50" s="27">
        <f>+AH6</f>
        <v>31596.024791936998</v>
      </c>
      <c r="AI50" s="71">
        <f>+AH50/AH43</f>
        <v>0.73614784983538373</v>
      </c>
      <c r="AJ50" s="27">
        <f>+AJ6</f>
        <v>30743.419340602613</v>
      </c>
      <c r="AK50" s="71">
        <f>+AJ50/AJ43</f>
        <v>0.73049413365495686</v>
      </c>
      <c r="AL50" s="27">
        <f>+AL6</f>
        <v>30447.180829484081</v>
      </c>
      <c r="AM50" s="71">
        <f>+AL50/AL43</f>
        <v>0.72897130473769201</v>
      </c>
      <c r="AN50" s="27">
        <f>+AN6</f>
        <v>30928.878688772882</v>
      </c>
      <c r="AO50" s="71">
        <f>+AN50/AN43</f>
        <v>0.7270315939391645</v>
      </c>
      <c r="AP50" s="27">
        <f>+AP6</f>
        <v>32145.168879746714</v>
      </c>
      <c r="AQ50" s="71">
        <f>+AP50/AP43</f>
        <v>0.73419686137892382</v>
      </c>
      <c r="AR50" s="27">
        <f>+AR6</f>
        <v>33220.478217140124</v>
      </c>
      <c r="AS50" s="71">
        <f>+AR50/AR43</f>
        <v>0.74071826192323476</v>
      </c>
      <c r="AT50" s="26">
        <f>+AT6</f>
        <v>33796.691154420856</v>
      </c>
      <c r="AU50" s="70">
        <f>+AT50/AT43</f>
        <v>0.74273020247582788</v>
      </c>
      <c r="AV50" s="27">
        <f>+AV6</f>
        <v>34908.698840902696</v>
      </c>
      <c r="AW50" s="71">
        <f>+AV50/AV43</f>
        <v>0.7435673916736828</v>
      </c>
      <c r="AX50" s="27">
        <f>+AX6</f>
        <v>35161.262028399986</v>
      </c>
      <c r="AY50" s="71">
        <f>+AX50/AX43</f>
        <v>0.74454831782149855</v>
      </c>
      <c r="AZ50" s="27">
        <f>+AZ6</f>
        <v>37836.082844773555</v>
      </c>
      <c r="BA50" s="71">
        <f>+AZ50/AZ43</f>
        <v>0.77338044298739905</v>
      </c>
      <c r="BB50" s="27">
        <f>+BB6</f>
        <v>37936.600430561892</v>
      </c>
      <c r="BC50" s="71">
        <f>+BB50/BB43</f>
        <v>0.77343229929870705</v>
      </c>
      <c r="BD50" s="27">
        <f>+BD6</f>
        <v>39229.291868478802</v>
      </c>
      <c r="BE50" s="71">
        <f>+BD50/BD43</f>
        <v>0.77970141458673503</v>
      </c>
      <c r="BF50" s="27">
        <f>+BF6</f>
        <v>39478.316375580558</v>
      </c>
      <c r="BG50" s="71">
        <f>+BF50/BF43</f>
        <v>0.7581896836108819</v>
      </c>
      <c r="BH50" s="27">
        <f>+BH6</f>
        <v>39918.756951820877</v>
      </c>
      <c r="BI50" s="71">
        <f>+BH50/BH43</f>
        <v>0.76043253979414027</v>
      </c>
      <c r="BJ50" s="27">
        <f>+BJ6</f>
        <v>39680.064506402196</v>
      </c>
      <c r="BK50" s="71">
        <f>+BJ50/BJ43</f>
        <v>0.75922782553441781</v>
      </c>
      <c r="BL50" s="27">
        <f>+BL6</f>
        <v>39214.070774929023</v>
      </c>
      <c r="BM50" s="71">
        <f>+BL50/BL43</f>
        <v>0.75268614063097061</v>
      </c>
      <c r="BN50" s="27">
        <f>+BN6</f>
        <v>39818.349765071122</v>
      </c>
      <c r="BO50" s="71">
        <f>+BN50/BN43</f>
        <v>0.75602683324544429</v>
      </c>
      <c r="BP50" s="27">
        <f>+BP6</f>
        <v>39332.75740303882</v>
      </c>
      <c r="BQ50" s="71">
        <f>+BP50/BP43</f>
        <v>0.75440991696547754</v>
      </c>
      <c r="BR50" s="27">
        <f>+BR6</f>
        <v>39862.716717167692</v>
      </c>
      <c r="BS50" s="71">
        <f>+BR50/BR43</f>
        <v>0.75605408314986333</v>
      </c>
      <c r="BT50" s="27">
        <f>+BT6</f>
        <v>39623.623762681935</v>
      </c>
      <c r="BU50" s="71">
        <f>+BT50/BT43</f>
        <v>0.73311999721870746</v>
      </c>
      <c r="BV50" s="27">
        <f>+BV6</f>
        <v>40524.898904103713</v>
      </c>
      <c r="BW50" s="71">
        <f>+BV50/BV43</f>
        <v>0.73790043572713682</v>
      </c>
      <c r="BX50" s="27">
        <f>+BX6</f>
        <v>40771.875685866871</v>
      </c>
      <c r="BY50" s="71">
        <f>+BX50/BX43</f>
        <v>0.72913310344777604</v>
      </c>
      <c r="BZ50" s="26">
        <f>+BZ6</f>
        <v>40747.128050219457</v>
      </c>
      <c r="CA50" s="70">
        <f>+BZ50/BZ43</f>
        <v>0.72924566836694515</v>
      </c>
      <c r="CB50" s="26">
        <f>+CB6</f>
        <v>41436.537448322902</v>
      </c>
      <c r="CC50" s="70">
        <f>+CB50/CB43</f>
        <v>0.73381286415932079</v>
      </c>
      <c r="CD50" s="27">
        <f>+CD6</f>
        <v>41495.501533785777</v>
      </c>
      <c r="CE50" s="71">
        <f>+CD50/CD43</f>
        <v>0.73438157132794379</v>
      </c>
      <c r="CF50" s="27">
        <f>+CF6</f>
        <v>40170.536493063155</v>
      </c>
      <c r="CG50" s="71">
        <f>+CF50/CF43</f>
        <v>0.72801694239545844</v>
      </c>
      <c r="CH50" s="27">
        <f>+CH6</f>
        <v>39748.514822283119</v>
      </c>
      <c r="CI50" s="71">
        <f>+CH50/CH43</f>
        <v>0.71918098101906591</v>
      </c>
      <c r="CJ50" s="27">
        <f>+CJ6</f>
        <v>40177.97684600616</v>
      </c>
      <c r="CK50" s="71">
        <f>+CJ50/CJ43</f>
        <v>0.72084083290693357</v>
      </c>
      <c r="CL50" s="27">
        <f>+CL6</f>
        <v>40912.858760763942</v>
      </c>
      <c r="CM50" s="71">
        <f>+CL50/CL43</f>
        <v>0.72407701723733031</v>
      </c>
      <c r="CN50" s="27">
        <f>+CN6</f>
        <v>40865.03607980199</v>
      </c>
      <c r="CO50" s="71">
        <f>+CN50/CN43</f>
        <v>0.72494237714600551</v>
      </c>
      <c r="CP50" s="27">
        <f>+CP6</f>
        <v>41561.590228262125</v>
      </c>
      <c r="CQ50" s="71">
        <f>+CP50/CP43</f>
        <v>0.72921663835513206</v>
      </c>
      <c r="CR50" s="27">
        <f>+CR6</f>
        <v>42176.718314266873</v>
      </c>
      <c r="CS50" s="71">
        <f>+CR50/CR43</f>
        <v>0.73222523653295091</v>
      </c>
      <c r="CT50" s="27">
        <f>+CT6</f>
        <v>42090.731348465</v>
      </c>
      <c r="CU50" s="71">
        <f>+CT50/CT43</f>
        <v>0.73362242051297188</v>
      </c>
      <c r="CV50" s="27">
        <f>+CV6</f>
        <v>42245.392321650717</v>
      </c>
      <c r="CW50" s="71">
        <f>+CV50/CV43</f>
        <v>0.73410640526730453</v>
      </c>
      <c r="CX50" s="27">
        <f>+CX6</f>
        <v>42889.641171319723</v>
      </c>
      <c r="CY50" s="71">
        <f>+CX50/CX43</f>
        <v>0.73674116014783941</v>
      </c>
      <c r="CZ50" s="27">
        <f>+CZ6</f>
        <v>43367.600312513052</v>
      </c>
      <c r="DA50" s="71">
        <f>+CZ50/CZ43</f>
        <v>0.73938283634522661</v>
      </c>
      <c r="DB50" s="27">
        <f>+DB6</f>
        <v>43437.155208457931</v>
      </c>
      <c r="DC50" s="71">
        <f>+DB50/DB43</f>
        <v>0.74487173941770646</v>
      </c>
      <c r="DD50" s="250">
        <f>+DD6</f>
        <v>43669.060921146141</v>
      </c>
      <c r="DE50" s="252">
        <f>+DD50/DD43</f>
        <v>0.74600301369571409</v>
      </c>
    </row>
    <row r="51" spans="1:109" s="13" customFormat="1" x14ac:dyDescent="0.35">
      <c r="A51" s="72" t="s">
        <v>49</v>
      </c>
      <c r="B51" s="73">
        <f>+B50/B63</f>
        <v>0.50751033102592491</v>
      </c>
      <c r="C51" s="95"/>
      <c r="D51" s="73">
        <v>0</v>
      </c>
      <c r="E51" s="95"/>
      <c r="F51" s="75">
        <v>0</v>
      </c>
      <c r="G51" s="96"/>
      <c r="H51" s="75">
        <v>0</v>
      </c>
      <c r="I51" s="96"/>
      <c r="J51" s="75">
        <v>0</v>
      </c>
      <c r="K51" s="96"/>
      <c r="L51" s="75">
        <v>0</v>
      </c>
      <c r="M51" s="96"/>
      <c r="N51" s="75">
        <v>0</v>
      </c>
      <c r="O51" s="96"/>
      <c r="P51" s="75">
        <v>0</v>
      </c>
      <c r="Q51" s="96"/>
      <c r="R51" s="75">
        <v>0</v>
      </c>
      <c r="S51" s="96"/>
      <c r="T51" s="75">
        <v>0</v>
      </c>
      <c r="U51" s="96"/>
      <c r="V51" s="75">
        <v>0</v>
      </c>
      <c r="W51" s="96"/>
      <c r="X51" s="75">
        <v>0</v>
      </c>
      <c r="Y51" s="96"/>
      <c r="Z51" s="75">
        <f>+Z50/Z63</f>
        <v>0.50817862365378186</v>
      </c>
      <c r="AA51" s="96"/>
      <c r="AB51" s="75">
        <v>0</v>
      </c>
      <c r="AC51" s="96"/>
      <c r="AD51" s="73">
        <v>0</v>
      </c>
      <c r="AE51" s="95"/>
      <c r="AF51" s="75">
        <v>0</v>
      </c>
      <c r="AG51" s="96"/>
      <c r="AH51" s="75">
        <v>0</v>
      </c>
      <c r="AI51" s="96"/>
      <c r="AJ51" s="75">
        <v>0</v>
      </c>
      <c r="AK51" s="96"/>
      <c r="AL51" s="75">
        <v>0</v>
      </c>
      <c r="AM51" s="96"/>
      <c r="AN51" s="75">
        <v>0</v>
      </c>
      <c r="AO51" s="96"/>
      <c r="AP51" s="75">
        <v>0</v>
      </c>
      <c r="AQ51" s="96"/>
      <c r="AR51" s="75">
        <v>0</v>
      </c>
      <c r="AS51" s="96"/>
      <c r="AT51" s="73">
        <v>0</v>
      </c>
      <c r="AU51" s="95"/>
      <c r="AV51" s="75">
        <v>0</v>
      </c>
      <c r="AW51" s="96"/>
      <c r="AX51" s="75">
        <f>+AX50/AX63</f>
        <v>0.468952517343044</v>
      </c>
      <c r="AY51" s="96"/>
      <c r="AZ51" s="77" t="e">
        <f>+AZ50/AZ63</f>
        <v>#DIV/0!</v>
      </c>
      <c r="BA51" s="96"/>
      <c r="BB51" s="77" t="e">
        <f>+BB50/BB63</f>
        <v>#DIV/0!</v>
      </c>
      <c r="BC51" s="96"/>
      <c r="BD51" s="77" t="e">
        <f>+BD50/BD63</f>
        <v>#DIV/0!</v>
      </c>
      <c r="BE51" s="96"/>
      <c r="BF51" s="77" t="e">
        <f>+BF50/BF63</f>
        <v>#DIV/0!</v>
      </c>
      <c r="BG51" s="96"/>
      <c r="BH51" s="77" t="e">
        <f>+BH50/BH63</f>
        <v>#DIV/0!</v>
      </c>
      <c r="BI51" s="96"/>
      <c r="BJ51" s="77" t="e">
        <f>+BJ50/BJ63</f>
        <v>#DIV/0!</v>
      </c>
      <c r="BK51" s="96"/>
      <c r="BL51" s="77" t="e">
        <f>+BL50/BL63</f>
        <v>#DIV/0!</v>
      </c>
      <c r="BM51" s="96"/>
      <c r="BN51" s="77" t="e">
        <f>+BN50/BN63</f>
        <v>#DIV/0!</v>
      </c>
      <c r="BO51" s="96"/>
      <c r="BP51" s="77" t="e">
        <f>+BP50/BP63</f>
        <v>#DIV/0!</v>
      </c>
      <c r="BQ51" s="96"/>
      <c r="BR51" s="77"/>
      <c r="BS51" s="96"/>
      <c r="BT51" s="77"/>
      <c r="BU51" s="96"/>
      <c r="BV51" s="75">
        <f>+BV50/BV63</f>
        <v>0.45099932656988373</v>
      </c>
      <c r="BW51" s="96"/>
      <c r="BX51" s="75"/>
      <c r="BY51" s="96"/>
      <c r="BZ51" s="73"/>
      <c r="CA51" s="95"/>
      <c r="CB51" s="73"/>
      <c r="CC51" s="95"/>
      <c r="CD51" s="75"/>
      <c r="CE51" s="96"/>
      <c r="CF51" s="75"/>
      <c r="CG51" s="96"/>
      <c r="CH51" s="75"/>
      <c r="CI51" s="96"/>
      <c r="CJ51" s="75"/>
      <c r="CK51" s="96"/>
      <c r="CL51" s="75"/>
      <c r="CM51" s="96"/>
      <c r="CN51" s="75"/>
      <c r="CO51" s="96"/>
      <c r="CP51" s="75"/>
      <c r="CQ51" s="96"/>
      <c r="CR51" s="75"/>
      <c r="CS51" s="96"/>
      <c r="CT51" s="75">
        <f>+CT50/CT63</f>
        <v>0.43902933115312948</v>
      </c>
      <c r="CU51" s="96"/>
      <c r="CV51" s="77" t="e">
        <f>+CV50/CV63</f>
        <v>#DIV/0!</v>
      </c>
      <c r="CW51" s="96"/>
      <c r="CX51" s="77" t="e">
        <f>+CX50/CX63</f>
        <v>#DIV/0!</v>
      </c>
      <c r="CY51" s="96"/>
      <c r="CZ51" s="77" t="e">
        <f>+CZ50/CZ63</f>
        <v>#DIV/0!</v>
      </c>
      <c r="DA51" s="96"/>
      <c r="DB51" s="77" t="e">
        <f>+DB50/DB63</f>
        <v>#DIV/0!</v>
      </c>
      <c r="DC51" s="96"/>
      <c r="DD51" s="455" t="e">
        <f>+DD50/DD63</f>
        <v>#DIV/0!</v>
      </c>
      <c r="DE51" s="292"/>
    </row>
    <row r="52" spans="1:109" s="13" customFormat="1" x14ac:dyDescent="0.35">
      <c r="A52" s="72" t="s">
        <v>68</v>
      </c>
      <c r="B52" s="73">
        <f>+B50/B66</f>
        <v>3.9454542712651182</v>
      </c>
      <c r="C52" s="95"/>
      <c r="D52" s="73">
        <f>+D50/D66</f>
        <v>38.889826650844782</v>
      </c>
      <c r="E52" s="95"/>
      <c r="F52" s="75">
        <f>+F50/F66</f>
        <v>21.223940499243533</v>
      </c>
      <c r="G52" s="96"/>
      <c r="H52" s="75">
        <f>+H50/H66</f>
        <v>11.264604111008277</v>
      </c>
      <c r="I52" s="96"/>
      <c r="J52" s="75">
        <f>+J50/J66</f>
        <v>9.0306054994998917</v>
      </c>
      <c r="K52" s="96"/>
      <c r="L52" s="75">
        <f>+L50/L66</f>
        <v>7.5992160927386951</v>
      </c>
      <c r="M52" s="96"/>
      <c r="N52" s="75">
        <f>+N50/N66</f>
        <v>6.3858281928356675</v>
      </c>
      <c r="O52" s="96"/>
      <c r="P52" s="75">
        <f>+P50/P66</f>
        <v>5.5800682913743413</v>
      </c>
      <c r="Q52" s="96"/>
      <c r="R52" s="75">
        <f>+R50/R66</f>
        <v>5.1317399746018619</v>
      </c>
      <c r="S52" s="96"/>
      <c r="T52" s="75">
        <f>+T50/T66</f>
        <v>4.5714317867848786</v>
      </c>
      <c r="U52" s="96"/>
      <c r="V52" s="75">
        <f>+V50/V66</f>
        <v>4.1689732685963738</v>
      </c>
      <c r="W52" s="96"/>
      <c r="X52" s="75">
        <f>+X50/X66</f>
        <v>3.7432807530906627</v>
      </c>
      <c r="Y52" s="96"/>
      <c r="Z52" s="75">
        <f>+Z50/Z66</f>
        <v>3.2427500583589093</v>
      </c>
      <c r="AA52" s="96"/>
      <c r="AB52" s="75">
        <f>+AB50/AB66</f>
        <v>33.688965186900461</v>
      </c>
      <c r="AC52" s="96"/>
      <c r="AD52" s="73">
        <f>+AD50/AD66</f>
        <v>18.952396926991501</v>
      </c>
      <c r="AE52" s="95"/>
      <c r="AF52" s="75">
        <f>+AF50/AF66</f>
        <v>10.862129464124726</v>
      </c>
      <c r="AG52" s="96"/>
      <c r="AH52" s="75">
        <f>+AH50/AH66</f>
        <v>8.8500193172991324</v>
      </c>
      <c r="AI52" s="96"/>
      <c r="AJ52" s="75">
        <f>+AJ50/AJ66</f>
        <v>7.3441206888640975</v>
      </c>
      <c r="AK52" s="96"/>
      <c r="AL52" s="75">
        <f>+AL50/AL66</f>
        <v>5.9694982589643537</v>
      </c>
      <c r="AM52" s="96"/>
      <c r="AN52" s="75">
        <f>+AN50/AN66</f>
        <v>5.050327010869526</v>
      </c>
      <c r="AO52" s="96"/>
      <c r="AP52" s="75">
        <f>+AP50/AP66</f>
        <v>4.4081061227323417</v>
      </c>
      <c r="AQ52" s="96"/>
      <c r="AR52" s="75">
        <f>+AR50/AR66</f>
        <v>3.8288111135492442</v>
      </c>
      <c r="AS52" s="96"/>
      <c r="AT52" s="73">
        <f>+AT50/AT66</f>
        <v>3.5005886346098496</v>
      </c>
      <c r="AU52" s="95"/>
      <c r="AV52" s="75">
        <f>+AV50/AV66</f>
        <v>3.2405203217917102</v>
      </c>
      <c r="AW52" s="96"/>
      <c r="AX52" s="75">
        <f>+AX50/AX66</f>
        <v>2.8654246314438718</v>
      </c>
      <c r="AY52" s="96"/>
      <c r="AZ52" s="75">
        <f>+AZ50/AZ66</f>
        <v>31.165130441432645</v>
      </c>
      <c r="BA52" s="96"/>
      <c r="BB52" s="75">
        <f>+BB50/BB66</f>
        <v>18.441639376704568</v>
      </c>
      <c r="BC52" s="96"/>
      <c r="BD52" s="75">
        <f>+BD50/BD66</f>
        <v>10.582257134272517</v>
      </c>
      <c r="BE52" s="96"/>
      <c r="BF52" s="75">
        <f>+BF50/BF66</f>
        <v>8.6318410393452751</v>
      </c>
      <c r="BG52" s="96"/>
      <c r="BH52" s="75">
        <f>+BH50/BH66</f>
        <v>7.195357805389814</v>
      </c>
      <c r="BI52" s="96"/>
      <c r="BJ52" s="75">
        <f>+BJ50/BJ66</f>
        <v>5.9236458473372338</v>
      </c>
      <c r="BK52" s="96"/>
      <c r="BL52" s="75">
        <f>+BL50/BL66</f>
        <v>5.1025266003662129</v>
      </c>
      <c r="BM52" s="96"/>
      <c r="BN52" s="75">
        <f>+BN50/BN66</f>
        <v>4.5673470977581614</v>
      </c>
      <c r="BO52" s="96"/>
      <c r="BP52" s="75">
        <f>+BP50/BP66</f>
        <v>4.0083468346092754</v>
      </c>
      <c r="BQ52" s="96"/>
      <c r="BR52" s="75">
        <f>+BR50/BR66</f>
        <v>3.6531969971754963</v>
      </c>
      <c r="BS52" s="96"/>
      <c r="BT52" s="75">
        <f>+BT50/BT66</f>
        <v>3.3276293547672098</v>
      </c>
      <c r="BU52" s="96"/>
      <c r="BV52" s="75">
        <f>+BV50/BV66</f>
        <v>3.3220009316997192</v>
      </c>
      <c r="BW52" s="96"/>
      <c r="BX52" s="75">
        <f>+BX50/BX66</f>
        <v>31.48728466534363</v>
      </c>
      <c r="BY52" s="96"/>
      <c r="BZ52" s="73">
        <f>+BZ50/BZ66</f>
        <v>31.327922759023423</v>
      </c>
      <c r="CA52" s="95"/>
      <c r="CB52" s="73">
        <f>+CB50/CB66</f>
        <v>8.3162506149151483</v>
      </c>
      <c r="CC52" s="95"/>
      <c r="CD52" s="75">
        <f>+CD50/CD66</f>
        <v>8.4163051533305158</v>
      </c>
      <c r="CE52" s="96"/>
      <c r="CF52" s="75">
        <f>+CF50/CF66</f>
        <v>7.029841734537972</v>
      </c>
      <c r="CG52" s="96"/>
      <c r="CH52" s="75">
        <f>+CH50/CH66</f>
        <v>5.6333554428403243</v>
      </c>
      <c r="CI52" s="96"/>
      <c r="CJ52" s="75">
        <f>+CJ50/CJ66</f>
        <v>4.9151693869467712</v>
      </c>
      <c r="CK52" s="96"/>
      <c r="CL52" s="75">
        <f>+CL50/CL66</f>
        <v>4.4412619157667139</v>
      </c>
      <c r="CM52" s="96"/>
      <c r="CN52" s="75">
        <f>+CN50/CN66</f>
        <v>3.8916612266508572</v>
      </c>
      <c r="CO52" s="96"/>
      <c r="CP52" s="75">
        <f>+CP50/CP66</f>
        <v>3.5336832397586631</v>
      </c>
      <c r="CQ52" s="96"/>
      <c r="CR52" s="75">
        <f>+CR50/CR66</f>
        <v>3.2704427509435074</v>
      </c>
      <c r="CS52" s="96"/>
      <c r="CT52" s="75">
        <f>+CT50/CT66</f>
        <v>2.9085834973628626</v>
      </c>
      <c r="CU52" s="96"/>
      <c r="CV52" s="75">
        <f>+CV50/CV66</f>
        <v>30.840723726073104</v>
      </c>
      <c r="CW52" s="96"/>
      <c r="CX52" s="75">
        <f>+CX50/CX66</f>
        <v>18.050237794445646</v>
      </c>
      <c r="CY52" s="96"/>
      <c r="CZ52" s="75">
        <f>+CZ50/CZ66</f>
        <v>10.796460649606244</v>
      </c>
      <c r="DA52" s="96"/>
      <c r="DB52" s="75">
        <f>+DB50/DB66</f>
        <v>8.549850475146517</v>
      </c>
      <c r="DC52" s="96"/>
      <c r="DD52" s="285">
        <f>+DD50/DD66</f>
        <v>8.5990577079095107</v>
      </c>
      <c r="DE52" s="292"/>
    </row>
    <row r="53" spans="1:109" s="13" customFormat="1" x14ac:dyDescent="0.35">
      <c r="A53" s="72" t="s">
        <v>93</v>
      </c>
      <c r="B53" s="73">
        <f>+B50/B67</f>
        <v>4.2666624629542138</v>
      </c>
      <c r="C53" s="95"/>
      <c r="D53" s="73">
        <f>+D50/D67</f>
        <v>41.508681459924098</v>
      </c>
      <c r="E53" s="95"/>
      <c r="F53" s="75">
        <f>+F50/F67</f>
        <v>24.044368722035372</v>
      </c>
      <c r="G53" s="96"/>
      <c r="H53" s="75">
        <f>+H50/H67</f>
        <v>13.336614768889476</v>
      </c>
      <c r="I53" s="96"/>
      <c r="J53" s="75">
        <f>+J50/J67</f>
        <v>10.640950471959185</v>
      </c>
      <c r="K53" s="96"/>
      <c r="L53" s="75">
        <f>+L50/L67</f>
        <v>8.8929826754210719</v>
      </c>
      <c r="M53" s="96"/>
      <c r="N53" s="75">
        <f>+N50/N67</f>
        <v>7.4010347272722363</v>
      </c>
      <c r="O53" s="96"/>
      <c r="P53" s="75">
        <f>+P50/P67</f>
        <v>6.4414659317867216</v>
      </c>
      <c r="Q53" s="96"/>
      <c r="R53" s="75">
        <f>+R50/R67</f>
        <v>5.9185380060548827</v>
      </c>
      <c r="S53" s="96"/>
      <c r="T53" s="75">
        <f>+T50/T67</f>
        <v>5.2331352601870833</v>
      </c>
      <c r="U53" s="96"/>
      <c r="V53" s="75">
        <f>+V50/V67</f>
        <v>4.7664931711454921</v>
      </c>
      <c r="W53" s="96"/>
      <c r="X53" s="75">
        <f>+X50/X67</f>
        <v>4.2716430875200775</v>
      </c>
      <c r="Y53" s="96"/>
      <c r="Z53" s="75">
        <f>+Z50/Z67</f>
        <v>3.6816769760255172</v>
      </c>
      <c r="AA53" s="96"/>
      <c r="AB53" s="75">
        <f>+AB50/AB67</f>
        <v>37.935883281142132</v>
      </c>
      <c r="AC53" s="96"/>
      <c r="AD53" s="73">
        <f>+AD50/AD67</f>
        <v>21.329773250803797</v>
      </c>
      <c r="AE53" s="95"/>
      <c r="AF53" s="75">
        <f>+AF50/AF67</f>
        <v>12.114253413474914</v>
      </c>
      <c r="AG53" s="96"/>
      <c r="AH53" s="75">
        <f>+AH50/AH67</f>
        <v>10.00771291334598</v>
      </c>
      <c r="AI53" s="96"/>
      <c r="AJ53" s="75">
        <f>+AJ50/AJ67</f>
        <v>8.5769235629636462</v>
      </c>
      <c r="AK53" s="96"/>
      <c r="AL53" s="75">
        <f>+AL50/AL67</f>
        <v>6.9296630914998643</v>
      </c>
      <c r="AM53" s="96"/>
      <c r="AN53" s="75">
        <f>+AN50/AN67</f>
        <v>5.8243421289113986</v>
      </c>
      <c r="AO53" s="96"/>
      <c r="AP53" s="75">
        <f>+AP50/AP67</f>
        <v>5.2616479295549903</v>
      </c>
      <c r="AQ53" s="96"/>
      <c r="AR53" s="75">
        <f>+AR50/AR67</f>
        <v>4.5408613242739957</v>
      </c>
      <c r="AS53" s="96"/>
      <c r="AT53" s="73">
        <f>+AT50/AT67</f>
        <v>4.1292007219737794</v>
      </c>
      <c r="AU53" s="95"/>
      <c r="AV53" s="75">
        <f>+AV50/AV67</f>
        <v>3.8059512630353116</v>
      </c>
      <c r="AW53" s="96"/>
      <c r="AX53" s="75">
        <f>+AX50/AX67</f>
        <v>3.3292564015597552</v>
      </c>
      <c r="AY53" s="96"/>
      <c r="AZ53" s="75">
        <f>+AZ50/AZ67</f>
        <v>35.153224677000082</v>
      </c>
      <c r="BA53" s="96"/>
      <c r="BB53" s="75">
        <f>+BB50/BB67</f>
        <v>20.82248892257191</v>
      </c>
      <c r="BC53" s="96"/>
      <c r="BD53" s="75">
        <f>+BD50/BD67</f>
        <v>11.745118596090043</v>
      </c>
      <c r="BE53" s="96"/>
      <c r="BF53" s="75">
        <f>+BF50/BF67</f>
        <v>9.6237217521423108</v>
      </c>
      <c r="BG53" s="96"/>
      <c r="BH53" s="75">
        <f>+BH50/BH67</f>
        <v>8.0375041101244307</v>
      </c>
      <c r="BI53" s="96"/>
      <c r="BJ53" s="75">
        <f>+BJ50/BJ67</f>
        <v>6.6067834652744635</v>
      </c>
      <c r="BK53" s="96"/>
      <c r="BL53" s="75">
        <f>+BL50/BL67</f>
        <v>5.6997607937356491</v>
      </c>
      <c r="BM53" s="96"/>
      <c r="BN53" s="75">
        <f>+BN50/BN67</f>
        <v>5.1079175428061214</v>
      </c>
      <c r="BO53" s="96"/>
      <c r="BP53" s="75">
        <f>+BP50/BP67</f>
        <v>4.4738773901602125</v>
      </c>
      <c r="BQ53" s="96"/>
      <c r="BR53" s="75">
        <f>+BR50/BR67</f>
        <v>4.0793116408242485</v>
      </c>
      <c r="BS53" s="96"/>
      <c r="BT53" s="75">
        <f>+BT50/BT67</f>
        <v>3.7249375410273169</v>
      </c>
      <c r="BU53" s="96"/>
      <c r="BV53" s="75">
        <f>+BV50/BV67</f>
        <v>3.7186371024430609</v>
      </c>
      <c r="BW53" s="96"/>
      <c r="BX53" s="75">
        <f>+BX50/BX67</f>
        <v>35.807889586781627</v>
      </c>
      <c r="BY53" s="96"/>
      <c r="BZ53" s="73">
        <f>+BZ50/BZ67</f>
        <v>35.626660445987092</v>
      </c>
      <c r="CA53" s="95"/>
      <c r="CB53" s="73">
        <f>+CB50/CB67</f>
        <v>9.3515796480372408</v>
      </c>
      <c r="CC53" s="95"/>
      <c r="CD53" s="75">
        <f>+CD50/CD67</f>
        <v>9.4640904450857093</v>
      </c>
      <c r="CE53" s="96"/>
      <c r="CF53" s="75">
        <f>+CF50/CF67</f>
        <v>7.9218685499523147</v>
      </c>
      <c r="CG53" s="96"/>
      <c r="CH53" s="75">
        <f>+CH50/CH67</f>
        <v>6.3414096115992775</v>
      </c>
      <c r="CI53" s="96"/>
      <c r="CJ53" s="75">
        <f>+CJ50/CJ67</f>
        <v>5.5316923849081849</v>
      </c>
      <c r="CK53" s="96"/>
      <c r="CL53" s="75">
        <f>+CL50/CL67</f>
        <v>5.0085714526174216</v>
      </c>
      <c r="CM53" s="96"/>
      <c r="CN53" s="75">
        <f>+CN50/CN67</f>
        <v>4.3986203480475954</v>
      </c>
      <c r="CO53" s="96"/>
      <c r="CP53" s="75">
        <f>+CP50/CP67</f>
        <v>3.9874384661016311</v>
      </c>
      <c r="CQ53" s="96"/>
      <c r="CR53" s="75">
        <f>+CR50/CR67</f>
        <v>3.6938381930595874</v>
      </c>
      <c r="CS53" s="96"/>
      <c r="CT53" s="75">
        <f>+CT50/CT67</f>
        <v>3.2737545784960629</v>
      </c>
      <c r="CU53" s="96"/>
      <c r="CV53" s="75">
        <f>+CV50/CV67</f>
        <v>34.969267621036138</v>
      </c>
      <c r="CW53" s="96"/>
      <c r="CX53" s="75">
        <f>+CX50/CX67</f>
        <v>20.533188840796633</v>
      </c>
      <c r="CY53" s="96"/>
      <c r="CZ53" s="75">
        <f>+CZ50/CZ67</f>
        <v>12.109453150999874</v>
      </c>
      <c r="DA53" s="96"/>
      <c r="DB53" s="75">
        <f>+DB50/DB67</f>
        <v>9.6161731137839297</v>
      </c>
      <c r="DC53" s="96"/>
      <c r="DD53" s="285">
        <f>+DD50/DD67</f>
        <v>9.671517387941087</v>
      </c>
      <c r="DE53" s="292"/>
    </row>
    <row r="54" spans="1:109" s="13" customFormat="1" x14ac:dyDescent="0.35">
      <c r="A54" s="72" t="s">
        <v>69</v>
      </c>
      <c r="B54" s="73">
        <f>+B50/B68</f>
        <v>2.4109763622914904</v>
      </c>
      <c r="C54" s="95"/>
      <c r="D54" s="73">
        <f>+D50/D68</f>
        <v>28.167525586635417</v>
      </c>
      <c r="E54" s="95"/>
      <c r="F54" s="75">
        <f>+F50/F68</f>
        <v>14.099686302681629</v>
      </c>
      <c r="G54" s="96"/>
      <c r="H54" s="75">
        <f>+H50/H68</f>
        <v>9.1420410271690091</v>
      </c>
      <c r="I54" s="96"/>
      <c r="J54" s="75">
        <f>+J50/J68</f>
        <v>7.4262467917351467</v>
      </c>
      <c r="K54" s="96"/>
      <c r="L54" s="75">
        <f>+L50/L68</f>
        <v>6.1474288919558182</v>
      </c>
      <c r="M54" s="96"/>
      <c r="N54" s="75">
        <f>+N50/N68</f>
        <v>5.1531979290591483</v>
      </c>
      <c r="O54" s="96"/>
      <c r="P54" s="75">
        <f>+P50/P68</f>
        <v>4.3868121274952694</v>
      </c>
      <c r="Q54" s="96"/>
      <c r="R54" s="75">
        <f>+R50/R68</f>
        <v>3.8565115200896125</v>
      </c>
      <c r="S54" s="96"/>
      <c r="T54" s="75">
        <f>+T50/T68</f>
        <v>3.4415121771582804</v>
      </c>
      <c r="U54" s="96"/>
      <c r="V54" s="75">
        <f>+V50/V68</f>
        <v>3.191526708412757</v>
      </c>
      <c r="W54" s="96"/>
      <c r="X54" s="75">
        <f>+X50/X68</f>
        <v>2.8735377655865886</v>
      </c>
      <c r="Y54" s="96"/>
      <c r="Z54" s="75">
        <f>+Z50/Z68</f>
        <v>2.4586754926675352</v>
      </c>
      <c r="AA54" s="96"/>
      <c r="AB54" s="75">
        <f>+AB50/AB68</f>
        <v>28.192809216500216</v>
      </c>
      <c r="AC54" s="96"/>
      <c r="AD54" s="73">
        <f>+AD50/AD68</f>
        <v>13.615222766335803</v>
      </c>
      <c r="AE54" s="95"/>
      <c r="AF54" s="75">
        <f>+AF50/AF68</f>
        <v>9.2766778792526789</v>
      </c>
      <c r="AG54" s="96"/>
      <c r="AH54" s="75">
        <f>+AH50/AH68</f>
        <v>7.6786642817987127</v>
      </c>
      <c r="AI54" s="96"/>
      <c r="AJ54" s="75">
        <f>+AJ50/AJ68</f>
        <v>6.5522251346360854</v>
      </c>
      <c r="AK54" s="96"/>
      <c r="AL54" s="75">
        <f>+AL50/AL68</f>
        <v>5.305656466964062</v>
      </c>
      <c r="AM54" s="96"/>
      <c r="AN54" s="75">
        <f>+AN50/AN68</f>
        <v>4.5067549736717556</v>
      </c>
      <c r="AO54" s="96"/>
      <c r="AP54" s="75">
        <f>+AP50/AP68</f>
        <v>3.8723133467112345</v>
      </c>
      <c r="AQ54" s="96"/>
      <c r="AR54" s="75">
        <f>+AR50/AR68</f>
        <v>3.3619465894735545</v>
      </c>
      <c r="AS54" s="96"/>
      <c r="AT54" s="73">
        <f>+AT50/AT68</f>
        <v>3.0851480595729295</v>
      </c>
      <c r="AU54" s="95"/>
      <c r="AV54" s="75">
        <f>+AV50/AV68</f>
        <v>2.8535374799049382</v>
      </c>
      <c r="AW54" s="96"/>
      <c r="AX54" s="75">
        <f>+AX50/AX68</f>
        <v>2.4845069718483437</v>
      </c>
      <c r="AY54" s="96"/>
      <c r="AZ54" s="75">
        <f>+AZ50/AZ68</f>
        <v>27.853733273626084</v>
      </c>
      <c r="BA54" s="96"/>
      <c r="BB54" s="75">
        <f>+BB50/BB68</f>
        <v>14.180746229183036</v>
      </c>
      <c r="BC54" s="96"/>
      <c r="BD54" s="75">
        <f>+BD50/BD68</f>
        <v>9.4055519012851896</v>
      </c>
      <c r="BE54" s="96"/>
      <c r="BF54" s="75">
        <f>+BF50/BF68</f>
        <v>7.6562629180720903</v>
      </c>
      <c r="BG54" s="96"/>
      <c r="BH54" s="75">
        <f>+BH50/BH68</f>
        <v>6.3615977108947979</v>
      </c>
      <c r="BI54" s="96"/>
      <c r="BJ54" s="75">
        <f>+BJ50/BJ68</f>
        <v>5.3192414363034084</v>
      </c>
      <c r="BK54" s="96"/>
      <c r="BL54" s="75">
        <f>+BL50/BL68</f>
        <v>4.4561339807939504</v>
      </c>
      <c r="BM54" s="96"/>
      <c r="BN54" s="75">
        <f>+BN50/BN68</f>
        <v>3.791891488525128</v>
      </c>
      <c r="BO54" s="96"/>
      <c r="BP54" s="75">
        <f>+BP50/BP68</f>
        <v>3.3513813086176611</v>
      </c>
      <c r="BQ54" s="96"/>
      <c r="BR54" s="75">
        <f>+BR50/BR68</f>
        <v>3.047204912635864</v>
      </c>
      <c r="BS54" s="96"/>
      <c r="BT54" s="75">
        <f>+BT50/BT68</f>
        <v>2.7996291421136412</v>
      </c>
      <c r="BU54" s="96"/>
      <c r="BV54" s="75">
        <f>+BV50/BV68</f>
        <v>2.794893789836105</v>
      </c>
      <c r="BW54" s="96"/>
      <c r="BX54" s="75">
        <f>+BX50/BX68</f>
        <v>27.359873166791612</v>
      </c>
      <c r="BY54" s="96"/>
      <c r="BZ54" s="73">
        <f>+BZ50/BZ68</f>
        <v>27.221400713835454</v>
      </c>
      <c r="CA54" s="95"/>
      <c r="CB54" s="73">
        <f>+CB50/CB68</f>
        <v>6.8262822204614064</v>
      </c>
      <c r="CC54" s="95"/>
      <c r="CD54" s="75">
        <f>+CD50/CD68</f>
        <v>6.9084106396598788</v>
      </c>
      <c r="CE54" s="96"/>
      <c r="CF54" s="75">
        <f>+CF50/CF68</f>
        <v>5.7647932484108946</v>
      </c>
      <c r="CG54" s="96"/>
      <c r="CH54" s="75">
        <f>+CH50/CH68</f>
        <v>4.7194012692851555</v>
      </c>
      <c r="CI54" s="96"/>
      <c r="CJ54" s="75">
        <f>+CJ50/CJ68</f>
        <v>4.0530509114738891</v>
      </c>
      <c r="CK54" s="96"/>
      <c r="CL54" s="75">
        <f>+CL50/CL68</f>
        <v>3.5173411014595604</v>
      </c>
      <c r="CM54" s="96"/>
      <c r="CN54" s="75">
        <f>+CN50/CN68</f>
        <v>3.1213768416389067</v>
      </c>
      <c r="CO54" s="96"/>
      <c r="CP54" s="75">
        <f>+CP50/CP68</f>
        <v>2.8609936674241068</v>
      </c>
      <c r="CQ54" s="96"/>
      <c r="CR54" s="75">
        <f>+CR50/CR68</f>
        <v>2.6346039164383916</v>
      </c>
      <c r="CS54" s="96"/>
      <c r="CT54" s="75">
        <f>+CT50/CT68</f>
        <v>2.3241814904613602</v>
      </c>
      <c r="CU54" s="96"/>
      <c r="CV54" s="75">
        <f>+CV50/CV68</f>
        <v>27.500005327202334</v>
      </c>
      <c r="CW54" s="96"/>
      <c r="CX54" s="75">
        <f>+CX50/CX68</f>
        <v>13.579986823966214</v>
      </c>
      <c r="CY54" s="96"/>
      <c r="CZ54" s="75">
        <f>+CZ50/CZ68</f>
        <v>9.1472553931211777</v>
      </c>
      <c r="DA54" s="96"/>
      <c r="DB54" s="75">
        <f>+DB50/DB68</f>
        <v>7.3191820025184056</v>
      </c>
      <c r="DC54" s="96"/>
      <c r="DD54" s="285">
        <f>+DD50/DD68</f>
        <v>7.3613063289589169</v>
      </c>
      <c r="DE54" s="292"/>
    </row>
    <row r="55" spans="1:109" s="13" customFormat="1" ht="12.75" customHeight="1" x14ac:dyDescent="0.35">
      <c r="A55" s="72"/>
      <c r="B55" s="73"/>
      <c r="C55" s="95"/>
      <c r="D55" s="73"/>
      <c r="E55" s="95"/>
      <c r="F55" s="75"/>
      <c r="G55" s="96"/>
      <c r="H55" s="75"/>
      <c r="I55" s="96"/>
      <c r="J55" s="75"/>
      <c r="K55" s="96"/>
      <c r="L55" s="75"/>
      <c r="M55" s="96"/>
      <c r="N55" s="75"/>
      <c r="O55" s="96"/>
      <c r="P55" s="75"/>
      <c r="Q55" s="96"/>
      <c r="R55" s="75"/>
      <c r="S55" s="96"/>
      <c r="T55" s="75"/>
      <c r="U55" s="96"/>
      <c r="V55" s="75"/>
      <c r="W55" s="96"/>
      <c r="X55" s="75"/>
      <c r="Y55" s="96"/>
      <c r="Z55" s="75"/>
      <c r="AA55" s="96"/>
      <c r="AB55" s="75"/>
      <c r="AC55" s="96"/>
      <c r="AD55" s="73"/>
      <c r="AE55" s="95"/>
      <c r="AF55" s="75"/>
      <c r="AG55" s="96"/>
      <c r="AH55" s="75"/>
      <c r="AI55" s="96"/>
      <c r="AJ55" s="75"/>
      <c r="AK55" s="96"/>
      <c r="AL55" s="75"/>
      <c r="AM55" s="96"/>
      <c r="AN55" s="75"/>
      <c r="AO55" s="96"/>
      <c r="AP55" s="75"/>
      <c r="AQ55" s="96"/>
      <c r="AR55" s="75"/>
      <c r="AS55" s="96"/>
      <c r="AT55" s="73"/>
      <c r="AU55" s="95"/>
      <c r="AV55" s="75"/>
      <c r="AW55" s="96"/>
      <c r="AX55" s="75"/>
      <c r="AY55" s="96"/>
      <c r="AZ55" s="75"/>
      <c r="BA55" s="96"/>
      <c r="BB55" s="75"/>
      <c r="BC55" s="96"/>
      <c r="BD55" s="75"/>
      <c r="BE55" s="96"/>
      <c r="BF55" s="75"/>
      <c r="BG55" s="96"/>
      <c r="BH55" s="75"/>
      <c r="BI55" s="96"/>
      <c r="BJ55" s="75"/>
      <c r="BK55" s="96"/>
      <c r="BL55" s="75"/>
      <c r="BM55" s="96"/>
      <c r="BN55" s="75"/>
      <c r="BO55" s="96"/>
      <c r="BP55" s="75"/>
      <c r="BQ55" s="96"/>
      <c r="BR55" s="75"/>
      <c r="BS55" s="96"/>
      <c r="BT55" s="75"/>
      <c r="BU55" s="96"/>
      <c r="BV55" s="75"/>
      <c r="BW55" s="96"/>
      <c r="BX55" s="75"/>
      <c r="BY55" s="96"/>
      <c r="BZ55" s="73"/>
      <c r="CA55" s="95"/>
      <c r="CB55" s="73"/>
      <c r="CC55" s="95"/>
      <c r="CD55" s="75"/>
      <c r="CE55" s="96"/>
      <c r="CF55" s="75"/>
      <c r="CG55" s="96"/>
      <c r="CH55" s="75"/>
      <c r="CI55" s="96"/>
      <c r="CJ55" s="75"/>
      <c r="CK55" s="96"/>
      <c r="CL55" s="75"/>
      <c r="CM55" s="96"/>
      <c r="CN55" s="75"/>
      <c r="CO55" s="96"/>
      <c r="CP55" s="75"/>
      <c r="CQ55" s="96"/>
      <c r="CR55" s="75"/>
      <c r="CS55" s="96"/>
      <c r="CT55" s="75"/>
      <c r="CU55" s="96"/>
      <c r="CV55" s="75"/>
      <c r="CW55" s="96"/>
      <c r="CX55" s="75"/>
      <c r="CY55" s="96"/>
      <c r="CZ55" s="75"/>
      <c r="DA55" s="96"/>
      <c r="DB55" s="75"/>
      <c r="DC55" s="96"/>
      <c r="DD55" s="285"/>
      <c r="DE55" s="292"/>
    </row>
    <row r="56" spans="1:109" s="38" customFormat="1" ht="12.75" customHeight="1" x14ac:dyDescent="0.35">
      <c r="A56" s="25" t="s">
        <v>74</v>
      </c>
      <c r="B56" s="26">
        <f>+'EXTERNAL DEBT USD'!B7</f>
        <v>9578.4097429090434</v>
      </c>
      <c r="C56" s="70">
        <f>+B56/B43</f>
        <v>0.24152026509835264</v>
      </c>
      <c r="D56" s="26">
        <f>+'EXTERNAL DEBT USD'!D7</f>
        <v>9583.6415182943401</v>
      </c>
      <c r="E56" s="70">
        <f>+D56/D43</f>
        <v>0.23824905185996903</v>
      </c>
      <c r="F56" s="27">
        <f>+'EXTERNAL DEBT USD'!F7</f>
        <v>9608.2104115129678</v>
      </c>
      <c r="G56" s="71">
        <f>+F56/F43</f>
        <v>0.23502892143117787</v>
      </c>
      <c r="H56" s="27">
        <f>+'EXTERNAL DEBT USD'!F65</f>
        <v>9608.2104115129678</v>
      </c>
      <c r="I56" s="71">
        <f>+H56/H43</f>
        <v>0.23187557834837272</v>
      </c>
      <c r="J56" s="27">
        <f>+'EXTERNAL DEBT USD'!H65</f>
        <v>9588.9838154173467</v>
      </c>
      <c r="K56" s="71">
        <f>+J56/J43</f>
        <v>0.22984473138756892</v>
      </c>
      <c r="L56" s="27">
        <f>+'EXTERNAL DEBT USD'!J65</f>
        <v>9601.5060608258027</v>
      </c>
      <c r="M56" s="71">
        <f>+L56/L43</f>
        <v>0.23114287328533678</v>
      </c>
      <c r="N56" s="27">
        <f>+'EXTERNAL DEBT USD'!L65</f>
        <v>9633.1105656729997</v>
      </c>
      <c r="O56" s="71">
        <f>+N56/N43</f>
        <v>0.22950173250670422</v>
      </c>
      <c r="P56" s="27">
        <f>+'EXTERNAL DEBT USD'!N65</f>
        <v>9941.7912967282991</v>
      </c>
      <c r="Q56" s="71">
        <f>+P56/P43</f>
        <v>0.23595582791671132</v>
      </c>
      <c r="R56" s="27">
        <f>+'EXTERNAL DEBT USD'!R65</f>
        <v>10237.99400570017</v>
      </c>
      <c r="S56" s="71">
        <f>+R56/R43</f>
        <v>0.23704135988935385</v>
      </c>
      <c r="T56" s="27">
        <f>+'EXTERNAL DEBT USD'!R65</f>
        <v>10237.99400570017</v>
      </c>
      <c r="U56" s="71">
        <f>+T56/T43</f>
        <v>0.23641782335886072</v>
      </c>
      <c r="V56" s="27">
        <f>+'EXTERNAL DEBT USD'!T65</f>
        <v>10212.184799652558</v>
      </c>
      <c r="W56" s="71">
        <f>+V56/V43</f>
        <v>0.23770226650263482</v>
      </c>
      <c r="X56" s="27">
        <f>+'EXTERNAL DEBT USD'!V65</f>
        <v>10191.720131581707</v>
      </c>
      <c r="Y56" s="71">
        <f>+X56/X43</f>
        <v>0.23761725961218064</v>
      </c>
      <c r="Z56" s="27">
        <f>+'EXTERNAL DEBT USD'!Z65</f>
        <v>10548.126746754937</v>
      </c>
      <c r="AA56" s="71">
        <f>+Z56/Z43</f>
        <v>0.24856490240814549</v>
      </c>
      <c r="AB56" s="27">
        <f>+'EXTERNAL DEBT USD'!AB65</f>
        <v>10583.728680210108</v>
      </c>
      <c r="AC56" s="71">
        <f>+AB56/AB43</f>
        <v>0.24924102805812762</v>
      </c>
      <c r="AD56" s="26">
        <f>+'EXTERNAL DEBT USD'!AD65</f>
        <v>10598.50737942765</v>
      </c>
      <c r="AE56" s="70">
        <f>+AD56/AD43</f>
        <v>0.24663518332446971</v>
      </c>
      <c r="AF56" s="27">
        <f>+'EXTERNAL DEBT USD'!AF65</f>
        <v>11089.354297961061</v>
      </c>
      <c r="AG56" s="71">
        <f>+AF56/AF43</f>
        <v>0.2601905702463852</v>
      </c>
      <c r="AH56" s="27">
        <f>+'EXTERNAL DEBT USD'!AH65</f>
        <v>11324.734670992155</v>
      </c>
      <c r="AI56" s="71">
        <f>+AH56/AH43</f>
        <v>0.26385215016461616</v>
      </c>
      <c r="AJ56" s="27">
        <f>+'EXTERNAL DEBT USD'!AJ65</f>
        <v>11342.366053430436</v>
      </c>
      <c r="AK56" s="71">
        <f>+AJ56/AJ43</f>
        <v>0.26950586634504303</v>
      </c>
      <c r="AL56" s="27">
        <f>+'EXTERNAL DEBT USD'!AL65</f>
        <v>11320.143386988315</v>
      </c>
      <c r="AM56" s="71">
        <f>+AL56/AL43</f>
        <v>0.27102869526230805</v>
      </c>
      <c r="AN56" s="27">
        <f>+'EXTERNAL DEBT USD'!AN65</f>
        <v>11612.434435180445</v>
      </c>
      <c r="AO56" s="71">
        <f>+AN56/AN43</f>
        <v>0.27296840606083556</v>
      </c>
      <c r="AP56" s="27">
        <f>+'EXTERNAL DEBT USD'!AP65</f>
        <v>11637.596439317189</v>
      </c>
      <c r="AQ56" s="71">
        <f>+AP56/AP43</f>
        <v>0.26580313862107618</v>
      </c>
      <c r="AR56" s="27">
        <f>+'EXTERNAL DEBT USD'!AR65</f>
        <v>11628.528382055843</v>
      </c>
      <c r="AS56" s="71">
        <f>+AR56/AR43</f>
        <v>0.25928173807676519</v>
      </c>
      <c r="AT56" s="26">
        <f>+'EXTERNAL DEBT USD'!AT65</f>
        <v>11706.630296305751</v>
      </c>
      <c r="AU56" s="70">
        <f>+AT56/AT43</f>
        <v>0.25726979752417212</v>
      </c>
      <c r="AV56" s="27">
        <f>+'EXTERNAL DEBT USD'!AV65</f>
        <v>12038.893578833895</v>
      </c>
      <c r="AW56" s="71">
        <f>+AV56/AV43</f>
        <v>0.25643260832631726</v>
      </c>
      <c r="AX56" s="27">
        <f>+'EXTERNAL DEBT USD'!AX65</f>
        <v>12063.694615487975</v>
      </c>
      <c r="AY56" s="71">
        <f>+AX56/AX43</f>
        <v>0.25545168217850139</v>
      </c>
      <c r="AZ56" s="27">
        <f>+'EXTERNAL DEBT USD'!AZ65</f>
        <v>11086.906077238835</v>
      </c>
      <c r="BA56" s="71">
        <f>+AZ56/AZ43</f>
        <v>0.22661955701260103</v>
      </c>
      <c r="BB56" s="27">
        <f>+'EXTERNAL DEBT USD'!BB65</f>
        <v>11113.071357078838</v>
      </c>
      <c r="BC56" s="71">
        <f>+BB56/BB43</f>
        <v>0.22656770070129295</v>
      </c>
      <c r="BD56" s="27">
        <f>+'EXTERNAL DEBT USD'!BD65</f>
        <v>11083.932058749149</v>
      </c>
      <c r="BE56" s="71">
        <f>+BD56/BD43</f>
        <v>0.22029858541326486</v>
      </c>
      <c r="BF56" s="27">
        <f>+'EXTERNAL DEBT USD'!BF65</f>
        <v>12590.865293530125</v>
      </c>
      <c r="BG56" s="71">
        <f>+BF56/BF43</f>
        <v>0.24181031638911815</v>
      </c>
      <c r="BH56" s="27">
        <f>+'EXTERNAL DEBT USD'!BH65</f>
        <v>12576.04681161018</v>
      </c>
      <c r="BI56" s="71">
        <f>+BH56/BH43</f>
        <v>0.23956746020585962</v>
      </c>
      <c r="BJ56" s="27">
        <f>+'EXTERNAL DEBT USD'!BJ65</f>
        <v>12583.647612514866</v>
      </c>
      <c r="BK56" s="71">
        <f>+BJ56/BJ43</f>
        <v>0.2407721744655823</v>
      </c>
      <c r="BL56" s="27">
        <f>+'EXTERNAL DEBT USD'!BL65</f>
        <v>12884.763862913773</v>
      </c>
      <c r="BM56" s="71">
        <f>+BL56/BL43</f>
        <v>0.24731385936902944</v>
      </c>
      <c r="BN56" s="27">
        <f>+'EXTERNAL DEBT USD'!BN65</f>
        <v>12849.555677041784</v>
      </c>
      <c r="BO56" s="71">
        <f>+BN56/BN43</f>
        <v>0.24397316675455571</v>
      </c>
      <c r="BP56" s="27">
        <f>+'EXTERNAL DEBT USD'!BP65</f>
        <v>12804.358664112136</v>
      </c>
      <c r="BQ56" s="71">
        <f>+BP56/BP43</f>
        <v>0.24559008303452243</v>
      </c>
      <c r="BR56" s="27">
        <f>+'EXTERNAL DEBT USD'!BR65</f>
        <v>12861.972700674118</v>
      </c>
      <c r="BS56" s="71">
        <f>+BR56/BR43</f>
        <v>0.24394591685013667</v>
      </c>
      <c r="BT56" s="27">
        <f>+'EXTERNAL DEBT USD'!BT65</f>
        <v>14424.31370049607</v>
      </c>
      <c r="BU56" s="71">
        <f>+BT56/BT43</f>
        <v>0.26688000278129248</v>
      </c>
      <c r="BV56" s="27">
        <f>+'EXTERNAL DEBT USD'!BV65</f>
        <v>14394.29742916575</v>
      </c>
      <c r="BW56" s="71">
        <f>+BV56/BV43</f>
        <v>0.26209956427286313</v>
      </c>
      <c r="BX56" s="27">
        <f>+'EXTERNAL DEBT USD'!BX65</f>
        <v>15146.41343456002</v>
      </c>
      <c r="BY56" s="71">
        <f>+BX56/BX43</f>
        <v>0.27086689655222396</v>
      </c>
      <c r="BZ56" s="26">
        <f>+'EXTERNAL DEBT USD'!BZ65</f>
        <v>15128.593695879599</v>
      </c>
      <c r="CA56" s="70">
        <f>+BZ56/BZ43</f>
        <v>0.27075433163305485</v>
      </c>
      <c r="CB56" s="26">
        <f>+'EXTERNAL DEBT USD'!CB65</f>
        <v>15030.907416920647</v>
      </c>
      <c r="CC56" s="70">
        <f>+CB56/CB43</f>
        <v>0.26618713584067916</v>
      </c>
      <c r="CD56" s="27">
        <f>+'EXTERNAL DEBT USD'!CD65</f>
        <v>15008.505584409784</v>
      </c>
      <c r="CE56" s="71">
        <f>+CD56/CD43</f>
        <v>0.26561842867205621</v>
      </c>
      <c r="CF56" s="27">
        <f>+'EXTERNAL DEBT USD'!CF65</f>
        <v>15007.487744788354</v>
      </c>
      <c r="CG56" s="71">
        <f>+CF56/CF43</f>
        <v>0.2719830576045415</v>
      </c>
      <c r="CH56" s="27">
        <f>+'EXTERNAL DEBT USD'!CH65</f>
        <v>15520.625868784959</v>
      </c>
      <c r="CI56" s="71">
        <f>+CH56/CH43</f>
        <v>0.28081901898093398</v>
      </c>
      <c r="CJ56" s="27">
        <f>+'EXTERNAL DEBT USD'!CJ65</f>
        <v>15559.677032424259</v>
      </c>
      <c r="CK56" s="71">
        <f>+CJ56/CJ43</f>
        <v>0.27915916709306643</v>
      </c>
      <c r="CL56" s="27">
        <f>+'EXTERNAL DEBT USD'!CL65</f>
        <v>15590.603974269881</v>
      </c>
      <c r="CM56" s="71">
        <f>+CL56/CL43</f>
        <v>0.27592298276266958</v>
      </c>
      <c r="CN56" s="27">
        <f>+'EXTERNAL DEBT USD'!CN65</f>
        <v>15505.011206827592</v>
      </c>
      <c r="CO56" s="71">
        <f>+CN56/CN43</f>
        <v>0.27505762285399443</v>
      </c>
      <c r="CP56" s="27">
        <f>+'EXTERNAL DEBT USD'!CP65</f>
        <v>15433.256079703526</v>
      </c>
      <c r="CQ56" s="71">
        <f>+CP56/CP43</f>
        <v>0.27078336164486788</v>
      </c>
      <c r="CR56" s="27">
        <f>+'EXTERNAL DEBT USD'!CR65</f>
        <v>15424.025568819536</v>
      </c>
      <c r="CS56" s="71">
        <f>+CR56/CR43</f>
        <v>0.26777476346704904</v>
      </c>
      <c r="CT56" s="27">
        <f>+'EXTERNAL DEBT USD'!CT65</f>
        <v>15283.103163072743</v>
      </c>
      <c r="CU56" s="71">
        <f>+CT56/CT43</f>
        <v>0.26637757948702812</v>
      </c>
      <c r="CV56" s="27">
        <f>+'EXTERNAL DEBT USD'!CV65</f>
        <v>15301.295758625916</v>
      </c>
      <c r="CW56" s="71">
        <f>+CV56/CV43</f>
        <v>0.26589359473269553</v>
      </c>
      <c r="CX56" s="27">
        <f>+'EXTERNAL DEBT USD'!CX65</f>
        <v>15325.704314078706</v>
      </c>
      <c r="CY56" s="71">
        <f>+CX56/CX43</f>
        <v>0.26325883985216059</v>
      </c>
      <c r="CZ56" s="27">
        <f>+'EXTERNAL DEBT USD'!CZ65</f>
        <v>15286.182519232594</v>
      </c>
      <c r="DA56" s="71">
        <f>+CZ56/CZ43</f>
        <v>0.26061716365477344</v>
      </c>
      <c r="DB56" s="27">
        <f>+'EXTERNAL DEBT USD'!DB65</f>
        <v>14877.790720910187</v>
      </c>
      <c r="DC56" s="71">
        <f>+DB56/DB43</f>
        <v>0.25512826058229354</v>
      </c>
      <c r="DD56" s="250">
        <f>+'EXTERNAL DEBT USD'!DD65</f>
        <v>14868.31777496492</v>
      </c>
      <c r="DE56" s="252">
        <f>+DD56/DD43</f>
        <v>0.25399698630428591</v>
      </c>
    </row>
    <row r="57" spans="1:109" s="13" customFormat="1" ht="12.75" customHeight="1" x14ac:dyDescent="0.35">
      <c r="A57" s="72" t="s">
        <v>49</v>
      </c>
      <c r="B57" s="73">
        <f>+B56/B63</f>
        <v>0.16160488415083149</v>
      </c>
      <c r="C57" s="83"/>
      <c r="D57" s="73">
        <v>0</v>
      </c>
      <c r="E57" s="83"/>
      <c r="F57" s="75">
        <v>0</v>
      </c>
      <c r="G57" s="84"/>
      <c r="H57" s="75">
        <v>0</v>
      </c>
      <c r="I57" s="84"/>
      <c r="J57" s="75">
        <v>0</v>
      </c>
      <c r="K57" s="84"/>
      <c r="L57" s="75">
        <v>0</v>
      </c>
      <c r="M57" s="84"/>
      <c r="N57" s="75">
        <v>0</v>
      </c>
      <c r="O57" s="84"/>
      <c r="P57" s="75">
        <v>0</v>
      </c>
      <c r="Q57" s="84"/>
      <c r="R57" s="75">
        <v>0</v>
      </c>
      <c r="S57" s="84"/>
      <c r="T57" s="75">
        <v>0</v>
      </c>
      <c r="U57" s="84"/>
      <c r="V57" s="75">
        <v>0</v>
      </c>
      <c r="W57" s="84"/>
      <c r="X57" s="75">
        <v>0</v>
      </c>
      <c r="Y57" s="84"/>
      <c r="Z57" s="75">
        <f>+Z56/Z63</f>
        <v>0.16809884233410771</v>
      </c>
      <c r="AA57" s="84"/>
      <c r="AB57" s="75">
        <v>0</v>
      </c>
      <c r="AC57" s="84"/>
      <c r="AD57" s="73">
        <v>0</v>
      </c>
      <c r="AE57" s="83"/>
      <c r="AF57" s="75">
        <v>0</v>
      </c>
      <c r="AG57" s="84"/>
      <c r="AH57" s="75">
        <v>0</v>
      </c>
      <c r="AI57" s="84"/>
      <c r="AJ57" s="75">
        <v>0</v>
      </c>
      <c r="AK57" s="84"/>
      <c r="AL57" s="75">
        <v>0</v>
      </c>
      <c r="AM57" s="84"/>
      <c r="AN57" s="75">
        <v>0</v>
      </c>
      <c r="AO57" s="84"/>
      <c r="AP57" s="75">
        <v>0</v>
      </c>
      <c r="AQ57" s="84"/>
      <c r="AR57" s="75">
        <v>0</v>
      </c>
      <c r="AS57" s="84"/>
      <c r="AT57" s="73">
        <v>0</v>
      </c>
      <c r="AU57" s="83"/>
      <c r="AV57" s="75">
        <v>0</v>
      </c>
      <c r="AW57" s="84"/>
      <c r="AX57" s="75">
        <f>+AX56/AX63</f>
        <v>0.16089581636237549</v>
      </c>
      <c r="AY57" s="84"/>
      <c r="AZ57" s="77" t="e">
        <f>+AZ56/AZ63</f>
        <v>#DIV/0!</v>
      </c>
      <c r="BA57" s="84"/>
      <c r="BB57" s="77" t="e">
        <f>+BB56/BB63</f>
        <v>#DIV/0!</v>
      </c>
      <c r="BC57" s="84"/>
      <c r="BD57" s="77" t="e">
        <f>+BD56/BD63</f>
        <v>#DIV/0!</v>
      </c>
      <c r="BE57" s="84"/>
      <c r="BF57" s="77" t="e">
        <f>+BF56/BF63</f>
        <v>#DIV/0!</v>
      </c>
      <c r="BG57" s="84"/>
      <c r="BH57" s="77" t="e">
        <f>+BH56/BH63</f>
        <v>#DIV/0!</v>
      </c>
      <c r="BI57" s="84"/>
      <c r="BJ57" s="77" t="e">
        <f>+BJ56/BJ63</f>
        <v>#DIV/0!</v>
      </c>
      <c r="BK57" s="84"/>
      <c r="BL57" s="77" t="e">
        <f>+BL56/BL63</f>
        <v>#DIV/0!</v>
      </c>
      <c r="BM57" s="84"/>
      <c r="BN57" s="77" t="e">
        <f>+BN56/BN63</f>
        <v>#DIV/0!</v>
      </c>
      <c r="BO57" s="84"/>
      <c r="BP57" s="77" t="e">
        <f>+BP56/BP63</f>
        <v>#DIV/0!</v>
      </c>
      <c r="BQ57" s="84"/>
      <c r="BR57" s="77"/>
      <c r="BS57" s="84"/>
      <c r="BT57" s="77"/>
      <c r="BU57" s="84"/>
      <c r="BV57" s="75">
        <f>+BV56/BV63</f>
        <v>0.16019332860921645</v>
      </c>
      <c r="BW57" s="84"/>
      <c r="BX57" s="75"/>
      <c r="BY57" s="84"/>
      <c r="BZ57" s="73"/>
      <c r="CA57" s="83"/>
      <c r="CB57" s="73"/>
      <c r="CC57" s="83"/>
      <c r="CD57" s="75"/>
      <c r="CE57" s="84"/>
      <c r="CF57" s="75"/>
      <c r="CG57" s="84"/>
      <c r="CH57" s="75"/>
      <c r="CI57" s="84"/>
      <c r="CJ57" s="75"/>
      <c r="CK57" s="84"/>
      <c r="CL57" s="75"/>
      <c r="CM57" s="84"/>
      <c r="CN57" s="75"/>
      <c r="CO57" s="84"/>
      <c r="CP57" s="75"/>
      <c r="CQ57" s="84"/>
      <c r="CR57" s="75"/>
      <c r="CS57" s="84"/>
      <c r="CT57" s="75">
        <f>+CT56/CT63</f>
        <v>0.15941111842602373</v>
      </c>
      <c r="CU57" s="84"/>
      <c r="CV57" s="77" t="e">
        <f>+CV56/CV63</f>
        <v>#DIV/0!</v>
      </c>
      <c r="CW57" s="84"/>
      <c r="CX57" s="77" t="e">
        <f>+CX56/CX63</f>
        <v>#DIV/0!</v>
      </c>
      <c r="CY57" s="84"/>
      <c r="CZ57" s="77" t="e">
        <f>+CZ56/CZ63</f>
        <v>#DIV/0!</v>
      </c>
      <c r="DA57" s="84"/>
      <c r="DB57" s="77" t="e">
        <f>+DB56/DB63</f>
        <v>#DIV/0!</v>
      </c>
      <c r="DC57" s="84"/>
      <c r="DD57" s="455" t="e">
        <f>+DD56/DD63</f>
        <v>#DIV/0!</v>
      </c>
      <c r="DE57" s="286"/>
    </row>
    <row r="58" spans="1:109" s="13" customFormat="1" ht="12.75" customHeight="1" x14ac:dyDescent="0.35">
      <c r="A58" s="72" t="s">
        <v>71</v>
      </c>
      <c r="B58" s="73">
        <f>+B56/B65</f>
        <v>0.81814304872167787</v>
      </c>
      <c r="C58" s="83"/>
      <c r="D58" s="73">
        <v>0</v>
      </c>
      <c r="E58" s="83"/>
      <c r="F58" s="75">
        <v>0</v>
      </c>
      <c r="G58" s="84"/>
      <c r="H58" s="75">
        <v>0</v>
      </c>
      <c r="I58" s="84"/>
      <c r="J58" s="75">
        <v>0</v>
      </c>
      <c r="K58" s="84"/>
      <c r="L58" s="75">
        <v>0</v>
      </c>
      <c r="M58" s="84"/>
      <c r="N58" s="75">
        <v>0</v>
      </c>
      <c r="O58" s="84"/>
      <c r="P58" s="75">
        <v>0</v>
      </c>
      <c r="Q58" s="84"/>
      <c r="R58" s="75">
        <v>0</v>
      </c>
      <c r="S58" s="84"/>
      <c r="T58" s="75">
        <v>0</v>
      </c>
      <c r="U58" s="84"/>
      <c r="V58" s="75">
        <v>0</v>
      </c>
      <c r="W58" s="84"/>
      <c r="X58" s="75">
        <v>0</v>
      </c>
      <c r="Y58" s="84"/>
      <c r="Z58" s="75">
        <f>+Z56/Z65</f>
        <v>0.7286630800466245</v>
      </c>
      <c r="AA58" s="84"/>
      <c r="AB58" s="75">
        <v>0</v>
      </c>
      <c r="AC58" s="84"/>
      <c r="AD58" s="73">
        <v>0</v>
      </c>
      <c r="AE58" s="83"/>
      <c r="AF58" s="75">
        <v>0</v>
      </c>
      <c r="AG58" s="84"/>
      <c r="AH58" s="75">
        <v>0</v>
      </c>
      <c r="AI58" s="84"/>
      <c r="AJ58" s="75">
        <v>0</v>
      </c>
      <c r="AK58" s="84"/>
      <c r="AL58" s="75">
        <v>0</v>
      </c>
      <c r="AM58" s="84"/>
      <c r="AN58" s="75">
        <v>0</v>
      </c>
      <c r="AO58" s="84"/>
      <c r="AP58" s="75">
        <v>0</v>
      </c>
      <c r="AQ58" s="84"/>
      <c r="AR58" s="75">
        <v>0</v>
      </c>
      <c r="AS58" s="84"/>
      <c r="AT58" s="73">
        <v>0</v>
      </c>
      <c r="AU58" s="83"/>
      <c r="AV58" s="75">
        <v>0</v>
      </c>
      <c r="AW58" s="84"/>
      <c r="AX58" s="75">
        <f>+AX56/AX65</f>
        <v>0.73000923520689209</v>
      </c>
      <c r="AY58" s="84"/>
      <c r="AZ58" s="77" t="e">
        <f>+AZ56/AZ65</f>
        <v>#DIV/0!</v>
      </c>
      <c r="BA58" s="84"/>
      <c r="BB58" s="77" t="e">
        <f>+BB56/BB65</f>
        <v>#DIV/0!</v>
      </c>
      <c r="BC58" s="84"/>
      <c r="BD58" s="77" t="e">
        <f>+BD56/BD65</f>
        <v>#DIV/0!</v>
      </c>
      <c r="BE58" s="84"/>
      <c r="BF58" s="77" t="e">
        <f>+BF56/BF65</f>
        <v>#DIV/0!</v>
      </c>
      <c r="BG58" s="84"/>
      <c r="BH58" s="77" t="e">
        <f>+BH56/BH65</f>
        <v>#DIV/0!</v>
      </c>
      <c r="BI58" s="84"/>
      <c r="BJ58" s="77" t="e">
        <f>+BJ56/BJ65</f>
        <v>#DIV/0!</v>
      </c>
      <c r="BK58" s="84"/>
      <c r="BL58" s="77" t="e">
        <f>+BL56/BL65</f>
        <v>#DIV/0!</v>
      </c>
      <c r="BM58" s="84"/>
      <c r="BN58" s="77" t="e">
        <f>+BN56/BN65</f>
        <v>#DIV/0!</v>
      </c>
      <c r="BO58" s="84"/>
      <c r="BP58" s="77" t="e">
        <f>+BP56/BP65</f>
        <v>#DIV/0!</v>
      </c>
      <c r="BQ58" s="84"/>
      <c r="BR58" s="77"/>
      <c r="BS58" s="84"/>
      <c r="BT58" s="77"/>
      <c r="BU58" s="84"/>
      <c r="BV58" s="75">
        <f>+BV56/BV65</f>
        <v>0.76555231640291188</v>
      </c>
      <c r="BW58" s="84"/>
      <c r="BX58" s="75"/>
      <c r="BY58" s="84"/>
      <c r="BZ58" s="73"/>
      <c r="CA58" s="83"/>
      <c r="CB58" s="73"/>
      <c r="CC58" s="83"/>
      <c r="CD58" s="75"/>
      <c r="CE58" s="84"/>
      <c r="CF58" s="75"/>
      <c r="CG58" s="84"/>
      <c r="CH58" s="75"/>
      <c r="CI58" s="84"/>
      <c r="CJ58" s="75"/>
      <c r="CK58" s="84"/>
      <c r="CL58" s="75"/>
      <c r="CM58" s="84"/>
      <c r="CN58" s="75"/>
      <c r="CO58" s="84"/>
      <c r="CP58" s="75"/>
      <c r="CQ58" s="84"/>
      <c r="CR58" s="75"/>
      <c r="CS58" s="84"/>
      <c r="CT58" s="75">
        <f>+CT56/CT65</f>
        <v>0.74132242739002441</v>
      </c>
      <c r="CU58" s="84"/>
      <c r="CV58" s="77" t="e">
        <f>+CV56/CV65</f>
        <v>#DIV/0!</v>
      </c>
      <c r="CW58" s="84"/>
      <c r="CX58" s="77" t="e">
        <f>+CX56/CX65</f>
        <v>#DIV/0!</v>
      </c>
      <c r="CY58" s="84"/>
      <c r="CZ58" s="77" t="e">
        <f>+CZ56/CZ65</f>
        <v>#DIV/0!</v>
      </c>
      <c r="DA58" s="84"/>
      <c r="DB58" s="77" t="e">
        <f>+DB56/DB65</f>
        <v>#DIV/0!</v>
      </c>
      <c r="DC58" s="84"/>
      <c r="DD58" s="455" t="e">
        <f>+DD56/DD65</f>
        <v>#DIV/0!</v>
      </c>
      <c r="DE58" s="286"/>
    </row>
    <row r="59" spans="1:109" s="13" customFormat="1" ht="12.75" customHeight="1" x14ac:dyDescent="0.35">
      <c r="A59" s="72" t="s">
        <v>75</v>
      </c>
      <c r="B59" s="73">
        <f>+B56/B66</f>
        <v>1.2563383274214219</v>
      </c>
      <c r="C59" s="83"/>
      <c r="D59" s="73">
        <f>+D56/D66</f>
        <v>12.163377478145357</v>
      </c>
      <c r="E59" s="83"/>
      <c r="F59" s="75">
        <f>+F56/F66</f>
        <v>6.5208214843744914</v>
      </c>
      <c r="G59" s="84"/>
      <c r="H59" s="75">
        <f>+H56/H66</f>
        <v>3.4004733080731722</v>
      </c>
      <c r="I59" s="84"/>
      <c r="J59" s="75">
        <f>+J56/J66</f>
        <v>2.695089133181257</v>
      </c>
      <c r="K59" s="84"/>
      <c r="L59" s="75">
        <f>+L56/L66</f>
        <v>2.2845657292628085</v>
      </c>
      <c r="M59" s="84"/>
      <c r="N59" s="75">
        <f>+N56/N66</f>
        <v>1.9020920559807668</v>
      </c>
      <c r="O59" s="84"/>
      <c r="P59" s="75">
        <f>+P56/P66</f>
        <v>1.7232637609589583</v>
      </c>
      <c r="Q59" s="84"/>
      <c r="R59" s="75">
        <f>+R56/R66</f>
        <v>1.5943650916670569</v>
      </c>
      <c r="S59" s="84"/>
      <c r="T59" s="75">
        <f>+T56/T66</f>
        <v>1.4153918015992628</v>
      </c>
      <c r="U59" s="84"/>
      <c r="V59" s="75">
        <f>+V56/V66</f>
        <v>1.2999833941362247</v>
      </c>
      <c r="W59" s="84"/>
      <c r="X59" s="75">
        <f>+X56/X66</f>
        <v>1.1666949779791136</v>
      </c>
      <c r="Y59" s="84"/>
      <c r="Z59" s="75">
        <f>+Z56/Z66</f>
        <v>1.0726593080002651</v>
      </c>
      <c r="AA59" s="84"/>
      <c r="AB59" s="75">
        <f>+AB56/AB66</f>
        <v>11.184245052282446</v>
      </c>
      <c r="AC59" s="84"/>
      <c r="AD59" s="73">
        <f>+AD56/AD66</f>
        <v>6.2046007287062759</v>
      </c>
      <c r="AE59" s="83"/>
      <c r="AF59" s="75">
        <f>+AF56/AF66</f>
        <v>3.8202049685983552</v>
      </c>
      <c r="AG59" s="84"/>
      <c r="AH59" s="75">
        <f>+AH56/AH66</f>
        <v>3.1720484225959984</v>
      </c>
      <c r="AI59" s="84"/>
      <c r="AJ59" s="75">
        <f>+AJ56/AJ66</f>
        <v>2.7095133521356543</v>
      </c>
      <c r="AK59" s="84"/>
      <c r="AL59" s="75">
        <f>+AL56/AL66</f>
        <v>2.2194362301817954</v>
      </c>
      <c r="AM59" s="84"/>
      <c r="AN59" s="75">
        <f>+AN56/AN66</f>
        <v>1.8961757999727225</v>
      </c>
      <c r="AO59" s="84"/>
      <c r="AP59" s="75">
        <f>+AP56/AP66</f>
        <v>1.5958777603549616</v>
      </c>
      <c r="AQ59" s="84"/>
      <c r="AR59" s="75">
        <f>+AR56/AR66</f>
        <v>1.3402407518765438</v>
      </c>
      <c r="AS59" s="84"/>
      <c r="AT59" s="73">
        <f>+AT56/AT66</f>
        <v>1.2125476064382932</v>
      </c>
      <c r="AU59" s="83"/>
      <c r="AV59" s="75">
        <f>+AV56/AV66</f>
        <v>1.1175518019705759</v>
      </c>
      <c r="AW59" s="84"/>
      <c r="AX59" s="75">
        <f>+AX56/AX66</f>
        <v>0.9831162393862759</v>
      </c>
      <c r="AY59" s="84"/>
      <c r="AZ59" s="75">
        <f>+AZ56/AZ66</f>
        <v>9.1321523823333433</v>
      </c>
      <c r="BA59" s="84"/>
      <c r="BB59" s="75">
        <f>+BB56/BB66</f>
        <v>5.4022567127477652</v>
      </c>
      <c r="BC59" s="84"/>
      <c r="BD59" s="75">
        <f>+BD56/BD66</f>
        <v>2.9899346513245724</v>
      </c>
      <c r="BE59" s="84"/>
      <c r="BF59" s="75">
        <f>+BF56/BF66</f>
        <v>2.7529630880811129</v>
      </c>
      <c r="BG59" s="84"/>
      <c r="BH59" s="75">
        <f>+BH56/BH66</f>
        <v>2.266833025288864</v>
      </c>
      <c r="BI59" s="84"/>
      <c r="BJ59" s="75">
        <f>+BJ56/BJ66</f>
        <v>1.8785521861286771</v>
      </c>
      <c r="BK59" s="84"/>
      <c r="BL59" s="75">
        <f>+BL56/BL66</f>
        <v>1.6765627503275664</v>
      </c>
      <c r="BM59" s="84"/>
      <c r="BN59" s="75">
        <f>+BN56/BN66</f>
        <v>1.4739028908852589</v>
      </c>
      <c r="BO59" s="84"/>
      <c r="BP59" s="75">
        <f>+BP56/BP66</f>
        <v>1.3048744585735668</v>
      </c>
      <c r="BQ59" s="84"/>
      <c r="BR59" s="75">
        <f>+BR56/BR66</f>
        <v>1.1787284941274423</v>
      </c>
      <c r="BS59" s="84"/>
      <c r="BT59" s="75">
        <f>+BT56/BT66</f>
        <v>1.2113674907580627</v>
      </c>
      <c r="BU59" s="84"/>
      <c r="BV59" s="75">
        <f>+BV56/BV66</f>
        <v>1.1799627084574729</v>
      </c>
      <c r="BW59" s="84"/>
      <c r="BX59" s="75">
        <f>+BX56/BX66</f>
        <v>11.69726492711483</v>
      </c>
      <c r="BY59" s="84"/>
      <c r="BZ59" s="73">
        <f>+BZ56/BZ66</f>
        <v>11.631431156891367</v>
      </c>
      <c r="CA59" s="83"/>
      <c r="CB59" s="73">
        <f>+CB56/CB66</f>
        <v>3.0166804647852703</v>
      </c>
      <c r="CC59" s="83"/>
      <c r="CD59" s="75">
        <f>+CD56/CD66</f>
        <v>3.0440929311581124</v>
      </c>
      <c r="CE59" s="84"/>
      <c r="CF59" s="75">
        <f>+CF56/CF66</f>
        <v>2.6263095514569148</v>
      </c>
      <c r="CG59" s="84"/>
      <c r="CH59" s="75">
        <f>+CH56/CH66</f>
        <v>2.1996595999907096</v>
      </c>
      <c r="CI59" s="84"/>
      <c r="CJ59" s="75">
        <f>+CJ56/CJ66</f>
        <v>1.9034917689777291</v>
      </c>
      <c r="CK59" s="84"/>
      <c r="CL59" s="75">
        <f>+CL56/CL66</f>
        <v>1.6924252612024777</v>
      </c>
      <c r="CM59" s="84"/>
      <c r="CN59" s="75">
        <f>+CN56/CN66</f>
        <v>1.4765740280900379</v>
      </c>
      <c r="CO59" s="84"/>
      <c r="CP59" s="75">
        <f>+CP56/CP66</f>
        <v>1.3121788180921643</v>
      </c>
      <c r="CQ59" s="84"/>
      <c r="CR59" s="75">
        <f>+CR56/CR66</f>
        <v>1.1960008893069798</v>
      </c>
      <c r="CS59" s="84"/>
      <c r="CT59" s="75">
        <f>+CT56/CT66</f>
        <v>1.0561038077621492</v>
      </c>
      <c r="CU59" s="84"/>
      <c r="CV59" s="75">
        <f>+CV56/CV66</f>
        <v>11.170520835733043</v>
      </c>
      <c r="CW59" s="84"/>
      <c r="CX59" s="75">
        <f>+CX56/CX66</f>
        <v>6.4498699378596385</v>
      </c>
      <c r="CY59" s="84"/>
      <c r="CZ59" s="75">
        <f>+CZ56/CZ66</f>
        <v>3.8055291706784793</v>
      </c>
      <c r="DA59" s="84"/>
      <c r="DB59" s="75">
        <f>+DB56/DB66</f>
        <v>2.9284350103925751</v>
      </c>
      <c r="DC59" s="84"/>
      <c r="DD59" s="285">
        <f>+DD56/DD66</f>
        <v>2.9277827338061391</v>
      </c>
      <c r="DE59" s="286"/>
    </row>
    <row r="60" spans="1:109" s="13" customFormat="1" ht="12.75" customHeight="1" x14ac:dyDescent="0.35">
      <c r="A60" s="72" t="s">
        <v>72</v>
      </c>
      <c r="B60" s="73">
        <f>+B56/B67</f>
        <v>1.3586196199052252</v>
      </c>
      <c r="C60" s="83"/>
      <c r="D60" s="73">
        <f>+D56/D67</f>
        <v>12.982463659456377</v>
      </c>
      <c r="E60" s="83"/>
      <c r="F60" s="75">
        <f>+F56/F67</f>
        <v>7.3873669287029236</v>
      </c>
      <c r="G60" s="84"/>
      <c r="H60" s="75">
        <f>+H56/H67</f>
        <v>4.0259561805056494</v>
      </c>
      <c r="I60" s="84"/>
      <c r="J60" s="75">
        <f>+J56/J67</f>
        <v>3.1756796357991002</v>
      </c>
      <c r="K60" s="84"/>
      <c r="L60" s="75">
        <f>+L56/L67</f>
        <v>2.6735130575649846</v>
      </c>
      <c r="M60" s="84"/>
      <c r="N60" s="75">
        <f>+N56/N67</f>
        <v>2.2044829481281618</v>
      </c>
      <c r="O60" s="84"/>
      <c r="P60" s="75">
        <f>+P56/P67</f>
        <v>1.9892847592669569</v>
      </c>
      <c r="Q60" s="84"/>
      <c r="R60" s="75">
        <f>+R56/R67</f>
        <v>1.8388130414364487</v>
      </c>
      <c r="S60" s="84"/>
      <c r="T60" s="75">
        <f>+T56/T67</f>
        <v>1.6202662731052528</v>
      </c>
      <c r="U60" s="84"/>
      <c r="V60" s="75">
        <f>+V56/V67</f>
        <v>1.4863040781355426</v>
      </c>
      <c r="W60" s="84"/>
      <c r="X60" s="75">
        <f>+X56/X67</f>
        <v>1.331373430596688</v>
      </c>
      <c r="Y60" s="84"/>
      <c r="Z60" s="75">
        <f>+Z56/Z67</f>
        <v>1.2178505917235705</v>
      </c>
      <c r="AA60" s="84"/>
      <c r="AB60" s="75">
        <f>+AB56/AB67</f>
        <v>12.594159913705392</v>
      </c>
      <c r="AC60" s="84"/>
      <c r="AD60" s="73">
        <f>+AD56/AD67</f>
        <v>6.9829018020722167</v>
      </c>
      <c r="AE60" s="83"/>
      <c r="AF60" s="75">
        <f>+AF56/AF67</f>
        <v>4.2605762740966941</v>
      </c>
      <c r="AG60" s="84"/>
      <c r="AH60" s="75">
        <f>+AH56/AH67</f>
        <v>3.5869921660533399</v>
      </c>
      <c r="AI60" s="84"/>
      <c r="AJ60" s="75">
        <f>+AJ56/AJ67</f>
        <v>3.1643391903042497</v>
      </c>
      <c r="AK60" s="84"/>
      <c r="AL60" s="75">
        <f>+AL56/AL67</f>
        <v>2.576421779691858</v>
      </c>
      <c r="AM60" s="84"/>
      <c r="AN60" s="75">
        <f>+AN56/AN67</f>
        <v>2.1867844541222956</v>
      </c>
      <c r="AO60" s="84"/>
      <c r="AP60" s="75">
        <f>+AP56/AP67</f>
        <v>1.9048876501162215</v>
      </c>
      <c r="AQ60" s="84"/>
      <c r="AR60" s="75">
        <f>+AR56/AR67</f>
        <v>1.5894874975356565</v>
      </c>
      <c r="AS60" s="84"/>
      <c r="AT60" s="73">
        <f>+AT56/AT67</f>
        <v>1.4302887241392779</v>
      </c>
      <c r="AU60" s="83"/>
      <c r="AV60" s="75">
        <f>+AV56/AV67</f>
        <v>1.3125508467311791</v>
      </c>
      <c r="AW60" s="84"/>
      <c r="AX60" s="75">
        <f>+AX56/AX67</f>
        <v>1.1422551469465247</v>
      </c>
      <c r="AY60" s="84"/>
      <c r="AZ60" s="75">
        <f>+AZ56/AZ67</f>
        <v>10.300762420489592</v>
      </c>
      <c r="BA60" s="84"/>
      <c r="BB60" s="75">
        <f>+BB56/BB67</f>
        <v>6.0996979856452027</v>
      </c>
      <c r="BC60" s="84"/>
      <c r="BD60" s="75">
        <f>+BD56/BD67</f>
        <v>3.3184921353529728</v>
      </c>
      <c r="BE60" s="84"/>
      <c r="BF60" s="75">
        <f>+BF56/BF67</f>
        <v>3.0693047558276891</v>
      </c>
      <c r="BG60" s="84"/>
      <c r="BH60" s="75">
        <f>+BH56/BH67</f>
        <v>2.5321436752008717</v>
      </c>
      <c r="BI60" s="84"/>
      <c r="BJ60" s="75">
        <f>+BJ56/BJ67</f>
        <v>2.0951940480285725</v>
      </c>
      <c r="BK60" s="84"/>
      <c r="BL60" s="75">
        <f>+BL56/BL67</f>
        <v>1.8727989839129557</v>
      </c>
      <c r="BM60" s="84"/>
      <c r="BN60" s="75">
        <f>+BN56/BN67</f>
        <v>1.6483473385328651</v>
      </c>
      <c r="BO60" s="84"/>
      <c r="BP60" s="75">
        <f>+BP56/BP67</f>
        <v>1.4564229539230702</v>
      </c>
      <c r="BQ60" s="84"/>
      <c r="BR60" s="75">
        <f>+BR56/BR67</f>
        <v>1.31621723963503</v>
      </c>
      <c r="BS60" s="84"/>
      <c r="BT60" s="75">
        <f>+BT56/BT67</f>
        <v>1.3560008526311467</v>
      </c>
      <c r="BU60" s="84"/>
      <c r="BV60" s="75">
        <f>+BV56/BV67</f>
        <v>1.3208464408599956</v>
      </c>
      <c r="BW60" s="84"/>
      <c r="BX60" s="75">
        <f>+BX56/BX67</f>
        <v>13.302333796933327</v>
      </c>
      <c r="BY60" s="84"/>
      <c r="BZ60" s="73">
        <f>+BZ56/BZ67</f>
        <v>13.227466484610332</v>
      </c>
      <c r="CA60" s="83"/>
      <c r="CB60" s="73">
        <f>+CB56/CB67</f>
        <v>3.3922411607607978</v>
      </c>
      <c r="CC60" s="83"/>
      <c r="CD60" s="75">
        <f>+CD56/CD67</f>
        <v>3.4230663336067213</v>
      </c>
      <c r="CE60" s="84"/>
      <c r="CF60" s="75">
        <f>+CF56/CF67</f>
        <v>2.9595657802519941</v>
      </c>
      <c r="CG60" s="84"/>
      <c r="CH60" s="75">
        <f>+CH56/CH67</f>
        <v>2.4761339260699455</v>
      </c>
      <c r="CI60" s="84"/>
      <c r="CJ60" s="75">
        <f>+CJ56/CJ67</f>
        <v>2.1422518929160037</v>
      </c>
      <c r="CK60" s="84"/>
      <c r="CL60" s="75">
        <f>+CL56/CL67</f>
        <v>1.9086090867225867</v>
      </c>
      <c r="CM60" s="84"/>
      <c r="CN60" s="75">
        <f>+CN56/CN67</f>
        <v>1.6689244482220535</v>
      </c>
      <c r="CO60" s="84"/>
      <c r="CP60" s="75">
        <f>+CP56/CP67</f>
        <v>1.4806738291635364</v>
      </c>
      <c r="CQ60" s="84"/>
      <c r="CR60" s="75">
        <f>+CR56/CR67</f>
        <v>1.3508365992894475</v>
      </c>
      <c r="CS60" s="84"/>
      <c r="CT60" s="75">
        <f>+CT56/CT67</f>
        <v>1.1886970682338049</v>
      </c>
      <c r="CU60" s="84"/>
      <c r="CV60" s="75">
        <f>+CV56/CV67</f>
        <v>12.665880867149372</v>
      </c>
      <c r="CW60" s="84"/>
      <c r="CX60" s="75">
        <f>+CX56/CX67</f>
        <v>7.3370998731884889</v>
      </c>
      <c r="CY60" s="84"/>
      <c r="CZ60" s="75">
        <f>+CZ56/CZ67</f>
        <v>4.2683318823354517</v>
      </c>
      <c r="DA60" s="84"/>
      <c r="DB60" s="75">
        <f>+DB56/DB67</f>
        <v>3.2936643856240146</v>
      </c>
      <c r="DC60" s="84"/>
      <c r="DD60" s="285">
        <f>+DD56/DD67</f>
        <v>3.2929307582241591</v>
      </c>
      <c r="DE60" s="286"/>
    </row>
    <row r="61" spans="1:109" s="13" customFormat="1" ht="12.75" customHeight="1" x14ac:dyDescent="0.35">
      <c r="A61" s="72" t="s">
        <v>69</v>
      </c>
      <c r="B61" s="73">
        <f>+B56/B68</f>
        <v>0.76771945692393473</v>
      </c>
      <c r="C61" s="83"/>
      <c r="D61" s="73">
        <f>+D56/D68</f>
        <v>8.8098167526319369</v>
      </c>
      <c r="E61" s="83"/>
      <c r="F61" s="75">
        <f>+F56/F68</f>
        <v>4.3319730079691894</v>
      </c>
      <c r="G61" s="84"/>
      <c r="H61" s="75">
        <f>+H56/H68</f>
        <v>2.7597300524585848</v>
      </c>
      <c r="I61" s="84"/>
      <c r="J61" s="75">
        <f>+J56/J68</f>
        <v>2.216285168235502</v>
      </c>
      <c r="K61" s="84"/>
      <c r="L61" s="75">
        <f>+L56/L68</f>
        <v>1.8481123839947138</v>
      </c>
      <c r="M61" s="84"/>
      <c r="N61" s="75">
        <f>+N56/N68</f>
        <v>1.5349390161728371</v>
      </c>
      <c r="O61" s="84"/>
      <c r="P61" s="75">
        <f>+P56/P68</f>
        <v>1.3547566034511682</v>
      </c>
      <c r="Q61" s="84"/>
      <c r="R61" s="75">
        <f>+R56/R68</f>
        <v>1.1981681405671325</v>
      </c>
      <c r="S61" s="84"/>
      <c r="T61" s="75">
        <f>+T56/T68</f>
        <v>1.0655497769288014</v>
      </c>
      <c r="U61" s="84"/>
      <c r="V61" s="75">
        <f>+V56/V68</f>
        <v>0.99519269027975976</v>
      </c>
      <c r="W61" s="84"/>
      <c r="X61" s="75">
        <f>+X56/X68</f>
        <v>0.8956159853559339</v>
      </c>
      <c r="Y61" s="84"/>
      <c r="Z61" s="75">
        <f>+Z56/Z68</f>
        <v>0.81329769643012961</v>
      </c>
      <c r="AA61" s="84"/>
      <c r="AB61" s="75">
        <f>+AB56/AB68</f>
        <v>9.3596014374520458</v>
      </c>
      <c r="AC61" s="84"/>
      <c r="AD61" s="73">
        <f>+AD56/AD68</f>
        <v>4.4573265019157278</v>
      </c>
      <c r="AE61" s="83"/>
      <c r="AF61" s="75">
        <f>+AF56/AF68</f>
        <v>3.2626025167030361</v>
      </c>
      <c r="AG61" s="84"/>
      <c r="AH61" s="75">
        <f>+AH56/AH68</f>
        <v>2.7522081081916996</v>
      </c>
      <c r="AI61" s="84"/>
      <c r="AJ61" s="75">
        <f>+AJ56/AJ68</f>
        <v>2.4173542675319499</v>
      </c>
      <c r="AK61" s="84"/>
      <c r="AL61" s="75">
        <f>+AL56/AL68</f>
        <v>1.9726224343888699</v>
      </c>
      <c r="AM61" s="84"/>
      <c r="AN61" s="75">
        <f>+AN56/AN68</f>
        <v>1.6920883933042137</v>
      </c>
      <c r="AO61" s="84"/>
      <c r="AP61" s="75">
        <f>+AP56/AP68</f>
        <v>1.4019033523883657</v>
      </c>
      <c r="AQ61" s="84"/>
      <c r="AR61" s="75">
        <f>+AR56/AR68</f>
        <v>1.1768190415295783</v>
      </c>
      <c r="AS61" s="84"/>
      <c r="AT61" s="73">
        <f>+AT56/AT68</f>
        <v>1.0686456723755642</v>
      </c>
      <c r="AU61" s="83"/>
      <c r="AV61" s="75">
        <f>+AV56/AV68</f>
        <v>0.98409379852156864</v>
      </c>
      <c r="AW61" s="84"/>
      <c r="AX61" s="75">
        <f>+AX56/AX68</f>
        <v>0.85242484624756476</v>
      </c>
      <c r="AY61" s="84"/>
      <c r="AZ61" s="75">
        <f>+AZ56/AZ68</f>
        <v>8.1618312860791278</v>
      </c>
      <c r="BA61" s="84"/>
      <c r="BB61" s="75">
        <f>+BB56/BB68</f>
        <v>4.1540792520402334</v>
      </c>
      <c r="BC61" s="84"/>
      <c r="BD61" s="75">
        <f>+BD56/BD68</f>
        <v>2.6574657171584182</v>
      </c>
      <c r="BE61" s="84"/>
      <c r="BF61" s="75">
        <f>+BF56/BF68</f>
        <v>2.4418208247837909</v>
      </c>
      <c r="BG61" s="84"/>
      <c r="BH61" s="75">
        <f>+BH56/BH68</f>
        <v>2.0041643757946681</v>
      </c>
      <c r="BI61" s="84"/>
      <c r="BJ61" s="75">
        <f>+BJ56/BJ68</f>
        <v>1.6868788050868668</v>
      </c>
      <c r="BK61" s="84"/>
      <c r="BL61" s="75">
        <f>+BL56/BL68</f>
        <v>1.4641742861530271</v>
      </c>
      <c r="BM61" s="84"/>
      <c r="BN61" s="75">
        <f>+BN56/BN68</f>
        <v>1.2236599731173579</v>
      </c>
      <c r="BO61" s="84"/>
      <c r="BP61" s="75">
        <f>+BP56/BP68</f>
        <v>1.0910063552378011</v>
      </c>
      <c r="BQ61" s="84"/>
      <c r="BR61" s="75">
        <f>+BR56/BR68</f>
        <v>0.983201086814117</v>
      </c>
      <c r="BS61" s="84"/>
      <c r="BT61" s="75">
        <f>+BT56/BT68</f>
        <v>1.0191578951173783</v>
      </c>
      <c r="BU61" s="84"/>
      <c r="BV61" s="75">
        <f>+BV56/BV68</f>
        <v>0.99273615929379322</v>
      </c>
      <c r="BW61" s="84"/>
      <c r="BX61" s="75">
        <f>+BX56/BX68</f>
        <v>10.163965810505973</v>
      </c>
      <c r="BY61" s="84"/>
      <c r="BZ61" s="73">
        <f>+BZ56/BZ68</f>
        <v>10.106761652619724</v>
      </c>
      <c r="CA61" s="83"/>
      <c r="CB61" s="73">
        <f>+CB56/CB68</f>
        <v>2.4762014969395016</v>
      </c>
      <c r="CC61" s="83"/>
      <c r="CD61" s="75">
        <f>+CD56/CD68</f>
        <v>2.4987026504622589</v>
      </c>
      <c r="CE61" s="84"/>
      <c r="CF61" s="75">
        <f>+CF56/CF68</f>
        <v>2.153694512934996</v>
      </c>
      <c r="CG61" s="84"/>
      <c r="CH61" s="75">
        <f>+CH56/CH68</f>
        <v>1.8427873784149715</v>
      </c>
      <c r="CI61" s="84"/>
      <c r="CJ61" s="75">
        <f>+CJ56/CJ68</f>
        <v>1.5696201782438752</v>
      </c>
      <c r="CK61" s="84"/>
      <c r="CL61" s="75">
        <f>+CL56/CL68</f>
        <v>1.3403480914383865</v>
      </c>
      <c r="CM61" s="84"/>
      <c r="CN61" s="75">
        <f>+CN56/CN68</f>
        <v>1.184312741479852</v>
      </c>
      <c r="CO61" s="84"/>
      <c r="CP61" s="75">
        <f>+CP56/CP68</f>
        <v>1.0623859113490104</v>
      </c>
      <c r="CQ61" s="84"/>
      <c r="CR61" s="75">
        <f>+CR56/CR68</f>
        <v>0.96347463233316732</v>
      </c>
      <c r="CS61" s="84"/>
      <c r="CT61" s="75">
        <f>+CT56/CT68</f>
        <v>0.84390801372284863</v>
      </c>
      <c r="CU61" s="84"/>
      <c r="CV61" s="75">
        <f>+CV56/CV68</f>
        <v>9.9605114723874628</v>
      </c>
      <c r="CW61" s="84"/>
      <c r="CX61" s="75">
        <f>+CX56/CX68</f>
        <v>4.8525204914132658</v>
      </c>
      <c r="CY61" s="84"/>
      <c r="CZ61" s="75">
        <f>+CZ56/CZ68</f>
        <v>3.2242184137852843</v>
      </c>
      <c r="DA61" s="84"/>
      <c r="DB61" s="75">
        <f>+DB56/DB68</f>
        <v>2.5069150490895376</v>
      </c>
      <c r="DC61" s="84"/>
      <c r="DD61" s="285">
        <f>+DD56/DD68</f>
        <v>2.5063566614234625</v>
      </c>
      <c r="DE61" s="286"/>
    </row>
    <row r="62" spans="1:109" s="13" customFormat="1" ht="12.75" customHeight="1" x14ac:dyDescent="0.35">
      <c r="A62" s="72"/>
      <c r="B62" s="73"/>
      <c r="C62" s="83"/>
      <c r="D62" s="73"/>
      <c r="E62" s="83"/>
      <c r="F62" s="75"/>
      <c r="G62" s="84"/>
      <c r="H62" s="75"/>
      <c r="I62" s="84"/>
      <c r="J62" s="75"/>
      <c r="K62" s="84"/>
      <c r="L62" s="75"/>
      <c r="M62" s="84"/>
      <c r="N62" s="75"/>
      <c r="O62" s="84"/>
      <c r="P62" s="75"/>
      <c r="Q62" s="84"/>
      <c r="R62" s="75"/>
      <c r="S62" s="84"/>
      <c r="T62" s="75"/>
      <c r="U62" s="84"/>
      <c r="V62" s="75"/>
      <c r="W62" s="84"/>
      <c r="X62" s="75"/>
      <c r="Y62" s="84"/>
      <c r="Z62" s="75"/>
      <c r="AA62" s="84"/>
      <c r="AB62" s="75"/>
      <c r="AC62" s="84"/>
      <c r="AD62" s="73"/>
      <c r="AE62" s="83"/>
      <c r="AF62" s="75"/>
      <c r="AG62" s="84"/>
      <c r="AH62" s="75"/>
      <c r="AI62" s="84"/>
      <c r="AJ62" s="75"/>
      <c r="AK62" s="84"/>
      <c r="AL62" s="75"/>
      <c r="AM62" s="84"/>
      <c r="AN62" s="75"/>
      <c r="AO62" s="84"/>
      <c r="AP62" s="75"/>
      <c r="AQ62" s="84"/>
      <c r="AR62" s="75"/>
      <c r="AS62" s="84"/>
      <c r="AT62" s="73"/>
      <c r="AU62" s="83"/>
      <c r="AV62" s="75"/>
      <c r="AW62" s="84"/>
      <c r="AX62" s="75"/>
      <c r="AY62" s="84"/>
      <c r="AZ62" s="75"/>
      <c r="BA62" s="84"/>
      <c r="BB62" s="75"/>
      <c r="BC62" s="84"/>
      <c r="BD62" s="75"/>
      <c r="BE62" s="84"/>
      <c r="BF62" s="75"/>
      <c r="BG62" s="84"/>
      <c r="BH62" s="75"/>
      <c r="BI62" s="84"/>
      <c r="BJ62" s="75"/>
      <c r="BK62" s="84"/>
      <c r="BL62" s="75"/>
      <c r="BM62" s="84"/>
      <c r="BN62" s="75"/>
      <c r="BO62" s="84"/>
      <c r="BP62" s="75"/>
      <c r="BQ62" s="84"/>
      <c r="BR62" s="75"/>
      <c r="BS62" s="84"/>
      <c r="BT62" s="75"/>
      <c r="BU62" s="84"/>
      <c r="BV62" s="75"/>
      <c r="BW62" s="84"/>
      <c r="BX62" s="75"/>
      <c r="BY62" s="84"/>
      <c r="BZ62" s="73"/>
      <c r="CA62" s="83"/>
      <c r="CB62" s="73"/>
      <c r="CC62" s="83"/>
      <c r="CD62" s="75"/>
      <c r="CE62" s="84"/>
      <c r="CF62" s="75"/>
      <c r="CG62" s="84"/>
      <c r="CH62" s="75"/>
      <c r="CI62" s="84"/>
      <c r="CJ62" s="75"/>
      <c r="CK62" s="84"/>
      <c r="CL62" s="75"/>
      <c r="CM62" s="84"/>
      <c r="CN62" s="75"/>
      <c r="CO62" s="84"/>
      <c r="CP62" s="75"/>
      <c r="CQ62" s="84"/>
      <c r="CR62" s="75"/>
      <c r="CS62" s="84"/>
      <c r="CT62" s="75"/>
      <c r="CU62" s="84"/>
      <c r="CV62" s="75"/>
      <c r="CW62" s="84"/>
      <c r="CX62" s="75"/>
      <c r="CY62" s="84"/>
      <c r="CZ62" s="75"/>
      <c r="DA62" s="84"/>
      <c r="DB62" s="75"/>
      <c r="DC62" s="84"/>
      <c r="DD62" s="285"/>
      <c r="DE62" s="286"/>
    </row>
    <row r="63" spans="1:109" s="38" customFormat="1" ht="13.5" customHeight="1" x14ac:dyDescent="0.35">
      <c r="A63" s="28" t="s">
        <v>76</v>
      </c>
      <c r="B63" s="26">
        <f>+'DOMESTIC DEBT COLONES'!B64/'DOMESTIC DEBT USD'!B82</f>
        <v>59270.546142461753</v>
      </c>
      <c r="C63" s="91"/>
      <c r="D63" s="26">
        <f>+'DOMESTIC DEBT COLONES'!D64/'DOMESTIC DEBT USD'!D82</f>
        <v>0</v>
      </c>
      <c r="E63" s="91"/>
      <c r="F63" s="27">
        <f>+'DOMESTIC DEBT COLONES'!F64/'DOMESTIC DEBT USD'!F82</f>
        <v>0</v>
      </c>
      <c r="G63" s="92"/>
      <c r="H63" s="27">
        <f>+'DOMESTIC DEBT COLONES'!H64/'DOMESTIC DEBT USD'!H82</f>
        <v>0</v>
      </c>
      <c r="I63" s="92"/>
      <c r="J63" s="27">
        <f>+'DOMESTIC DEBT COLONES'!J64/'DOMESTIC DEBT USD'!J82</f>
        <v>0</v>
      </c>
      <c r="K63" s="92"/>
      <c r="L63" s="27">
        <f>+'DOMESTIC DEBT COLONES'!L64/'DOMESTIC DEBT USD'!L82</f>
        <v>0</v>
      </c>
      <c r="M63" s="92"/>
      <c r="N63" s="27">
        <f>+'DOMESTIC DEBT COLONES'!N64/'DOMESTIC DEBT USD'!N82</f>
        <v>0</v>
      </c>
      <c r="O63" s="92"/>
      <c r="P63" s="27">
        <f>+'DOMESTIC DEBT COLONES'!P64/'DOMESTIC DEBT USD'!P82</f>
        <v>0</v>
      </c>
      <c r="Q63" s="92"/>
      <c r="R63" s="27">
        <f>+'DOMESTIC DEBT COLONES'!R64/'DOMESTIC DEBT USD'!R82</f>
        <v>0</v>
      </c>
      <c r="S63" s="92"/>
      <c r="T63" s="27">
        <f>+'DOMESTIC DEBT COLONES'!T64/'DOMESTIC DEBT USD'!T82</f>
        <v>0</v>
      </c>
      <c r="U63" s="92"/>
      <c r="V63" s="27">
        <f>+'DOMESTIC DEBT COLONES'!V64/'DOMESTIC DEBT USD'!V82</f>
        <v>0</v>
      </c>
      <c r="W63" s="92"/>
      <c r="X63" s="27">
        <f>+'DOMESTIC DEBT COLONES'!V64/'DOMESTIC DEBT USD'!X82</f>
        <v>0</v>
      </c>
      <c r="Y63" s="92"/>
      <c r="Z63" s="27">
        <f>+'DOMESTIC DEBT COLONES'!Z64/'DOMESTIC DEBT USD'!Z82</f>
        <v>62749.550206835025</v>
      </c>
      <c r="AA63" s="92"/>
      <c r="AB63" s="27">
        <f>+'DOMESTIC DEBT COLONES'!AB64/'DOMESTIC DEBT USD'!AB82</f>
        <v>0</v>
      </c>
      <c r="AC63" s="92"/>
      <c r="AD63" s="26">
        <f>+'DOMESTIC DEBT COLONES'!AD64/'DOMESTIC DEBT USD'!AD82</f>
        <v>0</v>
      </c>
      <c r="AE63" s="91"/>
      <c r="AF63" s="27">
        <f>+'DOMESTIC DEBT COLONES'!AF64/'DOMESTIC DEBT USD'!AF82</f>
        <v>0</v>
      </c>
      <c r="AG63" s="92"/>
      <c r="AH63" s="27">
        <f>+'DOMESTIC DEBT COLONES'!AH64/'DOMESTIC DEBT USD'!AH82</f>
        <v>0</v>
      </c>
      <c r="AI63" s="92"/>
      <c r="AJ63" s="27">
        <f>+'DOMESTIC DEBT COLONES'!AJ64/'DOMESTIC DEBT USD'!AJ82</f>
        <v>0</v>
      </c>
      <c r="AK63" s="92"/>
      <c r="AL63" s="27">
        <f>+'DOMESTIC DEBT COLONES'!AL64/'DOMESTIC DEBT USD'!AL82</f>
        <v>0</v>
      </c>
      <c r="AM63" s="92"/>
      <c r="AN63" s="27">
        <f>+'DOMESTIC DEBT COLONES'!AN64/'DOMESTIC DEBT USD'!AN82</f>
        <v>0</v>
      </c>
      <c r="AO63" s="92"/>
      <c r="AP63" s="27">
        <f>+'DOMESTIC DEBT COLONES'!AP64/'DOMESTIC DEBT USD'!AP82</f>
        <v>0</v>
      </c>
      <c r="AQ63" s="92"/>
      <c r="AR63" s="27">
        <f>+'DOMESTIC DEBT COLONES'!AR64/'DOMESTIC DEBT USD'!AR82</f>
        <v>0</v>
      </c>
      <c r="AS63" s="92"/>
      <c r="AT63" s="26">
        <f>+'DOMESTIC DEBT COLONES'!AT64/'DOMESTIC DEBT USD'!AT82</f>
        <v>0</v>
      </c>
      <c r="AU63" s="91"/>
      <c r="AV63" s="27">
        <f>+'DOMESTIC DEBT COLONES'!AV64/'DOMESTIC DEBT USD'!AV82</f>
        <v>0</v>
      </c>
      <c r="AW63" s="92"/>
      <c r="AX63" s="27">
        <f>+'DOMESTIC DEBT COLONES'!AX64/'DOMESTIC DEBT USD'!AX82</f>
        <v>74978.298928032265</v>
      </c>
      <c r="AY63" s="92"/>
      <c r="AZ63" s="27">
        <f>+'DOMESTIC DEBT COLONES'!AZ64/'DOMESTIC DEBT USD'!AZ82</f>
        <v>0</v>
      </c>
      <c r="BA63" s="92"/>
      <c r="BB63" s="27">
        <f>+'DOMESTIC DEBT COLONES'!BB64/'DOMESTIC DEBT USD'!BB82</f>
        <v>0</v>
      </c>
      <c r="BC63" s="92"/>
      <c r="BD63" s="27">
        <f>+'DOMESTIC DEBT COLONES'!BD64/'DOMESTIC DEBT USD'!BD82</f>
        <v>0</v>
      </c>
      <c r="BE63" s="92"/>
      <c r="BF63" s="27">
        <f>+'DOMESTIC DEBT COLONES'!BF64/'DOMESTIC DEBT USD'!BF82</f>
        <v>0</v>
      </c>
      <c r="BG63" s="92"/>
      <c r="BH63" s="27">
        <f>+'DOMESTIC DEBT COLONES'!BH64/'DOMESTIC DEBT USD'!BH82</f>
        <v>0</v>
      </c>
      <c r="BI63" s="92"/>
      <c r="BJ63" s="27">
        <f>+'DOMESTIC DEBT COLONES'!BJ64/'DOMESTIC DEBT USD'!BJ82</f>
        <v>0</v>
      </c>
      <c r="BK63" s="92"/>
      <c r="BL63" s="27">
        <f>+'DOMESTIC DEBT COLONES'!BL64/'DOMESTIC DEBT USD'!BL82</f>
        <v>0</v>
      </c>
      <c r="BM63" s="92"/>
      <c r="BN63" s="27">
        <f>+'DOMESTIC DEBT COLONES'!BN64/'DOMESTIC DEBT USD'!BN82</f>
        <v>0</v>
      </c>
      <c r="BO63" s="92"/>
      <c r="BP63" s="27">
        <f>+'DOMESTIC DEBT COLONES'!BP64/'DOMESTIC DEBT USD'!BP82</f>
        <v>0</v>
      </c>
      <c r="BQ63" s="92"/>
      <c r="BR63" s="27">
        <f>+'DOMESTIC DEBT COLONES'!BR64/'DOMESTIC DEBT USD'!BR82</f>
        <v>0</v>
      </c>
      <c r="BS63" s="92"/>
      <c r="BT63" s="27">
        <f>+'DOMESTIC DEBT COLONES'!BT64/'DOMESTIC DEBT USD'!BT82</f>
        <v>0</v>
      </c>
      <c r="BU63" s="92"/>
      <c r="BV63" s="27">
        <f>+'DOMESTIC DEBT COLONES'!BV64/'DOMESTIC DEBT USD'!BV82</f>
        <v>89855.785844115351</v>
      </c>
      <c r="BW63" s="92"/>
      <c r="BX63" s="27"/>
      <c r="BY63" s="92"/>
      <c r="BZ63" s="26"/>
      <c r="CA63" s="91"/>
      <c r="CB63" s="26"/>
      <c r="CC63" s="91"/>
      <c r="CD63" s="27"/>
      <c r="CE63" s="92"/>
      <c r="CF63" s="27"/>
      <c r="CG63" s="92"/>
      <c r="CH63" s="27"/>
      <c r="CI63" s="92"/>
      <c r="CJ63" s="27"/>
      <c r="CK63" s="92"/>
      <c r="CL63" s="27"/>
      <c r="CM63" s="92"/>
      <c r="CN63" s="27"/>
      <c r="CO63" s="92"/>
      <c r="CP63" s="27"/>
      <c r="CQ63" s="92"/>
      <c r="CR63" s="27"/>
      <c r="CS63" s="92"/>
      <c r="CT63" s="27">
        <v>95872.253541493177</v>
      </c>
      <c r="CU63" s="92"/>
      <c r="CV63" s="27">
        <v>0</v>
      </c>
      <c r="CW63" s="92"/>
      <c r="CX63" s="27">
        <v>0</v>
      </c>
      <c r="CY63" s="92"/>
      <c r="CZ63" s="27">
        <v>0</v>
      </c>
      <c r="DA63" s="92"/>
      <c r="DB63" s="27">
        <v>0</v>
      </c>
      <c r="DC63" s="92"/>
      <c r="DD63" s="250">
        <v>0</v>
      </c>
      <c r="DE63" s="289"/>
    </row>
    <row r="64" spans="1:109" s="38" customFormat="1" ht="13.5" customHeight="1" x14ac:dyDescent="0.35">
      <c r="A64" s="28" t="s">
        <v>94</v>
      </c>
      <c r="B64" s="113">
        <f>+'DOMESTIC DEBT COLONES'!B65</f>
        <v>-4.4999999999999998E-2</v>
      </c>
      <c r="C64" s="91"/>
      <c r="D64" s="113">
        <f>+'DOMESTIC DEBT COLONES'!D65</f>
        <v>0</v>
      </c>
      <c r="E64" s="91"/>
      <c r="F64" s="114">
        <f>+'DOMESTIC DEBT COLONES'!F65</f>
        <v>0</v>
      </c>
      <c r="G64" s="92"/>
      <c r="H64" s="114">
        <f>+'DOMESTIC DEBT COLONES'!H65</f>
        <v>0</v>
      </c>
      <c r="I64" s="92"/>
      <c r="J64" s="114">
        <f>+'DOMESTIC DEBT COLONES'!J65</f>
        <v>0</v>
      </c>
      <c r="K64" s="92"/>
      <c r="L64" s="114">
        <f>+'DOMESTIC DEBT COLONES'!L65</f>
        <v>0</v>
      </c>
      <c r="M64" s="92"/>
      <c r="N64" s="114">
        <f>+'DOMESTIC DEBT COLONES'!N65</f>
        <v>0</v>
      </c>
      <c r="O64" s="92"/>
      <c r="P64" s="114">
        <f>+'DOMESTIC DEBT COLONES'!P65</f>
        <v>0</v>
      </c>
      <c r="Q64" s="92"/>
      <c r="R64" s="114">
        <f>+'DOMESTIC DEBT COLONES'!R65</f>
        <v>0</v>
      </c>
      <c r="S64" s="92"/>
      <c r="T64" s="114">
        <f>+'DOMESTIC DEBT COLONES'!T65</f>
        <v>0</v>
      </c>
      <c r="U64" s="92"/>
      <c r="V64" s="114">
        <f>+'DOMESTIC DEBT COLONES'!V65</f>
        <v>0</v>
      </c>
      <c r="W64" s="92"/>
      <c r="X64" s="114">
        <f>+'DOMESTIC DEBT COLONES'!V65</f>
        <v>0</v>
      </c>
      <c r="Y64" s="92"/>
      <c r="Z64" s="114">
        <f>+'DOMESTIC DEBT COLONES'!Z65</f>
        <v>3.9E-2</v>
      </c>
      <c r="AA64" s="92"/>
      <c r="AB64" s="114">
        <f>+'DOMESTIC DEBT COLONES'!AB65</f>
        <v>0</v>
      </c>
      <c r="AC64" s="92"/>
      <c r="AD64" s="113">
        <f>+'DOMESTIC DEBT COLONES'!AD65</f>
        <v>0</v>
      </c>
      <c r="AE64" s="91"/>
      <c r="AF64" s="114">
        <f>+'DOMESTIC DEBT COLONES'!AF65</f>
        <v>0</v>
      </c>
      <c r="AG64" s="92"/>
      <c r="AH64" s="114">
        <f>+'DOMESTIC DEBT COLONES'!AH65</f>
        <v>0</v>
      </c>
      <c r="AI64" s="92"/>
      <c r="AJ64" s="114">
        <f>+'DOMESTIC DEBT COLONES'!AJ65</f>
        <v>0</v>
      </c>
      <c r="AK64" s="92"/>
      <c r="AL64" s="114">
        <f>+'DOMESTIC DEBT COLONES'!AL65</f>
        <v>0</v>
      </c>
      <c r="AM64" s="92"/>
      <c r="AN64" s="114">
        <f>+'DOMESTIC DEBT COLONES'!AN65</f>
        <v>0</v>
      </c>
      <c r="AO64" s="92"/>
      <c r="AP64" s="114">
        <f>+'DOMESTIC DEBT COLONES'!AP65</f>
        <v>0</v>
      </c>
      <c r="AQ64" s="92"/>
      <c r="AR64" s="114">
        <f>+'DOMESTIC DEBT COLONES'!AR65</f>
        <v>0</v>
      </c>
      <c r="AS64" s="92"/>
      <c r="AT64" s="113">
        <f>+'DOMESTIC DEBT COLONES'!AT65</f>
        <v>0</v>
      </c>
      <c r="AU64" s="91"/>
      <c r="AV64" s="114">
        <f>+'DOMESTIC DEBT COLONES'!AV65</f>
        <v>0</v>
      </c>
      <c r="AW64" s="92"/>
      <c r="AX64" s="114">
        <f>+'DOMESTIC DEBT COLONES'!AX65</f>
        <v>4.2999999999999997E-2</v>
      </c>
      <c r="AY64" s="92"/>
      <c r="AZ64" s="114">
        <f>+'DOMESTIC DEBT COLONES'!AZ65</f>
        <v>0</v>
      </c>
      <c r="BA64" s="92"/>
      <c r="BB64" s="114">
        <f>+'DOMESTIC DEBT COLONES'!BB65</f>
        <v>0</v>
      </c>
      <c r="BC64" s="92"/>
      <c r="BD64" s="114">
        <f>+'DOMESTIC DEBT COLONES'!BD65</f>
        <v>0</v>
      </c>
      <c r="BE64" s="92"/>
      <c r="BF64" s="114">
        <f>+'DOMESTIC DEBT COLONES'!BF65</f>
        <v>0</v>
      </c>
      <c r="BG64" s="92"/>
      <c r="BH64" s="114">
        <f>+'DOMESTIC DEBT COLONES'!BH65</f>
        <v>0</v>
      </c>
      <c r="BI64" s="92"/>
      <c r="BJ64" s="114">
        <f>+'DOMESTIC DEBT COLONES'!BJ65</f>
        <v>0</v>
      </c>
      <c r="BK64" s="92"/>
      <c r="BL64" s="114">
        <f>+'DOMESTIC DEBT COLONES'!BL65</f>
        <v>0</v>
      </c>
      <c r="BM64" s="92"/>
      <c r="BN64" s="114">
        <f>+'DOMESTIC DEBT COLONES'!BN65</f>
        <v>0</v>
      </c>
      <c r="BO64" s="92"/>
      <c r="BP64" s="114">
        <f>+'DOMESTIC DEBT COLONES'!BP65</f>
        <v>0</v>
      </c>
      <c r="BQ64" s="92"/>
      <c r="BR64" s="114">
        <f>+'DOMESTIC DEBT COLONES'!BR65</f>
        <v>0</v>
      </c>
      <c r="BS64" s="92"/>
      <c r="BT64" s="114">
        <f>+'DOMESTIC DEBT COLONES'!BT65</f>
        <v>0</v>
      </c>
      <c r="BU64" s="92"/>
      <c r="BV64" s="114">
        <f>+'DOMESTIC DEBT COLONES'!BV65</f>
        <v>5.0999999999999997E-2</v>
      </c>
      <c r="BW64" s="92"/>
      <c r="BX64" s="114">
        <f>+'DOMESTIC DEBT COLONES'!BX65</f>
        <v>0</v>
      </c>
      <c r="BY64" s="92"/>
      <c r="BZ64" s="113">
        <f>+'DOMESTIC DEBT COLONES'!BZ65</f>
        <v>0</v>
      </c>
      <c r="CA64" s="91"/>
      <c r="CB64" s="113">
        <f>+'DOMESTIC DEBT COLONES'!CD65</f>
        <v>0</v>
      </c>
      <c r="CC64" s="91"/>
      <c r="CD64" s="114">
        <f>+'DOMESTIC DEBT COLONES'!DF65</f>
        <v>0</v>
      </c>
      <c r="CE64" s="92"/>
      <c r="CF64" s="114">
        <f>+'DOMESTIC DEBT COLONES'!DH65</f>
        <v>0</v>
      </c>
      <c r="CG64" s="92"/>
      <c r="CH64" s="114">
        <f>+'DOMESTIC DEBT COLONES'!DJ65</f>
        <v>0</v>
      </c>
      <c r="CI64" s="92"/>
      <c r="CJ64" s="114">
        <f>+'DOMESTIC DEBT COLONES'!DL65</f>
        <v>0</v>
      </c>
      <c r="CK64" s="92"/>
      <c r="CL64" s="114">
        <f>+'DOMESTIC DEBT COLONES'!DN65</f>
        <v>0</v>
      </c>
      <c r="CM64" s="92"/>
      <c r="CN64" s="114">
        <f>+'DOMESTIC DEBT COLONES'!DP65</f>
        <v>0</v>
      </c>
      <c r="CO64" s="92"/>
      <c r="CP64" s="114">
        <f>+'DOMESTIC DEBT COLONES'!DR65</f>
        <v>0</v>
      </c>
      <c r="CQ64" s="92"/>
      <c r="CR64" s="114">
        <f>+'DOMESTIC DEBT COLONES'!DT65</f>
        <v>0</v>
      </c>
      <c r="CS64" s="92"/>
      <c r="CT64" s="114">
        <f>+'DOMESTIC DEBT COLONES'!CT65</f>
        <v>4.2999999999999997E-2</v>
      </c>
      <c r="CU64" s="92"/>
      <c r="CV64" s="399">
        <f>+'DOMESTIC DEBT COLONES'!CV65</f>
        <v>0</v>
      </c>
      <c r="CW64" s="92"/>
      <c r="CX64" s="399">
        <f>+'DOMESTIC DEBT COLONES'!CX65</f>
        <v>0</v>
      </c>
      <c r="CY64" s="92"/>
      <c r="CZ64" s="399">
        <f>+'DOMESTIC DEBT COLONES'!CZ65</f>
        <v>0</v>
      </c>
      <c r="DA64" s="92"/>
      <c r="DB64" s="399">
        <f>+'DOMESTIC DEBT COLONES'!DB65</f>
        <v>0</v>
      </c>
      <c r="DC64" s="92"/>
      <c r="DD64" s="456">
        <f>+'DOMESTIC DEBT COLONES'!DD65</f>
        <v>0</v>
      </c>
      <c r="DE64" s="289"/>
    </row>
    <row r="65" spans="1:109" s="38" customFormat="1" ht="13.5" customHeight="1" x14ac:dyDescent="0.35">
      <c r="A65" s="28" t="s">
        <v>78</v>
      </c>
      <c r="B65" s="26">
        <v>11707.5</v>
      </c>
      <c r="C65" s="91"/>
      <c r="D65" s="26">
        <v>0</v>
      </c>
      <c r="E65" s="91"/>
      <c r="F65" s="27">
        <v>0</v>
      </c>
      <c r="G65" s="92"/>
      <c r="H65" s="27">
        <v>0</v>
      </c>
      <c r="I65" s="92"/>
      <c r="J65" s="27">
        <v>0</v>
      </c>
      <c r="K65" s="92"/>
      <c r="L65" s="27">
        <v>0</v>
      </c>
      <c r="M65" s="92"/>
      <c r="N65" s="27">
        <v>0</v>
      </c>
      <c r="O65" s="92"/>
      <c r="P65" s="27">
        <v>0</v>
      </c>
      <c r="Q65" s="92"/>
      <c r="R65" s="27">
        <v>0</v>
      </c>
      <c r="S65" s="92"/>
      <c r="T65" s="27">
        <v>0</v>
      </c>
      <c r="U65" s="92"/>
      <c r="V65" s="27">
        <v>0</v>
      </c>
      <c r="W65" s="92"/>
      <c r="X65" s="27">
        <v>0</v>
      </c>
      <c r="Y65" s="92"/>
      <c r="Z65" s="27">
        <v>14476</v>
      </c>
      <c r="AA65" s="92"/>
      <c r="AB65" s="27"/>
      <c r="AC65" s="92"/>
      <c r="AD65" s="26"/>
      <c r="AE65" s="91"/>
      <c r="AF65" s="27"/>
      <c r="AG65" s="92"/>
      <c r="AH65" s="27"/>
      <c r="AI65" s="92"/>
      <c r="AJ65" s="27"/>
      <c r="AK65" s="92"/>
      <c r="AL65" s="27"/>
      <c r="AM65" s="92"/>
      <c r="AN65" s="27"/>
      <c r="AO65" s="92"/>
      <c r="AP65" s="27"/>
      <c r="AQ65" s="92"/>
      <c r="AR65" s="27"/>
      <c r="AS65" s="92"/>
      <c r="AT65" s="26"/>
      <c r="AU65" s="91"/>
      <c r="AV65" s="27"/>
      <c r="AW65" s="92"/>
      <c r="AX65" s="27">
        <v>16525.400000000001</v>
      </c>
      <c r="AY65" s="92"/>
      <c r="AZ65" s="27">
        <v>0</v>
      </c>
      <c r="BA65" s="92"/>
      <c r="BB65" s="27">
        <v>0</v>
      </c>
      <c r="BC65" s="92"/>
      <c r="BD65" s="27">
        <v>0</v>
      </c>
      <c r="BE65" s="92"/>
      <c r="BF65" s="27">
        <v>0</v>
      </c>
      <c r="BG65" s="92"/>
      <c r="BH65" s="27">
        <v>0</v>
      </c>
      <c r="BI65" s="92"/>
      <c r="BJ65" s="27">
        <v>0</v>
      </c>
      <c r="BK65" s="92"/>
      <c r="BL65" s="27">
        <v>0</v>
      </c>
      <c r="BM65" s="92"/>
      <c r="BN65" s="27">
        <v>0</v>
      </c>
      <c r="BO65" s="92"/>
      <c r="BP65" s="27">
        <v>0</v>
      </c>
      <c r="BQ65" s="92"/>
      <c r="BR65" s="27">
        <v>0</v>
      </c>
      <c r="BS65" s="92"/>
      <c r="BT65" s="27">
        <v>0</v>
      </c>
      <c r="BU65" s="92"/>
      <c r="BV65" s="27">
        <f>+'DOMESTIC DEBT COLONES'!BV66/'DOMESTIC DEBT USD'!BV82</f>
        <v>18802.5</v>
      </c>
      <c r="BW65" s="92"/>
      <c r="BX65" s="27">
        <f>+'DOMESTIC DEBT COLONES'!BX66/'DOMESTIC DEBT USD'!BX82</f>
        <v>0</v>
      </c>
      <c r="BY65" s="92"/>
      <c r="BZ65" s="26">
        <f>+'DOMESTIC DEBT COLONES'!BZ66/'DOMESTIC DEBT USD'!BZ82</f>
        <v>0</v>
      </c>
      <c r="CA65" s="91"/>
      <c r="CB65" s="26">
        <f>+'DOMESTIC DEBT COLONES'!CD66/'DOMESTIC DEBT USD'!CB82</f>
        <v>0</v>
      </c>
      <c r="CC65" s="91"/>
      <c r="CD65" s="27">
        <v>0</v>
      </c>
      <c r="CE65" s="92"/>
      <c r="CF65" s="27">
        <v>0</v>
      </c>
      <c r="CG65" s="92"/>
      <c r="CH65" s="27">
        <v>0</v>
      </c>
      <c r="CI65" s="92"/>
      <c r="CJ65" s="27">
        <v>0</v>
      </c>
      <c r="CK65" s="92"/>
      <c r="CL65" s="27">
        <v>0</v>
      </c>
      <c r="CM65" s="92"/>
      <c r="CN65" s="27">
        <v>0</v>
      </c>
      <c r="CO65" s="92"/>
      <c r="CP65" s="27">
        <v>0</v>
      </c>
      <c r="CQ65" s="92"/>
      <c r="CR65" s="27">
        <v>0</v>
      </c>
      <c r="CS65" s="92"/>
      <c r="CT65" s="27">
        <v>20616</v>
      </c>
      <c r="CU65" s="92"/>
      <c r="CV65" s="27"/>
      <c r="CW65" s="92"/>
      <c r="CX65" s="27"/>
      <c r="CY65" s="92"/>
      <c r="CZ65" s="27"/>
      <c r="DA65" s="92"/>
      <c r="DB65" s="27"/>
      <c r="DC65" s="92"/>
      <c r="DD65" s="250"/>
      <c r="DE65" s="289"/>
    </row>
    <row r="66" spans="1:109" s="38" customFormat="1" ht="13.5" customHeight="1" x14ac:dyDescent="0.35">
      <c r="A66" s="28" t="s">
        <v>79</v>
      </c>
      <c r="B66" s="26">
        <f>+'DOMESTIC DEBT COLONES'!B67/'DOMESTIC DEBT USD'!B82</f>
        <v>7624.0687192663299</v>
      </c>
      <c r="C66" s="91"/>
      <c r="D66" s="26">
        <f>+'DOMESTIC DEBT COLONES'!D67/'DOMESTIC DEBT USD'!D82</f>
        <v>787.90956997871876</v>
      </c>
      <c r="E66" s="91"/>
      <c r="F66" s="27">
        <f>+'DOMESTIC DEBT COLONES'!F67/'DOMESTIC DEBT USD'!F82</f>
        <v>1473.4662549092361</v>
      </c>
      <c r="G66" s="92"/>
      <c r="H66" s="27">
        <f>+'DOMESTIC DEBT COLONES'!H67/'DOMESTIC DEBT USD'!H82</f>
        <v>2825.5508986651384</v>
      </c>
      <c r="I66" s="92"/>
      <c r="J66" s="27">
        <f>+'DOMESTIC DEBT COLONES'!J67/'DOMESTIC DEBT USD'!J82</f>
        <v>3557.9468216320561</v>
      </c>
      <c r="K66" s="92"/>
      <c r="L66" s="27">
        <f>+'DOMESTIC DEBT COLONES'!L67/'DOMESTIC DEBT USD'!L82</f>
        <v>4202.7707663828296</v>
      </c>
      <c r="M66" s="92"/>
      <c r="N66" s="27">
        <f>+'DOMESTIC DEBT COLONES'!N67/'DOMESTIC DEBT USD'!N82</f>
        <v>5064.4817822478753</v>
      </c>
      <c r="O66" s="92"/>
      <c r="P66" s="27">
        <f>+'DOMESTIC DEBT COLONES'!P67/'DOMESTIC DEBT USD'!P82</f>
        <v>5769.1640258226698</v>
      </c>
      <c r="Q66" s="92"/>
      <c r="R66" s="27">
        <f>+'DOMESTIC DEBT COLONES'!R67/'DOMESTIC DEBT USD'!R82</f>
        <v>6421.3611168539792</v>
      </c>
      <c r="S66" s="92"/>
      <c r="T66" s="27">
        <f>+'DOMESTIC DEBT COLONES'!T67/'DOMESTIC DEBT USD'!T82</f>
        <v>7233.3286049362277</v>
      </c>
      <c r="U66" s="92"/>
      <c r="V66" s="27">
        <f>+'DOMESTIC DEBT COLONES'!V67/'DOMESTIC DEBT USD'!V82</f>
        <v>7855.6271147125344</v>
      </c>
      <c r="W66" s="92"/>
      <c r="X66" s="27">
        <f>+'DOMESTIC DEBT COLONES'!X67/'DOMESTIC DEBT USD'!X82</f>
        <v>8735.5481286422073</v>
      </c>
      <c r="Y66" s="92"/>
      <c r="Z66" s="27">
        <f>+'DOMESTIC DEBT COLONES'!Z67/'DOMESTIC DEBT USD'!Z82</f>
        <v>9833.6225380075011</v>
      </c>
      <c r="AA66" s="92"/>
      <c r="AB66" s="27">
        <f>+'DOMESTIC DEBT COLONES'!AB67/'DOMESTIC DEBT USD'!AB82</f>
        <v>946.3069371902053</v>
      </c>
      <c r="AC66" s="92"/>
      <c r="AD66" s="26">
        <f>+'DOMESTIC DEBT COLONES'!AD67/'DOMESTIC DEBT USD'!AD82</f>
        <v>1708.1691220504288</v>
      </c>
      <c r="AE66" s="91"/>
      <c r="AF66" s="27">
        <f>+'DOMESTIC DEBT COLONES'!AF67/'DOMESTIC DEBT USD'!AF82</f>
        <v>2902.8165737478162</v>
      </c>
      <c r="AG66" s="92"/>
      <c r="AH66" s="27">
        <f>+'DOMESTIC DEBT COLONES'!AH67/'DOMESTIC DEBT USD'!AH82</f>
        <v>3570.1645001131519</v>
      </c>
      <c r="AI66" s="92"/>
      <c r="AJ66" s="27">
        <f>+'DOMESTIC DEBT COLONES'!AJ67/'DOMESTIC DEBT USD'!AJ82</f>
        <v>4186.1266505626618</v>
      </c>
      <c r="AK66" s="92"/>
      <c r="AL66" s="27">
        <f>+'DOMESTIC DEBT COLONES'!AL67/'DOMESTIC DEBT USD'!AL82</f>
        <v>5100.4589512630755</v>
      </c>
      <c r="AM66" s="92"/>
      <c r="AN66" s="27">
        <f>+'DOMESTIC DEBT COLONES'!AN67/'DOMESTIC DEBT USD'!AN82</f>
        <v>6124.1338674122389</v>
      </c>
      <c r="AO66" s="92"/>
      <c r="AP66" s="27">
        <f>+'DOMESTIC DEBT COLONES'!AP67/'DOMESTIC DEBT USD'!AP82</f>
        <v>7292.2856176206797</v>
      </c>
      <c r="AQ66" s="92"/>
      <c r="AR66" s="27">
        <f>+'DOMESTIC DEBT COLONES'!AR67/'DOMESTIC DEBT USD'!AR82</f>
        <v>8676.4473963160053</v>
      </c>
      <c r="AS66" s="92"/>
      <c r="AT66" s="26">
        <f>+'DOMESTIC DEBT COLONES'!AT67/'DOMESTIC DEBT USD'!AT82</f>
        <v>9654.5737537617279</v>
      </c>
      <c r="AU66" s="91"/>
      <c r="AV66" s="27">
        <f>+'DOMESTIC DEBT COLONES'!AV67/'DOMESTIC DEBT USD'!AV82</f>
        <v>10772.559766451763</v>
      </c>
      <c r="AW66" s="92"/>
      <c r="AX66" s="27">
        <f>+'DOMESTIC DEBT COLONES'!AX67/'DOMESTIC DEBT USD'!AX82</f>
        <v>12270.873099419969</v>
      </c>
      <c r="AY66" s="92"/>
      <c r="AZ66" s="27">
        <f>+'DOMESTIC DEBT COLONES'!AZ67/'DOMESTIC DEBT USD'!AZ82</f>
        <v>1214.0518043355332</v>
      </c>
      <c r="BA66" s="92"/>
      <c r="BB66" s="27">
        <f>+'DOMESTIC DEBT COLONES'!BB67/'DOMESTIC DEBT USD'!BB82</f>
        <v>2057.1164881622894</v>
      </c>
      <c r="BC66" s="92"/>
      <c r="BD66" s="27">
        <f>+'DOMESTIC DEBT COLONES'!BD67/'DOMESTIC DEBT USD'!BD82</f>
        <v>3707.0817095747734</v>
      </c>
      <c r="BE66" s="92"/>
      <c r="BF66" s="27">
        <f>+'DOMESTIC DEBT COLONES'!BF67/'DOMESTIC DEBT USD'!BF82</f>
        <v>4573.5685117036155</v>
      </c>
      <c r="BG66" s="92"/>
      <c r="BH66" s="27">
        <f>+'DOMESTIC DEBT COLONES'!BH67/'DOMESTIC DEBT USD'!BH82</f>
        <v>5547.8487702055627</v>
      </c>
      <c r="BI66" s="92"/>
      <c r="BJ66" s="27">
        <f>+'DOMESTIC DEBT COLONES'!BJ67/'DOMESTIC DEBT USD'!BJ82</f>
        <v>6698.5882561225317</v>
      </c>
      <c r="BK66" s="92"/>
      <c r="BL66" s="27">
        <f>+'DOMESTIC DEBT COLONES'!BL67/'DOMESTIC DEBT USD'!BL82</f>
        <v>7685.2261332874959</v>
      </c>
      <c r="BM66" s="92"/>
      <c r="BN66" s="27">
        <f>+'DOMESTIC DEBT COLONES'!BN67/'DOMESTIC DEBT USD'!BN82</f>
        <v>8718.047679059815</v>
      </c>
      <c r="BO66" s="92"/>
      <c r="BP66" s="27">
        <f>+'DOMESTIC DEBT COLONES'!BP67/'DOMESTIC DEBT USD'!BP82</f>
        <v>9812.713077478209</v>
      </c>
      <c r="BQ66" s="92"/>
      <c r="BR66" s="27">
        <f>+'DOMESTIC DEBT COLONES'!BR67/'DOMESTIC DEBT USD'!BR82</f>
        <v>10911.734775865612</v>
      </c>
      <c r="BS66" s="92"/>
      <c r="BT66" s="27">
        <f>+'DOMESTIC DEBT COLONES'!BT67/'DOMESTIC DEBT USD'!BT82</f>
        <v>11907.463103099677</v>
      </c>
      <c r="BU66" s="92"/>
      <c r="BV66" s="27">
        <f>+'DOMESTIC DEBT COLONES'!BV67/'DOMESTIC DEBT USD'!BV82</f>
        <v>12198.942666572022</v>
      </c>
      <c r="BW66" s="92"/>
      <c r="BX66" s="27">
        <f>+'DOMESTIC DEBT COLONES'!BX67/'DOMESTIC DEBT USD'!BX82</f>
        <v>1294.8679481004056</v>
      </c>
      <c r="BY66" s="92"/>
      <c r="BZ66" s="26">
        <f>+'DOMESTIC DEBT COLONES'!BZ67/'DOMESTIC DEBT USD'!BZ82</f>
        <v>1300.6648530018801</v>
      </c>
      <c r="CA66" s="91"/>
      <c r="CB66" s="26">
        <f>+'DOMESTIC DEBT COLONES'!CD67/'DOMESTIC DEBT USD'!CB82</f>
        <v>4982.5984529622892</v>
      </c>
      <c r="CC66" s="91"/>
      <c r="CD66" s="27">
        <f>+'DOMESTIC DEBT COLONES'!CD67/'DOMESTIC DEBT COLONES'!CD83</f>
        <v>4930.3703677337671</v>
      </c>
      <c r="CE66" s="92"/>
      <c r="CF66" s="27">
        <f>+'DOMESTIC DEBT COLONES'!CF67/'DOMESTIC DEBT COLONES'!CF83</f>
        <v>5714.2874633582796</v>
      </c>
      <c r="CG66" s="92"/>
      <c r="CH66" s="27">
        <f>+'DOMESTIC DEBT COLONES'!CH67/'DOMESTIC DEBT COLONES'!CH83</f>
        <v>7055.9216839053233</v>
      </c>
      <c r="CI66" s="92"/>
      <c r="CJ66" s="27">
        <f>+'DOMESTIC DEBT COLONES'!CJ67/'DOMESTIC DEBT COLONES'!CJ83</f>
        <v>8174.2812267481404</v>
      </c>
      <c r="CK66" s="92"/>
      <c r="CL66" s="27">
        <f>+'DOMESTIC DEBT COLONES'!CL67/'DOMESTIC DEBT COLONES'!CL83</f>
        <v>9211.9896409444209</v>
      </c>
      <c r="CM66" s="92"/>
      <c r="CN66" s="27">
        <f>+'DOMESTIC DEBT COLONES'!CN67/'DOMESTIC DEBT COLONES'!CN83</f>
        <v>10500.666347818313</v>
      </c>
      <c r="CO66" s="92"/>
      <c r="CP66" s="27">
        <f>+'DOMESTIC DEBT COLONES'!CP67/'DOMESTIC DEBT COLONES'!CP83</f>
        <v>11761.549467886267</v>
      </c>
      <c r="CQ66" s="92"/>
      <c r="CR66" s="27">
        <f>+'DOMESTIC DEBT COLONES'!CR67/'DOMESTIC DEBT COLONES'!CR83</f>
        <v>12896.332859549089</v>
      </c>
      <c r="CS66" s="92"/>
      <c r="CT66" s="27">
        <f>+'DOMESTIC DEBT COLONES'!CT67/'DOMESTIC DEBT COLONES'!CT83</f>
        <v>14471.213010260004</v>
      </c>
      <c r="CU66" s="92"/>
      <c r="CV66" s="27">
        <f>+'DOMESTIC DEBT COLONES'!CV67/'DOMESTIC DEBT COLONES'!CV83</f>
        <v>1369.7925086607477</v>
      </c>
      <c r="CW66" s="92"/>
      <c r="CX66" s="27">
        <f>+'DOMESTIC DEBT COLONES'!CX67/'DOMESTIC DEBT COLONES'!CX83</f>
        <v>2376.1261020349311</v>
      </c>
      <c r="CY66" s="92"/>
      <c r="CZ66" s="27">
        <f>+'DOMESTIC DEBT COLONES'!CZ67/'DOMESTIC DEBT COLONES'!CZ83</f>
        <v>4016.8349350761264</v>
      </c>
      <c r="DA66" s="92"/>
      <c r="DB66" s="27">
        <f>+'DOMESTIC DEBT COLONES'!DB67/'DOMESTIC DEBT COLONES'!DB83</f>
        <v>5080.4578787342543</v>
      </c>
      <c r="DC66" s="92"/>
      <c r="DD66" s="250">
        <f>+'DOMESTIC DEBT COLONES'!DD67/'DOMESTIC DEBT COLONES'!DD83</f>
        <v>5078.3542109478858</v>
      </c>
      <c r="DE66" s="289"/>
    </row>
    <row r="67" spans="1:109" s="38" customFormat="1" ht="13.5" customHeight="1" x14ac:dyDescent="0.35">
      <c r="A67" s="28" t="s">
        <v>80</v>
      </c>
      <c r="B67" s="26">
        <f>+'DOMESTIC DEBT COLONES'!B68/'DOMESTIC DEBT USD'!B82</f>
        <v>7050.1040928418333</v>
      </c>
      <c r="C67" s="91"/>
      <c r="D67" s="26">
        <f>+'DOMESTIC DEBT COLONES'!D68/'DOMESTIC DEBT USD'!D82</f>
        <v>738.19898670108364</v>
      </c>
      <c r="E67" s="91"/>
      <c r="F67" s="27">
        <f>+'DOMESTIC DEBT COLONES'!F68/'DOMESTIC DEBT USD'!F82</f>
        <v>1300.6272064517555</v>
      </c>
      <c r="G67" s="92"/>
      <c r="H67" s="27">
        <f>+'DOMESTIC DEBT COLONES'!H68/'DOMESTIC DEBT USD'!H82</f>
        <v>2386.5660679660459</v>
      </c>
      <c r="I67" s="92"/>
      <c r="J67" s="27">
        <f>+'DOMESTIC DEBT COLONES'!J68/'DOMESTIC DEBT USD'!J82</f>
        <v>3019.5060318181177</v>
      </c>
      <c r="K67" s="92"/>
      <c r="L67" s="27">
        <f>+'DOMESTIC DEBT COLONES'!L68/'DOMESTIC DEBT USD'!L82</f>
        <v>3591.3443675381864</v>
      </c>
      <c r="M67" s="92"/>
      <c r="N67" s="27">
        <f>+'DOMESTIC DEBT COLONES'!N68/'DOMESTIC DEBT USD'!N82</f>
        <v>4369.7822992246438</v>
      </c>
      <c r="O67" s="92"/>
      <c r="P67" s="27">
        <f>+'DOMESTIC DEBT COLONES'!P68/'DOMESTIC DEBT USD'!P82</f>
        <v>4997.6712737656562</v>
      </c>
      <c r="Q67" s="92"/>
      <c r="R67" s="27">
        <f>+'DOMESTIC DEBT COLONES'!R68/'DOMESTIC DEBT USD'!R82</f>
        <v>5567.7188354626996</v>
      </c>
      <c r="S67" s="92"/>
      <c r="T67" s="27">
        <f>+'DOMESTIC DEBT COLONES'!T68/'DOMESTIC DEBT USD'!T82</f>
        <v>6318.7108042920472</v>
      </c>
      <c r="U67" s="92"/>
      <c r="V67" s="27">
        <f>+'DOMESTIC DEBT COLONES'!V68/'DOMESTIC DEBT USD'!V82</f>
        <v>6870.8583592551131</v>
      </c>
      <c r="W67" s="92"/>
      <c r="X67" s="27">
        <f>+'DOMESTIC DEBT COLONES'!X68/'DOMESTIC DEBT USD'!X82</f>
        <v>7655.0424526753814</v>
      </c>
      <c r="Y67" s="92"/>
      <c r="Z67" s="27">
        <f>+'DOMESTIC DEBT COLONES'!Z68/'DOMESTIC DEBT USD'!Z82</f>
        <v>8661.2650340191867</v>
      </c>
      <c r="AA67" s="92"/>
      <c r="AB67" s="27">
        <f>+'DOMESTIC DEBT COLONES'!AB68/'DOMESTIC DEBT USD'!AB82</f>
        <v>840.36797632627611</v>
      </c>
      <c r="AC67" s="92"/>
      <c r="AD67" s="26">
        <f>+'DOMESTIC DEBT COLONES'!AD68/'DOMESTIC DEBT USD'!AD82</f>
        <v>1517.7798112931334</v>
      </c>
      <c r="AE67" s="91"/>
      <c r="AF67" s="27">
        <f>+'DOMESTIC DEBT COLONES'!AF68/'DOMESTIC DEBT USD'!AF82</f>
        <v>2602.782718709142</v>
      </c>
      <c r="AG67" s="92"/>
      <c r="AH67" s="27">
        <f>+'DOMESTIC DEBT COLONES'!AH68/'DOMESTIC DEBT USD'!AH82</f>
        <v>3157.1673833490472</v>
      </c>
      <c r="AI67" s="92"/>
      <c r="AJ67" s="27">
        <f>+'DOMESTIC DEBT COLONES'!AJ68/'DOMESTIC DEBT USD'!AJ82</f>
        <v>3584.4343388294833</v>
      </c>
      <c r="AK67" s="92"/>
      <c r="AL67" s="27">
        <f>+'DOMESTIC DEBT COLONES'!AL68/'DOMESTIC DEBT USD'!AL82</f>
        <v>4393.746193351235</v>
      </c>
      <c r="AM67" s="92"/>
      <c r="AN67" s="27">
        <f>+'DOMESTIC DEBT COLONES'!AN68/'DOMESTIC DEBT USD'!AN82</f>
        <v>5310.2784836840719</v>
      </c>
      <c r="AO67" s="92"/>
      <c r="AP67" s="27">
        <f>+'DOMESTIC DEBT COLONES'!AP68/'DOMESTIC DEBT USD'!AP82</f>
        <v>6109.3348148942814</v>
      </c>
      <c r="AQ67" s="92"/>
      <c r="AR67" s="27">
        <f>+'DOMESTIC DEBT COLONES'!AR68/'DOMESTIC DEBT USD'!AR82</f>
        <v>7315.8979860393547</v>
      </c>
      <c r="AS67" s="92"/>
      <c r="AT67" s="26">
        <f>+'DOMESTIC DEBT COLONES'!AT68/'DOMESTIC DEBT USD'!AT82</f>
        <v>8184.802200234496</v>
      </c>
      <c r="AU67" s="91"/>
      <c r="AV67" s="27">
        <f>+'DOMESTIC DEBT COLONES'!AV68/'DOMESTIC DEBT USD'!AV82</f>
        <v>9172.1350139051465</v>
      </c>
      <c r="AW67" s="92"/>
      <c r="AX67" s="27">
        <f>+'DOMESTIC DEBT COLONES'!AX68/'DOMESTIC DEBT USD'!AX82</f>
        <v>10561.295913383827</v>
      </c>
      <c r="AY67" s="92"/>
      <c r="AZ67" s="27">
        <f>+'DOMESTIC DEBT COLONES'!AZ68/'DOMESTIC DEBT USD'!AZ82</f>
        <v>1076.318977630772</v>
      </c>
      <c r="BA67" s="92"/>
      <c r="BB67" s="27">
        <f>+'DOMESTIC DEBT COLONES'!BB68/'DOMESTIC DEBT USD'!BB82</f>
        <v>1821.9051800977552</v>
      </c>
      <c r="BC67" s="92"/>
      <c r="BD67" s="27">
        <f>+'DOMESTIC DEBT COLONES'!BD68/'DOMESTIC DEBT USD'!BD82</f>
        <v>3340.05072384184</v>
      </c>
      <c r="BE67" s="92"/>
      <c r="BF67" s="27">
        <f>+'DOMESTIC DEBT COLONES'!BF68/'DOMESTIC DEBT USD'!BF82</f>
        <v>4102.1880507707319</v>
      </c>
      <c r="BG67" s="92"/>
      <c r="BH67" s="27">
        <f>+'DOMESTIC DEBT COLONES'!BH68/'DOMESTIC DEBT USD'!BH82</f>
        <v>4966.5613111833154</v>
      </c>
      <c r="BI67" s="92"/>
      <c r="BJ67" s="27">
        <f>+'DOMESTIC DEBT COLONES'!BJ68/'DOMESTIC DEBT USD'!BJ82</f>
        <v>6005.9580755086517</v>
      </c>
      <c r="BK67" s="92"/>
      <c r="BL67" s="27">
        <f>+'DOMESTIC DEBT COLONES'!BL68/'DOMESTIC DEBT USD'!BL82</f>
        <v>6879.9502635316639</v>
      </c>
      <c r="BM67" s="92"/>
      <c r="BN67" s="27">
        <f>+'DOMESTIC DEBT COLONES'!BN68/'DOMESTIC DEBT USD'!BN82</f>
        <v>7795.4174928196344</v>
      </c>
      <c r="BO67" s="92"/>
      <c r="BP67" s="27">
        <f>+'DOMESTIC DEBT COLONES'!BP68/'DOMESTIC DEBT USD'!BP82</f>
        <v>8791.6484903110613</v>
      </c>
      <c r="BQ67" s="92"/>
      <c r="BR67" s="27">
        <f>+'DOMESTIC DEBT COLONES'!BR68/'DOMESTIC DEBT USD'!BR82</f>
        <v>9771.9223798045496</v>
      </c>
      <c r="BS67" s="92"/>
      <c r="BT67" s="27">
        <f>+'DOMESTIC DEBT COLONES'!BT68/'DOMESTIC DEBT USD'!BT82</f>
        <v>10637.392795518917</v>
      </c>
      <c r="BU67" s="92"/>
      <c r="BV67" s="27">
        <f>+'DOMESTIC DEBT COLONES'!BV68/'DOMESTIC DEBT USD'!BV82</f>
        <v>10897.782652004351</v>
      </c>
      <c r="BW67" s="92"/>
      <c r="BX67" s="27">
        <f>+'DOMESTIC DEBT COLONES'!BX68/'DOMESTIC DEBT USD'!BX82</f>
        <v>1138.6282787499904</v>
      </c>
      <c r="BY67" s="92"/>
      <c r="BZ67" s="26">
        <f>+'DOMESTIC DEBT COLONES'!BZ68/'DOMESTIC DEBT USD'!BZ82</f>
        <v>1143.7257250646719</v>
      </c>
      <c r="CA67" s="91"/>
      <c r="CB67" s="26">
        <f>+'DOMESTIC DEBT COLONES'!CD68/'DOMESTIC DEBT USD'!CB82</f>
        <v>4430.9666396328903</v>
      </c>
      <c r="CC67" s="91"/>
      <c r="CD67" s="27">
        <f>+'DOMESTIC DEBT COLONES'!CD68/'DOMESTIC DEBT COLONES'!CD83</f>
        <v>4384.5208131260606</v>
      </c>
      <c r="CE67" s="92"/>
      <c r="CF67" s="27">
        <f>+'DOMESTIC DEBT COLONES'!CF68/'DOMESTIC DEBT COLONES'!CF83</f>
        <v>5070.8410824747853</v>
      </c>
      <c r="CG67" s="92"/>
      <c r="CH67" s="27">
        <f>+'DOMESTIC DEBT COLONES'!CH68/'DOMESTIC DEBT COLONES'!CH83</f>
        <v>6268.0882101635298</v>
      </c>
      <c r="CI67" s="92"/>
      <c r="CJ67" s="27">
        <f>+'DOMESTIC DEBT COLONES'!CJ68/'DOMESTIC DEBT COLONES'!CJ83</f>
        <v>7263.2341154077085</v>
      </c>
      <c r="CK67" s="92"/>
      <c r="CL67" s="27">
        <f>+'DOMESTIC DEBT COLONES'!CL68/'DOMESTIC DEBT COLONES'!CL83</f>
        <v>8168.5684526639534</v>
      </c>
      <c r="CM67" s="92"/>
      <c r="CN67" s="27">
        <f>+'DOMESTIC DEBT COLONES'!CN68/'DOMESTIC DEBT COLONES'!CN83</f>
        <v>9290.4212790132369</v>
      </c>
      <c r="CO67" s="92"/>
      <c r="CP67" s="27">
        <f>+'DOMESTIC DEBT COLONES'!CP68/'DOMESTIC DEBT COLONES'!CP83</f>
        <v>10423.130182845262</v>
      </c>
      <c r="CQ67" s="92"/>
      <c r="CR67" s="27">
        <f>+'DOMESTIC DEBT COLONES'!CR68/'DOMESTIC DEBT COLONES'!CR83</f>
        <v>11418.128274680086</v>
      </c>
      <c r="CS67" s="92"/>
      <c r="CT67" s="27">
        <f>+'DOMESTIC DEBT COLONES'!CT68/'DOMESTIC DEBT COLONES'!CT83</f>
        <v>12857.020995080564</v>
      </c>
      <c r="CU67" s="92"/>
      <c r="CV67" s="27">
        <f>+'DOMESTIC DEBT COLONES'!CV68/'DOMESTIC DEBT COLONES'!CV83</f>
        <v>1208.0719785002746</v>
      </c>
      <c r="CW67" s="92"/>
      <c r="CX67" s="27">
        <f>+'DOMESTIC DEBT COLONES'!CX68/'DOMESTIC DEBT COLONES'!CX83</f>
        <v>2088.7959246789706</v>
      </c>
      <c r="CY67" s="92"/>
      <c r="CZ67" s="27">
        <f>+'DOMESTIC DEBT COLONES'!CZ68/'DOMESTIC DEBT COLONES'!CZ83</f>
        <v>3581.3013000452625</v>
      </c>
      <c r="DA67" s="92"/>
      <c r="DB67" s="27">
        <f>+'DOMESTIC DEBT COLONES'!DB68/'DOMESTIC DEBT COLONES'!DB83</f>
        <v>4517.093722677957</v>
      </c>
      <c r="DC67" s="92"/>
      <c r="DD67" s="250">
        <f>+'DOMESTIC DEBT COLONES'!DD68/'DOMESTIC DEBT COLONES'!DD83</f>
        <v>4515.2233273751672</v>
      </c>
      <c r="DE67" s="289"/>
    </row>
    <row r="68" spans="1:109" s="38" customFormat="1" ht="13.5" customHeight="1" x14ac:dyDescent="0.35">
      <c r="A68" s="28" t="s">
        <v>81</v>
      </c>
      <c r="B68" s="26">
        <f>+'DOMESTIC DEBT COLONES'!B69/'DOMESTIC DEBT USD'!B82</f>
        <v>12476.445212535584</v>
      </c>
      <c r="C68" s="91"/>
      <c r="D68" s="26">
        <f>+'DOMESTIC DEBT COLONES'!D69/'DOMESTIC DEBT USD'!D82</f>
        <v>1087.836647161954</v>
      </c>
      <c r="E68" s="91"/>
      <c r="F68" s="27">
        <f>+'DOMESTIC DEBT COLONES'!F69/'DOMESTIC DEBT USD'!F82</f>
        <v>2217.9755953782492</v>
      </c>
      <c r="G68" s="92"/>
      <c r="H68" s="27">
        <f>+'DOMESTIC DEBT COLONES'!H69/'DOMESTIC DEBT USD'!H82</f>
        <v>3481.576179145934</v>
      </c>
      <c r="I68" s="92"/>
      <c r="J68" s="27">
        <f>+'DOMESTIC DEBT COLONES'!J69/'DOMESTIC DEBT USD'!J82</f>
        <v>4326.6019882502878</v>
      </c>
      <c r="K68" s="92"/>
      <c r="L68" s="27">
        <f>+'DOMESTIC DEBT COLONES'!L69/'DOMESTIC DEBT USD'!L82</f>
        <v>5195.3042163334512</v>
      </c>
      <c r="M68" s="92"/>
      <c r="N68" s="27">
        <f>+'DOMESTIC DEBT COLONES'!N69/'DOMESTIC DEBT USD'!N82</f>
        <v>6275.8913964489993</v>
      </c>
      <c r="O68" s="92"/>
      <c r="P68" s="27">
        <f>+'DOMESTIC DEBT COLONES'!P69/'DOMESTIC DEBT USD'!P82</f>
        <v>7338.4335395761354</v>
      </c>
      <c r="Q68" s="92"/>
      <c r="R68" s="27">
        <f>+'DOMESTIC DEBT COLONES'!R69/'DOMESTIC DEBT USD'!R82</f>
        <v>8544.7055876933846</v>
      </c>
      <c r="S68" s="92"/>
      <c r="T68" s="27">
        <f>+'DOMESTIC DEBT COLONES'!T69/'DOMESTIC DEBT USD'!T82</f>
        <v>9608.1799530837488</v>
      </c>
      <c r="U68" s="92"/>
      <c r="V68" s="27">
        <f>+'DOMESTIC DEBT COLONES'!V69/'DOMESTIC DEBT USD'!V82</f>
        <v>10261.515080845096</v>
      </c>
      <c r="W68" s="92"/>
      <c r="X68" s="27">
        <f>+'DOMESTIC DEBT COLONES'!X69/'DOMESTIC DEBT USD'!X82</f>
        <v>11379.564789178405</v>
      </c>
      <c r="Y68" s="92"/>
      <c r="Z68" s="27">
        <f>+'DOMESTIC DEBT COLONES'!Z69/'DOMESTIC DEBT USD'!Z82</f>
        <v>12969.576568401268</v>
      </c>
      <c r="AA68" s="92"/>
      <c r="AB68" s="27">
        <f>+'DOMESTIC DEBT COLONES'!AB69/'DOMESTIC DEBT USD'!AB82</f>
        <v>1130.7883942429182</v>
      </c>
      <c r="AC68" s="92"/>
      <c r="AD68" s="26">
        <f>+'DOMESTIC DEBT COLONES'!AD69/'DOMESTIC DEBT USD'!AD82</f>
        <v>2377.7722755720242</v>
      </c>
      <c r="AE68" s="91"/>
      <c r="AF68" s="27">
        <f>+'DOMESTIC DEBT COLONES'!AF69/'DOMESTIC DEBT USD'!AF82</f>
        <v>3398.9289964648242</v>
      </c>
      <c r="AG68" s="92"/>
      <c r="AH68" s="27">
        <f>+'DOMESTIC DEBT COLONES'!AH69/'DOMESTIC DEBT USD'!AH82</f>
        <v>4114.7813776454996</v>
      </c>
      <c r="AI68" s="92"/>
      <c r="AJ68" s="27">
        <f>+'DOMESTIC DEBT COLONES'!AJ69/'DOMESTIC DEBT USD'!AJ82</f>
        <v>4692.0578443020977</v>
      </c>
      <c r="AK68" s="92"/>
      <c r="AL68" s="27">
        <f>+'DOMESTIC DEBT COLONES'!AL69/'DOMESTIC DEBT USD'!AL82</f>
        <v>5738.6265053278494</v>
      </c>
      <c r="AM68" s="92"/>
      <c r="AN68" s="27">
        <f>+'DOMESTIC DEBT COLONES'!AN69/'DOMESTIC DEBT USD'!AN82</f>
        <v>6862.7823943076319</v>
      </c>
      <c r="AO68" s="92"/>
      <c r="AP68" s="27">
        <f>+'DOMESTIC DEBT COLONES'!AP69/'DOMESTIC DEBT USD'!AP82</f>
        <v>8301.2829803785608</v>
      </c>
      <c r="AQ68" s="92"/>
      <c r="AR68" s="27">
        <f>+'DOMESTIC DEBT COLONES'!AR69/'DOMESTIC DEBT USD'!AR82</f>
        <v>9881.3224223000234</v>
      </c>
      <c r="AS68" s="92"/>
      <c r="AT68" s="26">
        <f>+'DOMESTIC DEBT COLONES'!AT69/'DOMESTIC DEBT USD'!AT82</f>
        <v>10954.641560735747</v>
      </c>
      <c r="AU68" s="91"/>
      <c r="AV68" s="27">
        <f>+'DOMESTIC DEBT COLONES'!AV69/'DOMESTIC DEBT USD'!AV82</f>
        <v>12233.481805210295</v>
      </c>
      <c r="AW68" s="92"/>
      <c r="AX68" s="27">
        <f>+'DOMESTIC DEBT COLONES'!AX69/'DOMESTIC DEBT USD'!AX82</f>
        <v>14152.209040589587</v>
      </c>
      <c r="AY68" s="92"/>
      <c r="AZ68" s="27">
        <f>+'DOMESTIC DEBT COLONES'!AZ69/'DOMESTIC DEBT USD'!AZ82</f>
        <v>1358.384618431005</v>
      </c>
      <c r="BA68" s="92"/>
      <c r="BB68" s="27">
        <f>+'DOMESTIC DEBT COLONES'!BB69/'DOMESTIC DEBT USD'!BB82</f>
        <v>2675.218907203267</v>
      </c>
      <c r="BC68" s="92"/>
      <c r="BD68" s="27">
        <f>+'DOMESTIC DEBT COLONES'!BD69/'DOMESTIC DEBT USD'!BD82</f>
        <v>4170.8654930837656</v>
      </c>
      <c r="BE68" s="92"/>
      <c r="BF68" s="27">
        <f>+'DOMESTIC DEBT COLONES'!BF69/'DOMESTIC DEBT USD'!BF82</f>
        <v>5156.3428265237162</v>
      </c>
      <c r="BG68" s="92"/>
      <c r="BH68" s="27">
        <f>+'DOMESTIC DEBT COLONES'!BH69/'DOMESTIC DEBT USD'!BH82</f>
        <v>6274.9577646911684</v>
      </c>
      <c r="BI68" s="92"/>
      <c r="BJ68" s="27">
        <f>+'DOMESTIC DEBT COLONES'!BJ69/'DOMESTIC DEBT USD'!BJ82</f>
        <v>7459.7224024442366</v>
      </c>
      <c r="BK68" s="92"/>
      <c r="BL68" s="27">
        <f>+'DOMESTIC DEBT COLONES'!BL69/'DOMESTIC DEBT USD'!BL82</f>
        <v>8800.0205882369464</v>
      </c>
      <c r="BM68" s="92"/>
      <c r="BN68" s="27">
        <f>+'DOMESTIC DEBT COLONES'!BN69/'DOMESTIC DEBT USD'!BN82</f>
        <v>10500.920157016053</v>
      </c>
      <c r="BO68" s="92"/>
      <c r="BP68" s="27">
        <f>+'DOMESTIC DEBT COLONES'!BP69/'DOMESTIC DEBT USD'!BP82</f>
        <v>11736.282380611097</v>
      </c>
      <c r="BQ68" s="92"/>
      <c r="BR68" s="27">
        <f>+'DOMESTIC DEBT COLONES'!BR69/'DOMESTIC DEBT USD'!BR82</f>
        <v>13081.731573701758</v>
      </c>
      <c r="BS68" s="92"/>
      <c r="BT68" s="27">
        <f>+'DOMESTIC DEBT COLONES'!BT69/'DOMESTIC DEBT USD'!BT82</f>
        <v>14153.168777478582</v>
      </c>
      <c r="BU68" s="92"/>
      <c r="BV68" s="27">
        <f>+'DOMESTIC DEBT COLONES'!BV69/'DOMESTIC DEBT USD'!BV82</f>
        <v>14499.62036177415</v>
      </c>
      <c r="BW68" s="92"/>
      <c r="BX68" s="27">
        <f>+'DOMESTIC DEBT COLONES'!BX69/'DOMESTIC DEBT USD'!BX82</f>
        <v>1490.207042895003</v>
      </c>
      <c r="BY68" s="92"/>
      <c r="BZ68" s="26">
        <f>+'DOMESTIC DEBT COLONES'!BZ69/'DOMESTIC DEBT USD'!BZ82</f>
        <v>1496.8784479010833</v>
      </c>
      <c r="CA68" s="91"/>
      <c r="CB68" s="26">
        <f>+'DOMESTIC DEBT COLONES'!CD69/'DOMESTIC DEBT USD'!CB82</f>
        <v>6070.1471328154521</v>
      </c>
      <c r="CC68" s="91"/>
      <c r="CD68" s="27">
        <f>+'DOMESTIC DEBT COLONES'!CD69/'DOMESTIC DEBT COLONES'!CD83</f>
        <v>6006.5192557558685</v>
      </c>
      <c r="CE68" s="92"/>
      <c r="CF68" s="27">
        <f>+'DOMESTIC DEBT COLONES'!CF69/'DOMESTIC DEBT COLONES'!CF83</f>
        <v>6968.2527650295951</v>
      </c>
      <c r="CG68" s="92"/>
      <c r="CH68" s="27">
        <f>+'DOMESTIC DEBT COLONES'!CH69/'DOMESTIC DEBT COLONES'!CH83</f>
        <v>8422.3638877615085</v>
      </c>
      <c r="CI68" s="92"/>
      <c r="CJ68" s="27">
        <f>+'DOMESTIC DEBT COLONES'!CJ69/'DOMESTIC DEBT COLONES'!CJ83</f>
        <v>9913.0205180165049</v>
      </c>
      <c r="CK68" s="92"/>
      <c r="CL68" s="27">
        <f>+'DOMESTIC DEBT COLONES'!CL69/'DOMESTIC DEBT COLONES'!CL83</f>
        <v>11631.757506767453</v>
      </c>
      <c r="CM68" s="92"/>
      <c r="CN68" s="27">
        <f>+'DOMESTIC DEBT COLONES'!CN69/'DOMESTIC DEBT COLONES'!CN83</f>
        <v>13091.990539131904</v>
      </c>
      <c r="CO68" s="92"/>
      <c r="CP68" s="27">
        <f>+'DOMESTIC DEBT COLONES'!CP69/'DOMESTIC DEBT COLONES'!CP83</f>
        <v>14526.97735807366</v>
      </c>
      <c r="CQ68" s="92"/>
      <c r="CR68" s="27">
        <f>+'DOMESTIC DEBT COLONES'!CR69/'DOMESTIC DEBT COLONES'!CR83</f>
        <v>16008.751088202956</v>
      </c>
      <c r="CS68" s="92"/>
      <c r="CT68" s="27">
        <f>+'DOMESTIC DEBT COLONES'!CT69/'DOMESTIC DEBT COLONES'!CT83</f>
        <v>18109.915908550585</v>
      </c>
      <c r="CU68" s="92"/>
      <c r="CV68" s="27">
        <f>+'DOMESTIC DEBT COLONES'!CV69/'DOMESTIC DEBT COLONES'!CV83</f>
        <v>1536.1957868372704</v>
      </c>
      <c r="CW68" s="92"/>
      <c r="CX68" s="27">
        <f>+'DOMESTIC DEBT COLONES'!CX69/'DOMESTIC DEBT COLONES'!CX83</f>
        <v>3158.2977014106732</v>
      </c>
      <c r="CY68" s="92"/>
      <c r="CZ68" s="27">
        <f>+'DOMESTIC DEBT COLONES'!CZ69/'DOMESTIC DEBT COLONES'!CZ83</f>
        <v>4741.050560928461</v>
      </c>
      <c r="DA68" s="92"/>
      <c r="DB68" s="27">
        <f>+'DOMESTIC DEBT COLONES'!DB69/'DOMESTIC DEBT COLONES'!DB83</f>
        <v>5934.7007894477756</v>
      </c>
      <c r="DC68" s="92"/>
      <c r="DD68" s="250">
        <f>+'DOMESTIC DEBT COLONES'!DD69/'DOMESTIC DEBT COLONES'!DD83</f>
        <v>5932.2434048634541</v>
      </c>
      <c r="DE68" s="289"/>
    </row>
    <row r="69" spans="1:109" s="4" customFormat="1" ht="13.5" customHeight="1" thickBot="1" x14ac:dyDescent="0.4">
      <c r="A69" s="115"/>
      <c r="B69" s="116"/>
      <c r="C69" s="117"/>
      <c r="D69" s="116"/>
      <c r="E69" s="117"/>
      <c r="F69" s="115"/>
      <c r="G69" s="118"/>
      <c r="H69" s="115"/>
      <c r="I69" s="118"/>
      <c r="J69" s="115"/>
      <c r="K69" s="118"/>
      <c r="L69" s="115"/>
      <c r="M69" s="118"/>
      <c r="N69" s="115"/>
      <c r="O69" s="118"/>
      <c r="P69" s="115"/>
      <c r="Q69" s="118"/>
      <c r="R69" s="115"/>
      <c r="S69" s="118"/>
      <c r="T69" s="115"/>
      <c r="U69" s="118"/>
      <c r="V69" s="115"/>
      <c r="W69" s="118"/>
      <c r="X69" s="115"/>
      <c r="Y69" s="118"/>
      <c r="Z69" s="115"/>
      <c r="AA69" s="118"/>
      <c r="AB69" s="115"/>
      <c r="AC69" s="118"/>
      <c r="AD69" s="116"/>
      <c r="AE69" s="117"/>
      <c r="AF69" s="115"/>
      <c r="AG69" s="118"/>
      <c r="AH69" s="115"/>
      <c r="AI69" s="118"/>
      <c r="AJ69" s="115"/>
      <c r="AK69" s="118"/>
      <c r="AL69" s="115"/>
      <c r="AM69" s="118"/>
      <c r="AN69" s="115"/>
      <c r="AO69" s="118"/>
      <c r="AP69" s="115"/>
      <c r="AQ69" s="118"/>
      <c r="AR69" s="115"/>
      <c r="AS69" s="118"/>
      <c r="AT69" s="116"/>
      <c r="AU69" s="117"/>
      <c r="AV69" s="115"/>
      <c r="AW69" s="118"/>
      <c r="AX69" s="115"/>
      <c r="AY69" s="118"/>
      <c r="AZ69" s="115"/>
      <c r="BA69" s="118"/>
      <c r="BB69" s="115"/>
      <c r="BC69" s="118"/>
      <c r="BD69" s="115"/>
      <c r="BE69" s="118"/>
      <c r="BF69" s="115"/>
      <c r="BG69" s="118"/>
      <c r="BH69" s="115"/>
      <c r="BI69" s="118"/>
      <c r="BJ69" s="115"/>
      <c r="BK69" s="118"/>
      <c r="BL69" s="115"/>
      <c r="BM69" s="118"/>
      <c r="BN69" s="115"/>
      <c r="BO69" s="118"/>
      <c r="BP69" s="115"/>
      <c r="BQ69" s="118"/>
      <c r="BR69" s="115"/>
      <c r="BS69" s="118"/>
      <c r="BT69" s="115"/>
      <c r="BU69" s="118"/>
      <c r="BV69" s="115"/>
      <c r="BW69" s="118"/>
      <c r="BX69" s="115"/>
      <c r="BY69" s="118"/>
      <c r="BZ69" s="116"/>
      <c r="CA69" s="117"/>
      <c r="CB69" s="116"/>
      <c r="CC69" s="117"/>
      <c r="CD69" s="115"/>
      <c r="CE69" s="118"/>
      <c r="CF69" s="115"/>
      <c r="CG69" s="118"/>
      <c r="CH69" s="115"/>
      <c r="CI69" s="118"/>
      <c r="CJ69" s="115"/>
      <c r="CK69" s="118"/>
      <c r="CL69" s="115"/>
      <c r="CM69" s="118"/>
      <c r="CN69" s="115"/>
      <c r="CO69" s="118"/>
      <c r="CP69" s="115"/>
      <c r="CQ69" s="118"/>
      <c r="CR69" s="115"/>
      <c r="CS69" s="118"/>
      <c r="CT69" s="115"/>
      <c r="CU69" s="118"/>
      <c r="CV69" s="115"/>
      <c r="CW69" s="118"/>
      <c r="CX69" s="115"/>
      <c r="CY69" s="118"/>
      <c r="CZ69" s="115"/>
      <c r="DA69" s="118"/>
      <c r="DB69" s="115"/>
      <c r="DC69" s="118"/>
      <c r="DD69" s="412"/>
      <c r="DE69" s="413"/>
    </row>
    <row r="70" spans="1:109" s="4" customFormat="1" ht="12.75" customHeight="1" x14ac:dyDescent="0.35">
      <c r="B70" s="38"/>
      <c r="C70" s="38"/>
      <c r="AD70" s="38"/>
      <c r="AE70" s="38"/>
      <c r="AT70" s="38"/>
      <c r="AU70" s="38"/>
    </row>
    <row r="71" spans="1:109" s="4" customFormat="1" ht="13.5" customHeight="1" x14ac:dyDescent="0.35">
      <c r="A71" s="48" t="s">
        <v>82</v>
      </c>
      <c r="B71" s="49"/>
      <c r="C71" s="49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50"/>
      <c r="V71" s="50"/>
      <c r="W71" s="50"/>
      <c r="X71" s="50"/>
      <c r="Y71" s="50"/>
      <c r="Z71" s="50"/>
      <c r="AA71" s="50"/>
      <c r="AB71" s="50"/>
      <c r="AC71" s="50"/>
      <c r="AD71" s="49"/>
      <c r="AE71" s="49"/>
      <c r="AF71" s="50"/>
      <c r="AG71" s="50"/>
      <c r="AH71" s="50"/>
      <c r="AI71" s="50"/>
      <c r="AJ71" s="50"/>
      <c r="AK71" s="50"/>
      <c r="AL71" s="50"/>
      <c r="AM71" s="50"/>
      <c r="AN71" s="50"/>
      <c r="AO71" s="50"/>
      <c r="AP71" s="50"/>
      <c r="AQ71" s="50"/>
      <c r="AR71" s="50"/>
      <c r="AS71" s="50"/>
      <c r="AT71" s="49"/>
      <c r="AU71" s="49"/>
      <c r="AV71" s="50"/>
      <c r="AW71" s="50"/>
      <c r="AX71" s="50"/>
      <c r="AY71" s="50"/>
      <c r="AZ71" s="50"/>
      <c r="BA71" s="50"/>
      <c r="BB71" s="50"/>
      <c r="BC71" s="50"/>
      <c r="BD71" s="50"/>
      <c r="BE71" s="50"/>
      <c r="BF71" s="50"/>
      <c r="BG71" s="50"/>
      <c r="BH71" s="50"/>
      <c r="BI71" s="50"/>
      <c r="BJ71" s="50"/>
      <c r="BK71" s="50"/>
      <c r="BL71" s="50"/>
      <c r="BM71" s="50"/>
      <c r="BN71" s="50"/>
      <c r="BO71" s="50"/>
      <c r="BP71" s="50"/>
      <c r="BQ71" s="50"/>
      <c r="BR71" s="50"/>
      <c r="BS71" s="50"/>
      <c r="BT71" s="50"/>
      <c r="BU71" s="50"/>
      <c r="BV71" s="50"/>
      <c r="BW71" s="50"/>
      <c r="BX71" s="50"/>
      <c r="BY71" s="50"/>
      <c r="BZ71" s="50"/>
      <c r="CA71" s="50"/>
      <c r="CB71" s="50"/>
      <c r="CC71" s="50"/>
      <c r="CD71" s="50"/>
      <c r="CE71" s="50"/>
      <c r="CF71" s="50"/>
      <c r="CG71" s="50"/>
      <c r="CH71" s="50"/>
      <c r="CI71" s="50"/>
      <c r="CJ71" s="50"/>
      <c r="CK71" s="50"/>
      <c r="CL71" s="50"/>
      <c r="CM71" s="50"/>
      <c r="CN71" s="50"/>
      <c r="CO71" s="50"/>
      <c r="CP71" s="50"/>
      <c r="CQ71" s="50"/>
      <c r="CR71" s="50"/>
      <c r="CS71" s="50"/>
      <c r="CT71" s="50"/>
      <c r="CU71" s="50"/>
      <c r="CV71" s="50"/>
      <c r="CW71" s="50"/>
      <c r="CX71" s="50"/>
      <c r="CY71" s="50"/>
      <c r="CZ71" s="50"/>
      <c r="DA71" s="50"/>
      <c r="DB71" s="50"/>
      <c r="DC71" s="50"/>
      <c r="DD71" s="50"/>
      <c r="DE71" s="50"/>
    </row>
    <row r="72" spans="1:109" s="4" customFormat="1" ht="13.5" customHeight="1" x14ac:dyDescent="0.35">
      <c r="A72" s="2"/>
      <c r="B72" s="38"/>
      <c r="C72" s="38"/>
      <c r="AD72" s="38"/>
      <c r="AE72" s="38"/>
      <c r="AT72" s="38"/>
      <c r="AU72" s="38"/>
    </row>
    <row r="73" spans="1:109" s="4" customFormat="1" ht="14.25" customHeight="1" x14ac:dyDescent="0.35">
      <c r="A73" s="55"/>
      <c r="B73" s="119" t="str">
        <f>+'DOMESTIC DEBT COLONES'!B74</f>
        <v>Rating</v>
      </c>
      <c r="C73" s="119" t="str">
        <f>+'DOMESTIC DEBT COLONES'!C74</f>
        <v>Outlook</v>
      </c>
      <c r="D73" s="120" t="str">
        <f>+'DOMESTIC DEBT COLONES'!D74</f>
        <v>Rating</v>
      </c>
      <c r="E73" s="120" t="str">
        <f>+'DOMESTIC DEBT COLONES'!E74</f>
        <v>Outlook</v>
      </c>
      <c r="F73" s="120" t="str">
        <f>+'DOMESTIC DEBT COLONES'!F74</f>
        <v>Rating</v>
      </c>
      <c r="G73" s="120" t="str">
        <f>+'DOMESTIC DEBT COLONES'!G74</f>
        <v>Outlook</v>
      </c>
      <c r="H73" s="120" t="str">
        <f>+'DOMESTIC DEBT COLONES'!H74</f>
        <v>Rating</v>
      </c>
      <c r="I73" s="120" t="str">
        <f>+'DOMESTIC DEBT COLONES'!I74</f>
        <v>Outlook</v>
      </c>
      <c r="J73" s="120" t="str">
        <f>+'DOMESTIC DEBT COLONES'!J74</f>
        <v>Rating</v>
      </c>
      <c r="K73" s="120" t="str">
        <f>+'DOMESTIC DEBT COLONES'!K74</f>
        <v>Outlook</v>
      </c>
      <c r="L73" s="120" t="str">
        <f>+'DOMESTIC DEBT COLONES'!L74</f>
        <v>Rating</v>
      </c>
      <c r="M73" s="120" t="str">
        <f>+'DOMESTIC DEBT COLONES'!M74</f>
        <v>Outlook</v>
      </c>
      <c r="N73" s="120" t="str">
        <f>+'DOMESTIC DEBT COLONES'!N74</f>
        <v>Rating</v>
      </c>
      <c r="O73" s="120" t="str">
        <f>+'DOMESTIC DEBT COLONES'!O74</f>
        <v>Outlook</v>
      </c>
      <c r="P73" s="120" t="str">
        <f>+'DOMESTIC DEBT COLONES'!P74</f>
        <v>Rating</v>
      </c>
      <c r="Q73" s="120" t="str">
        <f>+'DOMESTIC DEBT COLONES'!Q74</f>
        <v>Outlook</v>
      </c>
      <c r="R73" s="120" t="str">
        <f>+'DOMESTIC DEBT COLONES'!R74</f>
        <v>Rating</v>
      </c>
      <c r="S73" s="120" t="str">
        <f>+'DOMESTIC DEBT COLONES'!S74</f>
        <v>Outlook</v>
      </c>
      <c r="T73" s="120" t="str">
        <f>+'DOMESTIC DEBT COLONES'!T74</f>
        <v>Rating</v>
      </c>
      <c r="U73" s="120" t="str">
        <f>+'DOMESTIC DEBT COLONES'!U74</f>
        <v>Outlook</v>
      </c>
      <c r="V73" s="120" t="str">
        <f>+'DOMESTIC DEBT COLONES'!V74</f>
        <v>Rating</v>
      </c>
      <c r="W73" s="120" t="str">
        <f>+'DOMESTIC DEBT COLONES'!W74</f>
        <v>Outlook</v>
      </c>
      <c r="X73" s="120" t="str">
        <f>+'DOMESTIC DEBT COLONES'!V74</f>
        <v>Rating</v>
      </c>
      <c r="Y73" s="120" t="str">
        <f>+'DOMESTIC DEBT COLONES'!W74</f>
        <v>Outlook</v>
      </c>
      <c r="Z73" s="120" t="str">
        <f>+'DOMESTIC DEBT COLONES'!Z74</f>
        <v>Rating</v>
      </c>
      <c r="AA73" s="120" t="str">
        <f>+'DOMESTIC DEBT COLONES'!AA74</f>
        <v>Outlook</v>
      </c>
      <c r="AB73" s="120" t="str">
        <f>+'DOMESTIC DEBT COLONES'!AB74</f>
        <v>Rating</v>
      </c>
      <c r="AC73" s="120" t="str">
        <f>+'DOMESTIC DEBT COLONES'!AC74</f>
        <v>Outlook</v>
      </c>
      <c r="AD73" s="119" t="str">
        <f>+'DOMESTIC DEBT COLONES'!AD74</f>
        <v>Rating</v>
      </c>
      <c r="AE73" s="119" t="str">
        <f>+'DOMESTIC DEBT COLONES'!AE74</f>
        <v>Outlook</v>
      </c>
      <c r="AF73" s="120" t="str">
        <f>+'DOMESTIC DEBT COLONES'!AF74</f>
        <v>Rating</v>
      </c>
      <c r="AG73" s="120" t="str">
        <f>+'DOMESTIC DEBT COLONES'!AG74</f>
        <v>Outlook</v>
      </c>
      <c r="AH73" s="120" t="str">
        <f>+'DOMESTIC DEBT COLONES'!AH74</f>
        <v>Rating</v>
      </c>
      <c r="AI73" s="120" t="str">
        <f>+'DOMESTIC DEBT COLONES'!AI74</f>
        <v>Outlook</v>
      </c>
      <c r="AJ73" s="120" t="str">
        <f>+'DOMESTIC DEBT COLONES'!AJ74</f>
        <v>Rating</v>
      </c>
      <c r="AK73" s="120" t="str">
        <f>+'DOMESTIC DEBT COLONES'!AK74</f>
        <v>Outlook</v>
      </c>
      <c r="AL73" s="120" t="str">
        <f>+'DOMESTIC DEBT COLONES'!AL74</f>
        <v>Rating</v>
      </c>
      <c r="AM73" s="120" t="str">
        <f>+'DOMESTIC DEBT COLONES'!AM74</f>
        <v>Outlook</v>
      </c>
      <c r="AN73" s="120" t="str">
        <f>+'DOMESTIC DEBT COLONES'!AN74</f>
        <v>Rating</v>
      </c>
      <c r="AO73" s="120" t="str">
        <f>+'DOMESTIC DEBT COLONES'!AO74</f>
        <v>Outlook</v>
      </c>
      <c r="AP73" s="120" t="str">
        <f>+'DOMESTIC DEBT COLONES'!AP74</f>
        <v>Rating</v>
      </c>
      <c r="AQ73" s="120" t="str">
        <f>+'DOMESTIC DEBT COLONES'!AQ74</f>
        <v>Outlook</v>
      </c>
      <c r="AR73" s="120" t="str">
        <f>+'DOMESTIC DEBT COLONES'!AR74</f>
        <v>Rating</v>
      </c>
      <c r="AS73" s="120" t="str">
        <f>+'DOMESTIC DEBT COLONES'!AS74</f>
        <v>Outlook</v>
      </c>
      <c r="AT73" s="119" t="str">
        <f>+'DOMESTIC DEBT COLONES'!AT74</f>
        <v>Rating</v>
      </c>
      <c r="AU73" s="119" t="str">
        <f>+'DOMESTIC DEBT COLONES'!AU74</f>
        <v>Outlook</v>
      </c>
      <c r="AV73" s="120" t="str">
        <f>+'DOMESTIC DEBT COLONES'!AV74</f>
        <v>Rating</v>
      </c>
      <c r="AW73" s="120" t="str">
        <f>+'DOMESTIC DEBT COLONES'!AW74</f>
        <v>Outlook</v>
      </c>
      <c r="AX73" s="120" t="str">
        <f>+'DOMESTIC DEBT COLONES'!AX74</f>
        <v>Rating</v>
      </c>
      <c r="AY73" s="120" t="str">
        <f>+'DOMESTIC DEBT COLONES'!AY74</f>
        <v>Outlook</v>
      </c>
      <c r="AZ73" s="120" t="str">
        <f>+'DOMESTIC DEBT COLONES'!AZ74</f>
        <v>Rating</v>
      </c>
      <c r="BA73" s="120" t="str">
        <f>+'DOMESTIC DEBT COLONES'!BA74</f>
        <v>Outlook</v>
      </c>
      <c r="BB73" s="120" t="str">
        <f>+'DOMESTIC DEBT COLONES'!BB74</f>
        <v>Rating</v>
      </c>
      <c r="BC73" s="120" t="str">
        <f>+'DOMESTIC DEBT COLONES'!BC74</f>
        <v>Outlook</v>
      </c>
      <c r="BD73" s="120" t="str">
        <f>+'DOMESTIC DEBT COLONES'!BD74</f>
        <v>Rating</v>
      </c>
      <c r="BE73" s="120" t="str">
        <f>+'DOMESTIC DEBT COLONES'!BE74</f>
        <v>Outlook</v>
      </c>
      <c r="BF73" s="120" t="str">
        <f>+'DOMESTIC DEBT COLONES'!BF74</f>
        <v>Rating</v>
      </c>
      <c r="BG73" s="120" t="str">
        <f>+'DOMESTIC DEBT COLONES'!BG74</f>
        <v>Outlook</v>
      </c>
      <c r="BH73" s="120" t="str">
        <f>+'DOMESTIC DEBT COLONES'!BH74</f>
        <v>Rating</v>
      </c>
      <c r="BI73" s="120" t="str">
        <f>+'DOMESTIC DEBT COLONES'!BI74</f>
        <v>Outlook</v>
      </c>
      <c r="BJ73" s="120" t="str">
        <f>+'DOMESTIC DEBT COLONES'!BJ74</f>
        <v>Rating</v>
      </c>
      <c r="BK73" s="120" t="str">
        <f>+'DOMESTIC DEBT COLONES'!BK74</f>
        <v>Outlook</v>
      </c>
      <c r="BL73" s="120" t="str">
        <f>+'DOMESTIC DEBT COLONES'!BL74</f>
        <v>Rating</v>
      </c>
      <c r="BM73" s="120" t="str">
        <f>+'DOMESTIC DEBT COLONES'!BM74</f>
        <v>Outlook</v>
      </c>
      <c r="BN73" s="120" t="str">
        <f>+'DOMESTIC DEBT COLONES'!BN74</f>
        <v>Rating</v>
      </c>
      <c r="BO73" s="120" t="str">
        <f>+'DOMESTIC DEBT COLONES'!BO74</f>
        <v>Outlook</v>
      </c>
      <c r="BP73" s="120" t="str">
        <f>+'DOMESTIC DEBT COLONES'!BP74</f>
        <v>Rating</v>
      </c>
      <c r="BQ73" s="120" t="str">
        <f>+'DOMESTIC DEBT COLONES'!BQ74</f>
        <v>Outlook</v>
      </c>
      <c r="BR73" s="120" t="str">
        <f>+'DOMESTIC DEBT COLONES'!BR74</f>
        <v>Rating</v>
      </c>
      <c r="BS73" s="120" t="str">
        <f>+'DOMESTIC DEBT COLONES'!BS74</f>
        <v>Outlook</v>
      </c>
      <c r="BT73" s="120" t="str">
        <f>+'DOMESTIC DEBT COLONES'!BT74</f>
        <v>Rating</v>
      </c>
      <c r="BU73" s="120" t="str">
        <f>+'DOMESTIC DEBT COLONES'!BU74</f>
        <v>Outlook</v>
      </c>
      <c r="BV73" s="120" t="str">
        <f>+'DOMESTIC DEBT COLONES'!BV74</f>
        <v>Rating</v>
      </c>
      <c r="BW73" s="120" t="str">
        <f>+'DOMESTIC DEBT COLONES'!BW74</f>
        <v>Outlook</v>
      </c>
      <c r="BX73" s="120" t="str">
        <f>+'DOMESTIC DEBT COLONES'!BX74</f>
        <v>Rating</v>
      </c>
      <c r="BY73" s="120" t="str">
        <f>+'DOMESTIC DEBT COLONES'!BY74</f>
        <v>Outlook</v>
      </c>
      <c r="BZ73" s="120" t="str">
        <f>+'DOMESTIC DEBT COLONES'!BZ74</f>
        <v>Rating</v>
      </c>
      <c r="CA73" s="120" t="str">
        <f>+'DOMESTIC DEBT COLONES'!CA74</f>
        <v>Outlook</v>
      </c>
      <c r="CB73" s="120" t="str">
        <f>+'DOMESTIC DEBT COLONES'!CB74</f>
        <v>Rating</v>
      </c>
      <c r="CC73" s="120" t="str">
        <f>+'DOMESTIC DEBT COLONES'!CC74</f>
        <v>Outlook</v>
      </c>
      <c r="CD73" s="120" t="str">
        <f>+'DOMESTIC DEBT COLONES'!CD74</f>
        <v>Rating</v>
      </c>
      <c r="CE73" s="120" t="str">
        <f>+'DOMESTIC DEBT COLONES'!CE74</f>
        <v>Outlook</v>
      </c>
      <c r="CF73" s="120" t="str">
        <f>+'DOMESTIC DEBT COLONES'!CF74</f>
        <v>Rating</v>
      </c>
      <c r="CG73" s="120" t="str">
        <f>+'DOMESTIC DEBT COLONES'!CG74</f>
        <v>Outlook</v>
      </c>
      <c r="CH73" s="120" t="str">
        <f>+'DOMESTIC DEBT COLONES'!CH74</f>
        <v>Rating</v>
      </c>
      <c r="CI73" s="120" t="str">
        <f>+'DOMESTIC DEBT COLONES'!CI74</f>
        <v>Outlook</v>
      </c>
      <c r="CJ73" s="120" t="str">
        <f>+'DOMESTIC DEBT COLONES'!CJ74</f>
        <v>Rating</v>
      </c>
      <c r="CK73" s="120" t="str">
        <f>+'DOMESTIC DEBT COLONES'!CK74</f>
        <v>Outlook</v>
      </c>
      <c r="CL73" s="120" t="str">
        <f>+'DOMESTIC DEBT COLONES'!CL74</f>
        <v>Rating</v>
      </c>
      <c r="CM73" s="120" t="str">
        <f>+'DOMESTIC DEBT COLONES'!CM74</f>
        <v>Outlook</v>
      </c>
      <c r="CN73" s="120" t="str">
        <f>+'DOMESTIC DEBT COLONES'!CN74</f>
        <v>Rating</v>
      </c>
      <c r="CO73" s="120" t="str">
        <f>+'DOMESTIC DEBT COLONES'!CO74</f>
        <v>Outlook</v>
      </c>
      <c r="CP73" s="120" t="str">
        <f>+'DOMESTIC DEBT COLONES'!CP74</f>
        <v>Rating</v>
      </c>
      <c r="CQ73" s="120" t="str">
        <f>+'DOMESTIC DEBT COLONES'!CQ74</f>
        <v>Outlook</v>
      </c>
      <c r="CR73" s="120" t="str">
        <f>+'DOMESTIC DEBT COLONES'!CR74</f>
        <v>Rating</v>
      </c>
      <c r="CS73" s="120" t="str">
        <f>+'DOMESTIC DEBT COLONES'!CS74</f>
        <v>Outlook</v>
      </c>
      <c r="CT73" s="120" t="str">
        <f>+'DOMESTIC DEBT COLONES'!CT74</f>
        <v>Rating</v>
      </c>
      <c r="CU73" s="120" t="str">
        <f>+'DOMESTIC DEBT COLONES'!CU74</f>
        <v>Outlook</v>
      </c>
      <c r="CV73" s="120" t="str">
        <f>+'DOMESTIC DEBT COLONES'!CV74</f>
        <v>Rating</v>
      </c>
      <c r="CW73" s="120" t="str">
        <f>+'DOMESTIC DEBT COLONES'!CW74</f>
        <v>Outlook</v>
      </c>
      <c r="CX73" s="120" t="str">
        <f>+'DOMESTIC DEBT COLONES'!CX74</f>
        <v>Rating</v>
      </c>
      <c r="CY73" s="120" t="str">
        <f>+'DOMESTIC DEBT COLONES'!CY74</f>
        <v>Outlook</v>
      </c>
      <c r="CZ73" s="120" t="str">
        <f>+'DOMESTIC DEBT COLONES'!CZ74</f>
        <v>Rating</v>
      </c>
      <c r="DA73" s="120" t="str">
        <f>+'DOMESTIC DEBT COLONES'!DA74</f>
        <v>Outlook</v>
      </c>
      <c r="DB73" s="120" t="str">
        <f>+'DOMESTIC DEBT COLONES'!DB74</f>
        <v>Rating</v>
      </c>
      <c r="DC73" s="120" t="str">
        <f>+'DOMESTIC DEBT COLONES'!DC74</f>
        <v>Outlook</v>
      </c>
      <c r="DD73" s="120" t="str">
        <f>+'DOMESTIC DEBT COLONES'!DD74</f>
        <v>Rating</v>
      </c>
      <c r="DE73" s="120" t="str">
        <f>+'DOMESTIC DEBT COLONES'!DE74</f>
        <v>Outlook</v>
      </c>
    </row>
    <row r="74" spans="1:109" s="4" customFormat="1" x14ac:dyDescent="0.35">
      <c r="A74" s="122" t="s">
        <v>85</v>
      </c>
      <c r="B74" s="54" t="str">
        <f>+'DOMESTIC DEBT COLONES'!B75</f>
        <v>B</v>
      </c>
      <c r="C74" s="54" t="str">
        <f>+'DOMESTIC DEBT COLONES'!C75</f>
        <v>Negative</v>
      </c>
      <c r="D74" s="55" t="str">
        <f>+'DOMESTIC DEBT COLONES'!D75</f>
        <v>B</v>
      </c>
      <c r="E74" s="55" t="str">
        <f>+'DOMESTIC DEBT COLONES'!E75</f>
        <v>Negative</v>
      </c>
      <c r="F74" s="55" t="str">
        <f>+'DOMESTIC DEBT COLONES'!F75</f>
        <v>B</v>
      </c>
      <c r="G74" s="55" t="str">
        <f>+'DOMESTIC DEBT COLONES'!G75</f>
        <v>Negative</v>
      </c>
      <c r="H74" s="55" t="str">
        <f>+'DOMESTIC DEBT COLONES'!H75</f>
        <v>B</v>
      </c>
      <c r="I74" s="55" t="str">
        <f>+'DOMESTIC DEBT COLONES'!I75</f>
        <v>Negative</v>
      </c>
      <c r="J74" s="55" t="str">
        <f>+'DOMESTIC DEBT COLONES'!J75</f>
        <v>B</v>
      </c>
      <c r="K74" s="55" t="str">
        <f>+'DOMESTIC DEBT COLONES'!K75</f>
        <v>Negative</v>
      </c>
      <c r="L74" s="55" t="str">
        <f>+'DOMESTIC DEBT COLONES'!L75</f>
        <v>B</v>
      </c>
      <c r="M74" s="55" t="str">
        <f>+'DOMESTIC DEBT COLONES'!M75</f>
        <v>Negative</v>
      </c>
      <c r="N74" s="55" t="str">
        <f>+'DOMESTIC DEBT COLONES'!N75</f>
        <v>B</v>
      </c>
      <c r="O74" s="55" t="str">
        <f>+'DOMESTIC DEBT COLONES'!O75</f>
        <v>Negative</v>
      </c>
      <c r="P74" s="55" t="str">
        <f>+'DOMESTIC DEBT COLONES'!P75</f>
        <v>B</v>
      </c>
      <c r="Q74" s="55" t="str">
        <f>+'DOMESTIC DEBT COLONES'!Q75</f>
        <v>Negative</v>
      </c>
      <c r="R74" s="55" t="str">
        <f>+'DOMESTIC DEBT COLONES'!R75</f>
        <v>B</v>
      </c>
      <c r="S74" s="55" t="str">
        <f>+'DOMESTIC DEBT COLONES'!S75</f>
        <v>Negative</v>
      </c>
      <c r="T74" s="55" t="str">
        <f>+'DOMESTIC DEBT COLONES'!T75</f>
        <v>B</v>
      </c>
      <c r="U74" s="55" t="str">
        <f>+'DOMESTIC DEBT COLONES'!U75</f>
        <v>Negative</v>
      </c>
      <c r="V74" s="55" t="str">
        <f>+'DOMESTIC DEBT COLONES'!V75</f>
        <v>B</v>
      </c>
      <c r="W74" s="55" t="str">
        <f>+'DOMESTIC DEBT COLONES'!W75</f>
        <v>Negative</v>
      </c>
      <c r="X74" s="55" t="str">
        <f>+'DOMESTIC DEBT COLONES'!V75</f>
        <v>B</v>
      </c>
      <c r="Y74" s="55" t="str">
        <f>+'DOMESTIC DEBT COLONES'!W75</f>
        <v>Negative</v>
      </c>
      <c r="Z74" s="55" t="str">
        <f>+'DOMESTIC DEBT COLONES'!Z75</f>
        <v>B</v>
      </c>
      <c r="AA74" s="55" t="str">
        <f>+'DOMESTIC DEBT COLONES'!AA75</f>
        <v>Negative</v>
      </c>
      <c r="AB74" s="55" t="str">
        <f>+'DOMESTIC DEBT COLONES'!AB75</f>
        <v>B</v>
      </c>
      <c r="AC74" s="55" t="str">
        <f>+'DOMESTIC DEBT COLONES'!AC75</f>
        <v>Negative</v>
      </c>
      <c r="AD74" s="54" t="str">
        <f>+'DOMESTIC DEBT COLONES'!AD75</f>
        <v>B</v>
      </c>
      <c r="AE74" s="54" t="str">
        <f>+'DOMESTIC DEBT COLONES'!AE75</f>
        <v>Negative</v>
      </c>
      <c r="AF74" s="55" t="str">
        <f>+'DOMESTIC DEBT COLONES'!AF75</f>
        <v>B</v>
      </c>
      <c r="AG74" s="55" t="str">
        <f>+'DOMESTIC DEBT COLONES'!AG75</f>
        <v>Stable</v>
      </c>
      <c r="AH74" s="55" t="str">
        <f>+'DOMESTIC DEBT COLONES'!AH75</f>
        <v>B</v>
      </c>
      <c r="AI74" s="55" t="str">
        <f>+'DOMESTIC DEBT COLONES'!AI75</f>
        <v>Stable</v>
      </c>
      <c r="AJ74" s="55" t="str">
        <f>+'DOMESTIC DEBT COLONES'!AJ75</f>
        <v>B</v>
      </c>
      <c r="AK74" s="55" t="str">
        <f>+'DOMESTIC DEBT COLONES'!AK75</f>
        <v>Stable</v>
      </c>
      <c r="AL74" s="55" t="str">
        <f>+'DOMESTIC DEBT COLONES'!AL75</f>
        <v>B</v>
      </c>
      <c r="AM74" s="55" t="str">
        <f>+'DOMESTIC DEBT COLONES'!AM75</f>
        <v>Stable</v>
      </c>
      <c r="AN74" s="55" t="str">
        <f>+'DOMESTIC DEBT COLONES'!AN75</f>
        <v>B</v>
      </c>
      <c r="AO74" s="55" t="str">
        <f>+'DOMESTIC DEBT COLONES'!AO75</f>
        <v>Stable</v>
      </c>
      <c r="AP74" s="55" t="str">
        <f>+'DOMESTIC DEBT COLONES'!AP75</f>
        <v>B</v>
      </c>
      <c r="AQ74" s="55" t="str">
        <f>+'DOMESTIC DEBT COLONES'!AQ75</f>
        <v>Stable</v>
      </c>
      <c r="AR74" s="55" t="str">
        <f>+'DOMESTIC DEBT COLONES'!AR75</f>
        <v>B</v>
      </c>
      <c r="AS74" s="55" t="str">
        <f>+'DOMESTIC DEBT COLONES'!AS75</f>
        <v>Stable</v>
      </c>
      <c r="AT74" s="54" t="str">
        <f>+'DOMESTIC DEBT COLONES'!AT75</f>
        <v>B</v>
      </c>
      <c r="AU74" s="54" t="str">
        <f>+'DOMESTIC DEBT COLONES'!AU75</f>
        <v>Stable</v>
      </c>
      <c r="AV74" s="55" t="str">
        <f>+'DOMESTIC DEBT COLONES'!AV75</f>
        <v>B</v>
      </c>
      <c r="AW74" s="55" t="str">
        <f>+'DOMESTIC DEBT COLONES'!AW75</f>
        <v>Stable</v>
      </c>
      <c r="AX74" s="55" t="str">
        <f>+'DOMESTIC DEBT COLONES'!AX75</f>
        <v>B</v>
      </c>
      <c r="AY74" s="55" t="str">
        <f>+'DOMESTIC DEBT COLONES'!AY75</f>
        <v>Stable</v>
      </c>
      <c r="AZ74" s="55" t="str">
        <f>+'DOMESTIC DEBT COLONES'!AZ75</f>
        <v>B</v>
      </c>
      <c r="BA74" s="55" t="str">
        <f>+'DOMESTIC DEBT COLONES'!BA75</f>
        <v>Stable</v>
      </c>
      <c r="BB74" s="55" t="str">
        <f>+'DOMESTIC DEBT COLONES'!BB75</f>
        <v>B+</v>
      </c>
      <c r="BC74" s="55" t="str">
        <f>+'DOMESTIC DEBT COLONES'!BC75</f>
        <v>Stable</v>
      </c>
      <c r="BD74" s="55" t="str">
        <f>+'DOMESTIC DEBT COLONES'!BD75</f>
        <v>B+</v>
      </c>
      <c r="BE74" s="55" t="str">
        <f>+'DOMESTIC DEBT COLONES'!BE75</f>
        <v>Stable</v>
      </c>
      <c r="BF74" s="55" t="str">
        <f>+'DOMESTIC DEBT COLONES'!BF75</f>
        <v>B+</v>
      </c>
      <c r="BG74" s="55" t="str">
        <f>+'DOMESTIC DEBT COLONES'!BG75</f>
        <v>Stable</v>
      </c>
      <c r="BH74" s="55" t="str">
        <f>+'DOMESTIC DEBT COLONES'!BH75</f>
        <v>B+</v>
      </c>
      <c r="BI74" s="55" t="str">
        <f>+'DOMESTIC DEBT COLONES'!BI75</f>
        <v>Stable</v>
      </c>
      <c r="BJ74" s="55" t="str">
        <f>+'DOMESTIC DEBT COLONES'!BJ75</f>
        <v>B+</v>
      </c>
      <c r="BK74" s="55" t="str">
        <f>+'DOMESTIC DEBT COLONES'!BK75</f>
        <v>Stable</v>
      </c>
      <c r="BL74" s="55" t="str">
        <f>+'DOMESTIC DEBT COLONES'!BL75</f>
        <v>B+</v>
      </c>
      <c r="BM74" s="55" t="str">
        <f>+'DOMESTIC DEBT COLONES'!BM75</f>
        <v>Stable</v>
      </c>
      <c r="BN74" s="55" t="str">
        <f>+'DOMESTIC DEBT COLONES'!BN75</f>
        <v>B+</v>
      </c>
      <c r="BO74" s="55" t="str">
        <f>+'DOMESTIC DEBT COLONES'!BO75</f>
        <v>Stable</v>
      </c>
      <c r="BP74" s="55" t="str">
        <f>+'DOMESTIC DEBT COLONES'!BP75</f>
        <v>B+</v>
      </c>
      <c r="BQ74" s="55" t="str">
        <f>+'DOMESTIC DEBT COLONES'!BQ75</f>
        <v>Stable</v>
      </c>
      <c r="BR74" s="55" t="str">
        <f>+'DOMESTIC DEBT COLONES'!BR75</f>
        <v>BB-</v>
      </c>
      <c r="BS74" s="55" t="str">
        <f>+'DOMESTIC DEBT COLONES'!BS75</f>
        <v>Stable</v>
      </c>
      <c r="BT74" s="55" t="str">
        <f>+'DOMESTIC DEBT COLONES'!BT75</f>
        <v>BB-</v>
      </c>
      <c r="BU74" s="55" t="str">
        <f>+'DOMESTIC DEBT COLONES'!BU75</f>
        <v>Stable</v>
      </c>
      <c r="BV74" s="55" t="str">
        <f>+'DOMESTIC DEBT COLONES'!BV75</f>
        <v>BB-</v>
      </c>
      <c r="BW74" s="55" t="str">
        <f>+'DOMESTIC DEBT COLONES'!BW75</f>
        <v>Stable</v>
      </c>
      <c r="BX74" s="55" t="str">
        <f>+'DOMESTIC DEBT COLONES'!BX75</f>
        <v>BB-</v>
      </c>
      <c r="BY74" s="55" t="str">
        <f>+'DOMESTIC DEBT COLONES'!BY75</f>
        <v>Stable</v>
      </c>
      <c r="BZ74" s="55" t="str">
        <f>+'DOMESTIC DEBT COLONES'!BZ75</f>
        <v>BB-</v>
      </c>
      <c r="CA74" s="55" t="str">
        <f>+'DOMESTIC DEBT COLONES'!CA75</f>
        <v>Stable</v>
      </c>
      <c r="CB74" s="55" t="str">
        <f>+'DOMESTIC DEBT COLONES'!CB75</f>
        <v>BB-</v>
      </c>
      <c r="CC74" s="55" t="str">
        <f>+'DOMESTIC DEBT COLONES'!CC75</f>
        <v>Stable</v>
      </c>
      <c r="CD74" s="55" t="str">
        <f>+'DOMESTIC DEBT COLONES'!CD75</f>
        <v>BB-</v>
      </c>
      <c r="CE74" s="55" t="str">
        <f>+'DOMESTIC DEBT COLONES'!CE75</f>
        <v>Stable</v>
      </c>
      <c r="CF74" s="55" t="str">
        <f>+'DOMESTIC DEBT COLONES'!CF75</f>
        <v>BB-</v>
      </c>
      <c r="CG74" s="55" t="str">
        <f>+'DOMESTIC DEBT COLONES'!CG75</f>
        <v>Stable</v>
      </c>
      <c r="CH74" s="55" t="str">
        <f>+'DOMESTIC DEBT COLONES'!CH75</f>
        <v>BB-</v>
      </c>
      <c r="CI74" s="55" t="str">
        <f>+'DOMESTIC DEBT COLONES'!CI75</f>
        <v>Stable</v>
      </c>
      <c r="CJ74" s="55" t="str">
        <f>+'DOMESTIC DEBT COLONES'!CJ75</f>
        <v>BB-</v>
      </c>
      <c r="CK74" s="55" t="str">
        <f>+'DOMESTIC DEBT COLONES'!CK75</f>
        <v>Stable</v>
      </c>
      <c r="CL74" s="55" t="str">
        <f>+'DOMESTIC DEBT COLONES'!CL75</f>
        <v>BB-</v>
      </c>
      <c r="CM74" s="55" t="str">
        <f>+'DOMESTIC DEBT COLONES'!CM75</f>
        <v>Stable</v>
      </c>
      <c r="CN74" s="55" t="str">
        <f>+'DOMESTIC DEBT COLONES'!CN75</f>
        <v>BB-</v>
      </c>
      <c r="CO74" s="55" t="str">
        <f>+'DOMESTIC DEBT COLONES'!CO75</f>
        <v>Stable</v>
      </c>
      <c r="CP74" s="55" t="str">
        <f>+'DOMESTIC DEBT COLONES'!CP75</f>
        <v>BB-</v>
      </c>
      <c r="CQ74" s="55" t="str">
        <f>+'DOMESTIC DEBT COLONES'!CQ75</f>
        <v>Positive</v>
      </c>
      <c r="CR74" s="55" t="str">
        <f>+'DOMESTIC DEBT COLONES'!CR75</f>
        <v>BB-</v>
      </c>
      <c r="CS74" s="55" t="str">
        <f>+'DOMESTIC DEBT COLONES'!CS75</f>
        <v>Positive</v>
      </c>
      <c r="CT74" s="55" t="str">
        <f>+'DOMESTIC DEBT COLONES'!CT75</f>
        <v>BB-</v>
      </c>
      <c r="CU74" s="55" t="str">
        <f>+'DOMESTIC DEBT COLONES'!CU75</f>
        <v>Positive</v>
      </c>
      <c r="CV74" s="55" t="str">
        <f>+'DOMESTIC DEBT COLONES'!CV75</f>
        <v>BB-</v>
      </c>
      <c r="CW74" s="55" t="str">
        <f>+'DOMESTIC DEBT COLONES'!CW75</f>
        <v>Positive</v>
      </c>
      <c r="CX74" s="55" t="str">
        <f>+'DOMESTIC DEBT COLONES'!CX75</f>
        <v>BB-</v>
      </c>
      <c r="CY74" s="55" t="str">
        <f>+'DOMESTIC DEBT COLONES'!CY75</f>
        <v>Positive</v>
      </c>
      <c r="CZ74" s="55" t="str">
        <f>+'DOMESTIC DEBT COLONES'!CZ75</f>
        <v>BB-</v>
      </c>
      <c r="DA74" s="55" t="str">
        <f>+'DOMESTIC DEBT COLONES'!DA75</f>
        <v>Positive</v>
      </c>
      <c r="DB74" s="55" t="str">
        <f>+'DOMESTIC DEBT COLONES'!DB75</f>
        <v>BB-</v>
      </c>
      <c r="DC74" s="55" t="str">
        <f>+'DOMESTIC DEBT COLONES'!DC75</f>
        <v>Positive</v>
      </c>
      <c r="DD74" s="55" t="str">
        <f>+'DOMESTIC DEBT COLONES'!DD75</f>
        <v>BB-</v>
      </c>
      <c r="DE74" s="55" t="str">
        <f>+'DOMESTIC DEBT COLONES'!DE75</f>
        <v>Positive</v>
      </c>
    </row>
    <row r="75" spans="1:109" s="4" customFormat="1" ht="16.2" x14ac:dyDescent="0.35">
      <c r="A75" s="41" t="s">
        <v>264</v>
      </c>
      <c r="B75" s="13" t="str">
        <f>+'DOMESTIC DEBT COLONES'!B76</f>
        <v>B2</v>
      </c>
      <c r="C75" s="13" t="str">
        <f>+'DOMESTIC DEBT COLONES'!C76</f>
        <v>Njegative</v>
      </c>
      <c r="D75" s="1" t="str">
        <f>+'DOMESTIC DEBT COLONES'!D76</f>
        <v>B2</v>
      </c>
      <c r="E75" s="1" t="str">
        <f>+'DOMESTIC DEBT COLONES'!E76</f>
        <v>Negative</v>
      </c>
      <c r="F75" s="1" t="str">
        <f>+'DOMESTIC DEBT COLONES'!F76</f>
        <v>B2</v>
      </c>
      <c r="G75" s="1" t="str">
        <f>+'DOMESTIC DEBT COLONES'!G76</f>
        <v>Negative</v>
      </c>
      <c r="H75" s="1" t="str">
        <f>+'DOMESTIC DEBT COLONES'!H76</f>
        <v>B2</v>
      </c>
      <c r="I75" s="1" t="str">
        <f>+'DOMESTIC DEBT COLONES'!I76</f>
        <v>Negative</v>
      </c>
      <c r="J75" s="1" t="str">
        <f>+'DOMESTIC DEBT COLONES'!J76</f>
        <v>B2</v>
      </c>
      <c r="K75" s="1" t="str">
        <f>+'DOMESTIC DEBT COLONES'!K76</f>
        <v>Negative</v>
      </c>
      <c r="L75" s="1" t="str">
        <f>+'DOMESTIC DEBT COLONES'!L76</f>
        <v>B2</v>
      </c>
      <c r="M75" s="1" t="str">
        <f>+'DOMESTIC DEBT COLONES'!M76</f>
        <v>Negative</v>
      </c>
      <c r="N75" s="1" t="str">
        <f>+'DOMESTIC DEBT COLONES'!N76</f>
        <v>B2</v>
      </c>
      <c r="O75" s="1" t="str">
        <f>+'DOMESTIC DEBT COLONES'!O76</f>
        <v>Negative</v>
      </c>
      <c r="P75" s="1" t="str">
        <f>+'DOMESTIC DEBT COLONES'!P76</f>
        <v>B2</v>
      </c>
      <c r="Q75" s="1" t="str">
        <f>+'DOMESTIC DEBT COLONES'!Q76</f>
        <v>Negative</v>
      </c>
      <c r="R75" s="1" t="str">
        <f>+'DOMESTIC DEBT COLONES'!R76</f>
        <v>B2</v>
      </c>
      <c r="S75" s="1" t="str">
        <f>+'DOMESTIC DEBT COLONES'!S76</f>
        <v>Negative</v>
      </c>
      <c r="T75" s="1" t="str">
        <f>+'DOMESTIC DEBT COLONES'!T76</f>
        <v>B2</v>
      </c>
      <c r="U75" s="1" t="str">
        <f>+'DOMESTIC DEBT COLONES'!U76</f>
        <v>Negative</v>
      </c>
      <c r="V75" s="1" t="str">
        <f>+'DOMESTIC DEBT COLONES'!V76</f>
        <v>B2</v>
      </c>
      <c r="W75" s="1" t="str">
        <f>+'DOMESTIC DEBT COLONES'!W76</f>
        <v>Negative</v>
      </c>
      <c r="X75" s="1" t="str">
        <f>+'DOMESTIC DEBT COLONES'!V76</f>
        <v>B2</v>
      </c>
      <c r="Y75" s="1" t="str">
        <f>+'DOMESTIC DEBT COLONES'!W76</f>
        <v>Negative</v>
      </c>
      <c r="Z75" s="1" t="str">
        <f>+'DOMESTIC DEBT COLONES'!Z76</f>
        <v>B2</v>
      </c>
      <c r="AA75" s="1" t="str">
        <f>+'DOMESTIC DEBT COLONES'!AA76</f>
        <v>Stable</v>
      </c>
      <c r="AB75" s="1" t="str">
        <f>+'DOMESTIC DEBT COLONES'!AB76</f>
        <v>B2</v>
      </c>
      <c r="AC75" s="1" t="str">
        <f>+'DOMESTIC DEBT COLONES'!AC76</f>
        <v>Stable</v>
      </c>
      <c r="AD75" s="13" t="str">
        <f>+'DOMESTIC DEBT COLONES'!AD76</f>
        <v>B2</v>
      </c>
      <c r="AE75" s="13" t="str">
        <f>+'DOMESTIC DEBT COLONES'!AE76</f>
        <v>Stable</v>
      </c>
      <c r="AF75" s="1" t="str">
        <f>+'DOMESTIC DEBT COLONES'!AF76</f>
        <v>B2</v>
      </c>
      <c r="AG75" s="1" t="str">
        <f>+'DOMESTIC DEBT COLONES'!AG76</f>
        <v>Stable</v>
      </c>
      <c r="AH75" s="1" t="str">
        <f>+'DOMESTIC DEBT COLONES'!AH76</f>
        <v>B2</v>
      </c>
      <c r="AI75" s="1" t="str">
        <f>+'DOMESTIC DEBT COLONES'!AI76</f>
        <v>Stable</v>
      </c>
      <c r="AJ75" s="1" t="str">
        <f>+'DOMESTIC DEBT COLONES'!AJ76</f>
        <v>B2</v>
      </c>
      <c r="AK75" s="1" t="str">
        <f>+'DOMESTIC DEBT COLONES'!AK76</f>
        <v>Stable</v>
      </c>
      <c r="AL75" s="1" t="str">
        <f>+'DOMESTIC DEBT COLONES'!AL76</f>
        <v>B2</v>
      </c>
      <c r="AM75" s="1" t="str">
        <f>+'DOMESTIC DEBT COLONES'!AM76</f>
        <v>Stable</v>
      </c>
      <c r="AN75" s="1" t="str">
        <f>+'DOMESTIC DEBT COLONES'!AN76</f>
        <v>B2</v>
      </c>
      <c r="AO75" s="1" t="str">
        <f>+'DOMESTIC DEBT COLONES'!AO76</f>
        <v>Stable</v>
      </c>
      <c r="AP75" s="1" t="str">
        <f>+'DOMESTIC DEBT COLONES'!AP76</f>
        <v>B2</v>
      </c>
      <c r="AQ75" s="1" t="str">
        <f>+'DOMESTIC DEBT COLONES'!AQ76</f>
        <v>Stable</v>
      </c>
      <c r="AR75" s="1" t="str">
        <f>+'DOMESTIC DEBT COLONES'!AR76</f>
        <v>B2</v>
      </c>
      <c r="AS75" s="1" t="str">
        <f>+'DOMESTIC DEBT COLONES'!AS76</f>
        <v>Stable</v>
      </c>
      <c r="AT75" s="13" t="str">
        <f>+'DOMESTIC DEBT COLONES'!AT76</f>
        <v>B2</v>
      </c>
      <c r="AU75" s="13" t="str">
        <f>+'DOMESTIC DEBT COLONES'!AU76</f>
        <v>Stable</v>
      </c>
      <c r="AV75" s="1" t="str">
        <f>+'DOMESTIC DEBT COLONES'!AV76</f>
        <v>B2</v>
      </c>
      <c r="AW75" s="1" t="str">
        <f>+'DOMESTIC DEBT COLONES'!AW76</f>
        <v>Stable</v>
      </c>
      <c r="AX75" s="1" t="str">
        <f>+'DOMESTIC DEBT COLONES'!AX76</f>
        <v>B2</v>
      </c>
      <c r="AY75" s="1" t="str">
        <f>+'DOMESTIC DEBT COLONES'!AY76</f>
        <v>Stable</v>
      </c>
      <c r="AZ75" s="1" t="str">
        <f>+'DOMESTIC DEBT COLONES'!AZ76</f>
        <v>B2</v>
      </c>
      <c r="BA75" s="1" t="str">
        <f>+'DOMESTIC DEBT COLONES'!BA76</f>
        <v>Stable</v>
      </c>
      <c r="BB75" s="1" t="str">
        <f>+'DOMESTIC DEBT COLONES'!BB76</f>
        <v>B2</v>
      </c>
      <c r="BC75" s="1" t="str">
        <f>+'DOMESTIC DEBT COLONES'!BC76</f>
        <v>Stable</v>
      </c>
      <c r="BD75" s="1" t="str">
        <f>+'DOMESTIC DEBT COLONES'!BD76</f>
        <v>B2</v>
      </c>
      <c r="BE75" s="1" t="str">
        <f>+'DOMESTIC DEBT COLONES'!BE76</f>
        <v>Stable</v>
      </c>
      <c r="BF75" s="1" t="str">
        <f>+'DOMESTIC DEBT COLONES'!BF76</f>
        <v>B2</v>
      </c>
      <c r="BG75" s="1" t="str">
        <f>+'DOMESTIC DEBT COLONES'!BG76</f>
        <v>Stable</v>
      </c>
      <c r="BH75" s="1" t="str">
        <f>+'DOMESTIC DEBT COLONES'!BH76</f>
        <v>B2</v>
      </c>
      <c r="BI75" s="1" t="str">
        <f>+'DOMESTIC DEBT COLONES'!BI76</f>
        <v>Stable</v>
      </c>
      <c r="BJ75" s="1" t="str">
        <f>+'DOMESTIC DEBT COLONES'!BJ76</f>
        <v>B2</v>
      </c>
      <c r="BK75" s="1" t="str">
        <f>+'DOMESTIC DEBT COLONES'!BK76</f>
        <v>Stable</v>
      </c>
      <c r="BL75" s="1" t="str">
        <f>+'DOMESTIC DEBT COLONES'!BL76</f>
        <v>B2</v>
      </c>
      <c r="BM75" s="1" t="str">
        <f>+'DOMESTIC DEBT COLONES'!BM76</f>
        <v>Stable</v>
      </c>
      <c r="BN75" s="1" t="str">
        <f>+'DOMESTIC DEBT COLONES'!BN76</f>
        <v>B2</v>
      </c>
      <c r="BO75" s="1" t="str">
        <f>+'DOMESTIC DEBT COLONES'!BO76</f>
        <v>Stable</v>
      </c>
      <c r="BP75" s="1" t="str">
        <f>+'DOMESTIC DEBT COLONES'!BP76</f>
        <v>B2</v>
      </c>
      <c r="BQ75" s="1" t="str">
        <f>+'DOMESTIC DEBT COLONES'!BQ76</f>
        <v>Stable</v>
      </c>
      <c r="BR75" s="1" t="str">
        <f>+'DOMESTIC DEBT COLONES'!BR76</f>
        <v>B1</v>
      </c>
      <c r="BS75" s="1" t="str">
        <f>+'DOMESTIC DEBT COLONES'!BS76</f>
        <v>Positive</v>
      </c>
      <c r="BT75" s="1" t="str">
        <f>+'DOMESTIC DEBT COLONES'!BT76</f>
        <v>B1</v>
      </c>
      <c r="BU75" s="1" t="str">
        <f>+'DOMESTIC DEBT COLONES'!BU76</f>
        <v>Positive</v>
      </c>
      <c r="BV75" s="1" t="str">
        <f>+'DOMESTIC DEBT COLONES'!BV76</f>
        <v>B1</v>
      </c>
      <c r="BW75" s="1" t="str">
        <f>+'DOMESTIC DEBT COLONES'!BW76</f>
        <v>Positive</v>
      </c>
      <c r="BX75" s="1" t="str">
        <f>+'DOMESTIC DEBT COLONES'!BX76</f>
        <v>B1</v>
      </c>
      <c r="BY75" s="1" t="str">
        <f>+'DOMESTIC DEBT COLONES'!BY76</f>
        <v>Positive</v>
      </c>
      <c r="BZ75" s="1" t="str">
        <f>+'DOMESTIC DEBT COLONES'!BZ76</f>
        <v>B1</v>
      </c>
      <c r="CA75" s="1" t="str">
        <f>+'DOMESTIC DEBT COLONES'!CA76</f>
        <v>Positive</v>
      </c>
      <c r="CB75" s="1" t="str">
        <f>+'DOMESTIC DEBT COLONES'!CB76</f>
        <v>B1</v>
      </c>
      <c r="CC75" s="1" t="str">
        <f>+'DOMESTIC DEBT COLONES'!CC76</f>
        <v>Positive</v>
      </c>
      <c r="CD75" s="1" t="str">
        <f>+'DOMESTIC DEBT COLONES'!CD76</f>
        <v>B1</v>
      </c>
      <c r="CE75" s="1" t="str">
        <f>+'DOMESTIC DEBT COLONES'!CE76</f>
        <v>Positive</v>
      </c>
      <c r="CF75" s="1" t="str">
        <f>+'DOMESTIC DEBT COLONES'!CF76</f>
        <v>B1</v>
      </c>
      <c r="CG75" s="1" t="str">
        <f>+'DOMESTIC DEBT COLONES'!CG76</f>
        <v>Positive</v>
      </c>
      <c r="CH75" s="1" t="str">
        <f>+'DOMESTIC DEBT COLONES'!CH76</f>
        <v>B1</v>
      </c>
      <c r="CI75" s="1" t="str">
        <f>+'DOMESTIC DEBT COLONES'!CI76</f>
        <v>Positive</v>
      </c>
      <c r="CJ75" s="1" t="str">
        <f>+'DOMESTIC DEBT COLONES'!CJ76</f>
        <v>B1</v>
      </c>
      <c r="CK75" s="1" t="str">
        <f>+'DOMESTIC DEBT COLONES'!CK76</f>
        <v>Positive</v>
      </c>
      <c r="CL75" s="1" t="str">
        <f>+'DOMESTIC DEBT COLONES'!CL76</f>
        <v>B1</v>
      </c>
      <c r="CM75" s="1" t="str">
        <f>+'DOMESTIC DEBT COLONES'!CM76</f>
        <v>Positive</v>
      </c>
      <c r="CN75" s="1" t="str">
        <f>+'DOMESTIC DEBT COLONES'!CN76</f>
        <v>Ba3</v>
      </c>
      <c r="CO75" s="1" t="str">
        <f>+'DOMESTIC DEBT COLONES'!CO76</f>
        <v>Positive</v>
      </c>
      <c r="CP75" s="1" t="str">
        <f>+'DOMESTIC DEBT COLONES'!CP76</f>
        <v>Ba3</v>
      </c>
      <c r="CQ75" s="1" t="str">
        <f>+'DOMESTIC DEBT COLONES'!CQ76</f>
        <v>Positive</v>
      </c>
      <c r="CR75" s="1" t="str">
        <f>+'DOMESTIC DEBT COLONES'!CR76</f>
        <v>Ba3</v>
      </c>
      <c r="CS75" s="1" t="str">
        <f>+'DOMESTIC DEBT COLONES'!CS76</f>
        <v>Positive</v>
      </c>
      <c r="CT75" s="1" t="str">
        <f>+'DOMESTIC DEBT COLONES'!CT76</f>
        <v>Ba3</v>
      </c>
      <c r="CU75" s="1" t="str">
        <f>+'DOMESTIC DEBT COLONES'!CU76</f>
        <v>Positive</v>
      </c>
      <c r="CV75" s="1" t="str">
        <f>+'DOMESTIC DEBT COLONES'!CV76</f>
        <v>Ba3</v>
      </c>
      <c r="CW75" s="1" t="str">
        <f>+'DOMESTIC DEBT COLONES'!CW76</f>
        <v>Positive</v>
      </c>
      <c r="CX75" s="1" t="str">
        <f>+'DOMESTIC DEBT COLONES'!CX76</f>
        <v>Ba3</v>
      </c>
      <c r="CY75" s="1" t="str">
        <f>+'DOMESTIC DEBT COLONES'!CY76</f>
        <v>Positive</v>
      </c>
      <c r="CZ75" s="1" t="str">
        <f>+'DOMESTIC DEBT COLONES'!CZ76</f>
        <v>Ba3</v>
      </c>
      <c r="DA75" s="1" t="str">
        <f>+'DOMESTIC DEBT COLONES'!DA76</f>
        <v>Positive</v>
      </c>
      <c r="DB75" s="1" t="str">
        <f>+'DOMESTIC DEBT COLONES'!DB76</f>
        <v>Ba3</v>
      </c>
      <c r="DC75" s="1" t="str">
        <f>+'DOMESTIC DEBT COLONES'!DC76</f>
        <v>Positive</v>
      </c>
      <c r="DD75" s="1" t="str">
        <f>+'DOMESTIC DEBT COLONES'!DD76</f>
        <v>Ba3</v>
      </c>
      <c r="DE75" s="1" t="str">
        <f>+'DOMESTIC DEBT COLONES'!DE76</f>
        <v>Positive</v>
      </c>
    </row>
    <row r="76" spans="1:109" s="4" customFormat="1" ht="13.5" customHeight="1" x14ac:dyDescent="0.35">
      <c r="A76" s="123" t="s">
        <v>86</v>
      </c>
      <c r="B76" s="56" t="str">
        <f>+'DOMESTIC DEBT COLONES'!B77</f>
        <v>B</v>
      </c>
      <c r="C76" s="56" t="str">
        <f>+'DOMESTIC DEBT COLONES'!C77</f>
        <v>Negative</v>
      </c>
      <c r="D76" s="57" t="str">
        <f>+'DOMESTIC DEBT COLONES'!D77</f>
        <v>B</v>
      </c>
      <c r="E76" s="57" t="str">
        <f>+'DOMESTIC DEBT COLONES'!E77</f>
        <v>Negative</v>
      </c>
      <c r="F76" s="57" t="str">
        <f>+'DOMESTIC DEBT COLONES'!F77</f>
        <v>B</v>
      </c>
      <c r="G76" s="57" t="str">
        <f>+'DOMESTIC DEBT COLONES'!G77</f>
        <v>Negative</v>
      </c>
      <c r="H76" s="57" t="str">
        <f>+'DOMESTIC DEBT COLONES'!H77</f>
        <v>B</v>
      </c>
      <c r="I76" s="57" t="str">
        <f>+'DOMESTIC DEBT COLONES'!I77</f>
        <v>Negative</v>
      </c>
      <c r="J76" s="57" t="str">
        <f>+'DOMESTIC DEBT COLONES'!J77</f>
        <v>B</v>
      </c>
      <c r="K76" s="57" t="str">
        <f>+'DOMESTIC DEBT COLONES'!K77</f>
        <v>Negative</v>
      </c>
      <c r="L76" s="57" t="str">
        <f>+'DOMESTIC DEBT COLONES'!L77</f>
        <v>B</v>
      </c>
      <c r="M76" s="57" t="str">
        <f>+'DOMESTIC DEBT COLONES'!M77</f>
        <v>Negative</v>
      </c>
      <c r="N76" s="57" t="str">
        <f>+'DOMESTIC DEBT COLONES'!N77</f>
        <v>B</v>
      </c>
      <c r="O76" s="57" t="str">
        <f>+'DOMESTIC DEBT COLONES'!O77</f>
        <v>Negative</v>
      </c>
      <c r="P76" s="57" t="str">
        <f>+'DOMESTIC DEBT COLONES'!P77</f>
        <v>B</v>
      </c>
      <c r="Q76" s="57" t="str">
        <f>+'DOMESTIC DEBT COLONES'!Q77</f>
        <v>Negative</v>
      </c>
      <c r="R76" s="57" t="str">
        <f>+'DOMESTIC DEBT COLONES'!R77</f>
        <v>B</v>
      </c>
      <c r="S76" s="57" t="str">
        <f>+'DOMESTIC DEBT COLONES'!S77</f>
        <v>Negative</v>
      </c>
      <c r="T76" s="57" t="str">
        <f>+'DOMESTIC DEBT COLONES'!T77</f>
        <v>B</v>
      </c>
      <c r="U76" s="57" t="str">
        <f>+'DOMESTIC DEBT COLONES'!U77</f>
        <v>Negative</v>
      </c>
      <c r="V76" s="57" t="str">
        <f>+'DOMESTIC DEBT COLONES'!V77</f>
        <v>B</v>
      </c>
      <c r="W76" s="57" t="str">
        <f>+'DOMESTIC DEBT COLONES'!W77</f>
        <v>Negative</v>
      </c>
      <c r="X76" s="57" t="str">
        <f>+'DOMESTIC DEBT COLONES'!V77</f>
        <v>B</v>
      </c>
      <c r="Y76" s="57" t="str">
        <f>+'DOMESTIC DEBT COLONES'!W77</f>
        <v>Negative</v>
      </c>
      <c r="Z76" s="57" t="str">
        <f>+'DOMESTIC DEBT COLONES'!Z77</f>
        <v>B</v>
      </c>
      <c r="AA76" s="57" t="str">
        <f>+'DOMESTIC DEBT COLONES'!AA77</f>
        <v>Negative</v>
      </c>
      <c r="AB76" s="57" t="str">
        <f>+'DOMESTIC DEBT COLONES'!AB77</f>
        <v>B</v>
      </c>
      <c r="AC76" s="57" t="str">
        <f>+'DOMESTIC DEBT COLONES'!AC77</f>
        <v>Negative</v>
      </c>
      <c r="AD76" s="56" t="str">
        <f>+'DOMESTIC DEBT COLONES'!AD77</f>
        <v>B</v>
      </c>
      <c r="AE76" s="56" t="str">
        <f>+'DOMESTIC DEBT COLONES'!AE77</f>
        <v>Negative</v>
      </c>
      <c r="AF76" s="57" t="str">
        <f>+'DOMESTIC DEBT COLONES'!AF77</f>
        <v>B</v>
      </c>
      <c r="AG76" s="57" t="str">
        <f>+'DOMESTIC DEBT COLONES'!AG77</f>
        <v>Stable</v>
      </c>
      <c r="AH76" s="57" t="str">
        <f>+'DOMESTIC DEBT COLONES'!AH77</f>
        <v>B</v>
      </c>
      <c r="AI76" s="57" t="str">
        <f>+'DOMESTIC DEBT COLONES'!AI77</f>
        <v>Stable</v>
      </c>
      <c r="AJ76" s="57" t="str">
        <f>+'DOMESTIC DEBT COLONES'!AJ77</f>
        <v>B</v>
      </c>
      <c r="AK76" s="57" t="str">
        <f>+'DOMESTIC DEBT COLONES'!AK77</f>
        <v>Stable</v>
      </c>
      <c r="AL76" s="57" t="str">
        <f>+'DOMESTIC DEBT COLONES'!AL77</f>
        <v>B</v>
      </c>
      <c r="AM76" s="57" t="str">
        <f>+'DOMESTIC DEBT COLONES'!AM77</f>
        <v>Stable</v>
      </c>
      <c r="AN76" s="57" t="str">
        <f>+'DOMESTIC DEBT COLONES'!AN77</f>
        <v>B</v>
      </c>
      <c r="AO76" s="57" t="str">
        <f>+'DOMESTIC DEBT COLONES'!AO77</f>
        <v>Stable</v>
      </c>
      <c r="AP76" s="57" t="str">
        <f>+'DOMESTIC DEBT COLONES'!AP77</f>
        <v>B</v>
      </c>
      <c r="AQ76" s="57" t="str">
        <f>+'DOMESTIC DEBT COLONES'!AQ77</f>
        <v>Stable</v>
      </c>
      <c r="AR76" s="57" t="str">
        <f>+'DOMESTIC DEBT COLONES'!AR77</f>
        <v>B</v>
      </c>
      <c r="AS76" s="57" t="str">
        <f>+'DOMESTIC DEBT COLONES'!AS77</f>
        <v>Stable</v>
      </c>
      <c r="AT76" s="56" t="str">
        <f>+'DOMESTIC DEBT COLONES'!AT77</f>
        <v>B</v>
      </c>
      <c r="AU76" s="56" t="str">
        <f>+'DOMESTIC DEBT COLONES'!AU77</f>
        <v>Stable</v>
      </c>
      <c r="AV76" s="57" t="str">
        <f>+'DOMESTIC DEBT COLONES'!AV77</f>
        <v>B</v>
      </c>
      <c r="AW76" s="57" t="str">
        <f>+'DOMESTIC DEBT COLONES'!AW77</f>
        <v>Stable</v>
      </c>
      <c r="AX76" s="57" t="str">
        <f>+'DOMESTIC DEBT COLONES'!AX77</f>
        <v>B</v>
      </c>
      <c r="AY76" s="57" t="str">
        <f>+'DOMESTIC DEBT COLONES'!AY77</f>
        <v>Stable</v>
      </c>
      <c r="AZ76" s="57" t="str">
        <f>+'DOMESTIC DEBT COLONES'!AZ77</f>
        <v>B</v>
      </c>
      <c r="BA76" s="57" t="str">
        <f>+'DOMESTIC DEBT COLONES'!BA77</f>
        <v>Stable</v>
      </c>
      <c r="BB76" s="57" t="str">
        <f>+'DOMESTIC DEBT COLONES'!BB77</f>
        <v>B</v>
      </c>
      <c r="BC76" s="57" t="str">
        <f>+'DOMESTIC DEBT COLONES'!BC77</f>
        <v>Stable</v>
      </c>
      <c r="BD76" s="57" t="str">
        <f>+'DOMESTIC DEBT COLONES'!BD77</f>
        <v>B</v>
      </c>
      <c r="BE76" s="57" t="str">
        <f>+'DOMESTIC DEBT COLONES'!BE77</f>
        <v>Stable</v>
      </c>
      <c r="BF76" s="57" t="str">
        <f>+'DOMESTIC DEBT COLONES'!BF77</f>
        <v>B</v>
      </c>
      <c r="BG76" s="57" t="str">
        <f>+'DOMESTIC DEBT COLONES'!BG77</f>
        <v>Stable</v>
      </c>
      <c r="BH76" s="57" t="str">
        <f>+'DOMESTIC DEBT COLONES'!BH77</f>
        <v>B</v>
      </c>
      <c r="BI76" s="57" t="str">
        <f>+'DOMESTIC DEBT COLONES'!BI77</f>
        <v>Stable</v>
      </c>
      <c r="BJ76" s="57" t="str">
        <f>+'DOMESTIC DEBT COLONES'!BJ77</f>
        <v>B</v>
      </c>
      <c r="BK76" s="57" t="str">
        <f>+'DOMESTIC DEBT COLONES'!BK77</f>
        <v>Stable</v>
      </c>
      <c r="BL76" s="57" t="str">
        <f>+'DOMESTIC DEBT COLONES'!BL77</f>
        <v>B</v>
      </c>
      <c r="BM76" s="57" t="str">
        <f>+'DOMESTIC DEBT COLONES'!BM77</f>
        <v>Stable</v>
      </c>
      <c r="BN76" s="57" t="str">
        <f>+'DOMESTIC DEBT COLONES'!BN77</f>
        <v>BB-</v>
      </c>
      <c r="BO76" s="57" t="str">
        <f>+'DOMESTIC DEBT COLONES'!BO77</f>
        <v>Stable</v>
      </c>
      <c r="BP76" s="57" t="str">
        <f>+'DOMESTIC DEBT COLONES'!BP77</f>
        <v>BB-</v>
      </c>
      <c r="BQ76" s="57" t="str">
        <f>+'DOMESTIC DEBT COLONES'!BQ77</f>
        <v>Stable</v>
      </c>
      <c r="BR76" s="57" t="str">
        <f>+'DOMESTIC DEBT COLONES'!BR77</f>
        <v>BB-</v>
      </c>
      <c r="BS76" s="57" t="str">
        <f>+'DOMESTIC DEBT COLONES'!BS77</f>
        <v>Stable</v>
      </c>
      <c r="BT76" s="57" t="str">
        <f>+'DOMESTIC DEBT COLONES'!BT77</f>
        <v>BB-</v>
      </c>
      <c r="BU76" s="57" t="str">
        <f>+'DOMESTIC DEBT COLONES'!BU77</f>
        <v>Stable</v>
      </c>
      <c r="BV76" s="57" t="str">
        <f>+'DOMESTIC DEBT COLONES'!BV77</f>
        <v>BB-</v>
      </c>
      <c r="BW76" s="57" t="str">
        <f>+'DOMESTIC DEBT COLONES'!BW77</f>
        <v>Stable</v>
      </c>
      <c r="BX76" s="57" t="str">
        <f>+'DOMESTIC DEBT COLONES'!BX77</f>
        <v>BB-</v>
      </c>
      <c r="BY76" s="57" t="str">
        <f>+'DOMESTIC DEBT COLONES'!BY77</f>
        <v>Stable</v>
      </c>
      <c r="BZ76" s="57" t="str">
        <f>+'DOMESTIC DEBT COLONES'!BZ77</f>
        <v>BB</v>
      </c>
      <c r="CA76" s="57" t="str">
        <f>+'DOMESTIC DEBT COLONES'!CA77</f>
        <v>Stable</v>
      </c>
      <c r="CB76" s="57" t="str">
        <f>+'DOMESTIC DEBT COLONES'!CB77</f>
        <v>BB</v>
      </c>
      <c r="CC76" s="57" t="str">
        <f>+'DOMESTIC DEBT COLONES'!CC77</f>
        <v>Stable</v>
      </c>
      <c r="CD76" s="57" t="str">
        <f>+'DOMESTIC DEBT COLONES'!CD77</f>
        <v>BB</v>
      </c>
      <c r="CE76" s="57" t="str">
        <f>+'DOMESTIC DEBT COLONES'!CE77</f>
        <v>Stable</v>
      </c>
      <c r="CF76" s="57" t="str">
        <f>+'DOMESTIC DEBT COLONES'!CF77</f>
        <v>BB</v>
      </c>
      <c r="CG76" s="57" t="str">
        <f>+'DOMESTIC DEBT COLONES'!CG77</f>
        <v>Stable</v>
      </c>
      <c r="CH76" s="57" t="str">
        <f>+'DOMESTIC DEBT COLONES'!CH77</f>
        <v>BB</v>
      </c>
      <c r="CI76" s="57" t="str">
        <f>+'DOMESTIC DEBT COLONES'!CI77</f>
        <v>Stable</v>
      </c>
      <c r="CJ76" s="57" t="str">
        <f>+'DOMESTIC DEBT COLONES'!CJ77</f>
        <v>BB</v>
      </c>
      <c r="CK76" s="57" t="str">
        <f>+'DOMESTIC DEBT COLONES'!CK77</f>
        <v>Stable</v>
      </c>
      <c r="CL76" s="57" t="str">
        <f>+'DOMESTIC DEBT COLONES'!CL77</f>
        <v>BB</v>
      </c>
      <c r="CM76" s="57" t="str">
        <f>+'DOMESTIC DEBT COLONES'!CM77</f>
        <v>Stable</v>
      </c>
      <c r="CN76" s="57" t="str">
        <f>+'DOMESTIC DEBT COLONES'!CN77</f>
        <v>BB</v>
      </c>
      <c r="CO76" s="57" t="str">
        <f>+'DOMESTIC DEBT COLONES'!CO77</f>
        <v>Stable</v>
      </c>
      <c r="CP76" s="57" t="str">
        <f>+'DOMESTIC DEBT COLONES'!CP77</f>
        <v>BB</v>
      </c>
      <c r="CQ76" s="57" t="str">
        <f>+'DOMESTIC DEBT COLONES'!CQ77</f>
        <v>Stable</v>
      </c>
      <c r="CR76" s="57" t="str">
        <f>+'DOMESTIC DEBT COLONES'!CR77</f>
        <v>BB</v>
      </c>
      <c r="CS76" s="57" t="str">
        <f>+'DOMESTIC DEBT COLONES'!CS77</f>
        <v>Stable</v>
      </c>
      <c r="CT76" s="57" t="str">
        <f>+'DOMESTIC DEBT COLONES'!CT77</f>
        <v>BB</v>
      </c>
      <c r="CU76" s="57" t="str">
        <f>+'DOMESTIC DEBT COLONES'!CU77</f>
        <v>Stable</v>
      </c>
      <c r="CV76" s="57" t="str">
        <f>+'DOMESTIC DEBT COLONES'!CV77</f>
        <v>BB</v>
      </c>
      <c r="CW76" s="57" t="str">
        <f>+'DOMESTIC DEBT COLONES'!CW77</f>
        <v>Stable</v>
      </c>
      <c r="CX76" s="57" t="str">
        <f>+'DOMESTIC DEBT COLONES'!CX77</f>
        <v>BB</v>
      </c>
      <c r="CY76" s="57" t="str">
        <f>+'DOMESTIC DEBT COLONES'!CY77</f>
        <v>Positive</v>
      </c>
      <c r="CZ76" s="57" t="str">
        <f>+'DOMESTIC DEBT COLONES'!CZ77</f>
        <v>BB</v>
      </c>
      <c r="DA76" s="57" t="str">
        <f>+'DOMESTIC DEBT COLONES'!DA77</f>
        <v>Positive</v>
      </c>
      <c r="DB76" s="57" t="str">
        <f>+'DOMESTIC DEBT COLONES'!DB77</f>
        <v>BB</v>
      </c>
      <c r="DC76" s="57" t="str">
        <f>+'DOMESTIC DEBT COLONES'!DC77</f>
        <v>Positive</v>
      </c>
      <c r="DD76" s="57" t="str">
        <f>+'DOMESTIC DEBT COLONES'!DD77</f>
        <v>BB</v>
      </c>
      <c r="DE76" s="57" t="str">
        <f>+'DOMESTIC DEBT COLONES'!DE77</f>
        <v>Positive</v>
      </c>
    </row>
    <row r="77" spans="1:109" s="4" customFormat="1" ht="13.5" customHeight="1" x14ac:dyDescent="0.35">
      <c r="B77" s="38"/>
      <c r="C77" s="38"/>
      <c r="AD77" s="38"/>
      <c r="AE77" s="38"/>
      <c r="AT77" s="38"/>
      <c r="AU77" s="38"/>
    </row>
    <row r="78" spans="1:109" s="4" customFormat="1" ht="13.5" customHeight="1" x14ac:dyDescent="0.35">
      <c r="A78" s="1"/>
      <c r="B78" s="38"/>
      <c r="C78" s="38"/>
      <c r="AD78" s="38"/>
      <c r="AE78" s="38"/>
      <c r="AT78" s="38"/>
      <c r="AU78" s="38"/>
    </row>
    <row r="79" spans="1:109" s="4" customFormat="1" ht="13.5" customHeight="1" x14ac:dyDescent="0.35">
      <c r="A79" s="1"/>
      <c r="B79" s="38"/>
      <c r="C79" s="38"/>
      <c r="AD79" s="38"/>
      <c r="AE79" s="38"/>
      <c r="AT79" s="38"/>
      <c r="AU79" s="38"/>
    </row>
    <row r="80" spans="1:109" s="4" customFormat="1" ht="13.5" customHeight="1" x14ac:dyDescent="0.35">
      <c r="A80" s="1"/>
      <c r="B80" s="38"/>
      <c r="C80" s="38"/>
      <c r="AD80" s="38"/>
      <c r="AE80" s="38"/>
      <c r="AT80" s="38"/>
      <c r="AU80" s="38"/>
    </row>
    <row r="81" spans="1:109" s="4" customFormat="1" ht="13.5" customHeight="1" thickBot="1" x14ac:dyDescent="0.4">
      <c r="A81" s="1"/>
      <c r="B81" s="38"/>
      <c r="C81" s="38"/>
      <c r="AD81" s="38"/>
      <c r="AE81" s="38"/>
      <c r="AT81" s="38"/>
      <c r="AU81" s="38"/>
    </row>
    <row r="82" spans="1:109" s="4" customFormat="1" ht="13.5" customHeight="1" thickBot="1" x14ac:dyDescent="0.4">
      <c r="A82" s="58" t="str">
        <f>+'DOMESTIC DEBT COLONES'!A83</f>
        <v>Exchande Rate</v>
      </c>
      <c r="B82" s="59">
        <f>+'DOMESTIC DEBT COLONES'!B83</f>
        <v>615.74</v>
      </c>
      <c r="C82" s="38"/>
      <c r="D82" s="60">
        <f>+'DOMESTIC DEBT COLONES'!D83</f>
        <v>614.62</v>
      </c>
      <c r="F82" s="61">
        <f>+'DOMESTIC DEBT COLONES'!F83</f>
        <v>614.78</v>
      </c>
      <c r="H82" s="61">
        <f>+'DOMESTIC DEBT COLONES'!H83</f>
        <v>612.88</v>
      </c>
      <c r="J82" s="61">
        <f>+'DOMESTIC DEBT COLONES'!J83</f>
        <v>614.85</v>
      </c>
      <c r="L82" s="61">
        <f>+'DOMESTIC DEBT COLONES'!L83</f>
        <v>620.51</v>
      </c>
      <c r="N82" s="61">
        <f>+'DOMESTIC DEBT COLONES'!N83</f>
        <v>620.27</v>
      </c>
      <c r="P82" s="61">
        <f>+'DOMESTIC DEBT COLONES'!P83</f>
        <v>621.78</v>
      </c>
      <c r="R82" s="61">
        <f>+'DOMESTIC DEBT COLONES'!R83</f>
        <v>625.87</v>
      </c>
      <c r="T82" s="61">
        <f>+'DOMESTIC DEBT COLONES'!T83</f>
        <v>628.79999999999995</v>
      </c>
      <c r="V82" s="61">
        <f>+'DOMESTIC DEBT COLONES'!V83</f>
        <v>641.04999999999995</v>
      </c>
      <c r="X82" s="61">
        <v>631.82000000000005</v>
      </c>
      <c r="Z82" s="61">
        <f>+'DOMESTIC DEBT COLONES'!Z83</f>
        <v>642.66</v>
      </c>
      <c r="AB82" s="61">
        <f>+'DOMESTIC DEBT COLONES'!AB83</f>
        <v>647.09</v>
      </c>
      <c r="AD82" s="59">
        <f>+'DOMESTIC DEBT COLONES'!AD83</f>
        <v>645.27</v>
      </c>
      <c r="AE82" s="38"/>
      <c r="AF82" s="61">
        <f>+'DOMESTIC DEBT COLONES'!AF83</f>
        <v>667.37</v>
      </c>
      <c r="AH82" s="61">
        <f>+'DOMESTIC DEBT COLONES'!AH83</f>
        <v>669.28</v>
      </c>
      <c r="AJ82" s="61">
        <f>+'DOMESTIC DEBT COLONES'!AJ83</f>
        <v>688.85</v>
      </c>
      <c r="AL82" s="61">
        <f>+'DOMESTIC DEBT COLONES'!AL83</f>
        <v>692.27</v>
      </c>
      <c r="AN82" s="61">
        <f>+'DOMESTIC DEBT COLONES'!AN83</f>
        <v>672.62</v>
      </c>
      <c r="AP82" s="61">
        <f>+'DOMESTIC DEBT COLONES'!AP83</f>
        <v>658.73</v>
      </c>
      <c r="AR82" s="61">
        <f>+'DOMESTIC DEBT COLONES'!AR83</f>
        <v>629.41999999999996</v>
      </c>
      <c r="AT82" s="59">
        <f>+'DOMESTIC DEBT COLONES'!AT83</f>
        <v>619.66999999999996</v>
      </c>
      <c r="AU82" s="38"/>
      <c r="AV82" s="61">
        <f>+'DOMESTIC DEBT COLONES'!AV83</f>
        <v>604.29999999999995</v>
      </c>
      <c r="AX82" s="61">
        <f>+'DOMESTIC DEBT COLONES'!AX83</f>
        <v>597.64</v>
      </c>
      <c r="AZ82" s="61">
        <f>+'DOMESTIC DEBT COLONES'!AZ83</f>
        <v>557.65</v>
      </c>
      <c r="BB82" s="61">
        <f>+'DOMESTIC DEBT COLONES'!BB83</f>
        <v>560.79</v>
      </c>
      <c r="BD82" s="61">
        <f>+'DOMESTIC DEBT COLONES'!BD83</f>
        <v>543.30999999999995</v>
      </c>
      <c r="BF82" s="61">
        <f>+'DOMESTIC DEBT COLONES'!BF83</f>
        <v>547.70000000000005</v>
      </c>
      <c r="BH82" s="61">
        <f>+'DOMESTIC DEBT COLONES'!BH83</f>
        <v>544.30999999999995</v>
      </c>
      <c r="BJ82" s="61">
        <f>+'DOMESTIC DEBT COLONES'!BJ83</f>
        <v>547.86</v>
      </c>
      <c r="BL82" s="61">
        <f>+'DOMESTIC DEBT COLONES'!BL83</f>
        <v>547</v>
      </c>
      <c r="BN82" s="61">
        <f>+'DOMESTIC DEBT COLONES'!BN83</f>
        <v>538.17999999999995</v>
      </c>
      <c r="BP82" s="61">
        <f>+'DOMESTIC DEBT COLONES'!BP83</f>
        <v>541.5</v>
      </c>
      <c r="BR82" s="61">
        <f>+'DOMESTIC DEBT COLONES'!BR83</f>
        <v>535.16999999999996</v>
      </c>
      <c r="BT82" s="61">
        <f>+'DOMESTIC DEBT COLONES'!BT83</f>
        <v>536.54</v>
      </c>
      <c r="BV82" s="61">
        <f>+'DOMESTIC DEBT COLONES'!BV83</f>
        <v>523.72</v>
      </c>
      <c r="BX82" s="61">
        <f>+'DOMESTIC DEBT COLONES'!BX83</f>
        <v>518.29999999999995</v>
      </c>
      <c r="BZ82" s="61">
        <f>+'DOMESTIC DEBT COLONES'!BZ83</f>
        <v>515.99</v>
      </c>
      <c r="CB82" s="61">
        <v>504.1</v>
      </c>
      <c r="CD82" s="61">
        <f>+'DOMESTIC DEBT COLONES'!CD83</f>
        <v>509.44</v>
      </c>
      <c r="CF82" s="61">
        <f>+'DOMESTIC DEBT COLONES'!CF83</f>
        <v>531.82000000000005</v>
      </c>
      <c r="CH82" s="61">
        <f>+'DOMESTIC DEBT COLONES'!CH83</f>
        <v>528.53</v>
      </c>
      <c r="CJ82" s="61">
        <f>+'DOMESTIC DEBT COLONES'!CJ83</f>
        <v>524.1</v>
      </c>
      <c r="CL82" s="61">
        <f>+'DOMESTIC DEBT COLONES'!CL83</f>
        <v>520.66999999999996</v>
      </c>
      <c r="CN82" s="61">
        <f>+'DOMESTIC DEBT COLONES'!CN83</f>
        <v>519.02</v>
      </c>
      <c r="CP82" s="61">
        <f>+'DOMESTIC DEBT COLONES'!CP83</f>
        <v>513.84</v>
      </c>
      <c r="CR82" s="61">
        <f>+'DOMESTIC DEBT COLONES'!CR83</f>
        <v>510.01</v>
      </c>
      <c r="CT82" s="61">
        <f>+'DOMESTIC DEBT COLONES'!CT83</f>
        <v>511.53</v>
      </c>
      <c r="CV82" s="61">
        <f>+'DOMESTIC DEBT COLONES'!CV83</f>
        <v>509.68</v>
      </c>
      <c r="CX82" s="61">
        <f>+'DOMESTIC DEBT COLONES'!CX83</f>
        <v>505</v>
      </c>
      <c r="CZ82" s="61">
        <f>+'DOMESTIC DEBT COLONES'!CZ83</f>
        <v>503.5</v>
      </c>
      <c r="DB82" s="61">
        <f>+'DOMESTIC DEBT COLONES'!DB83</f>
        <v>506.95</v>
      </c>
      <c r="DD82" s="61">
        <f>+'DOMESTIC DEBT COLONES'!DD83</f>
        <v>507.16</v>
      </c>
    </row>
    <row r="84" spans="1:109" x14ac:dyDescent="0.35">
      <c r="A84" s="13" t="s">
        <v>95</v>
      </c>
    </row>
    <row r="85" spans="1:109" s="13" customFormat="1" x14ac:dyDescent="0.35">
      <c r="A85" s="13" t="str">
        <f>+'DOMESTIC DEBT COLONES'!A85</f>
        <v>As of December 2019, calculation of the weighted average rate and that includes the colonization of the dollar rates, an average one year mobile exchange rate is considered</v>
      </c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  <c r="AF85" s="1"/>
      <c r="AG85" s="1"/>
      <c r="AH85" s="1"/>
      <c r="AI85" s="1"/>
      <c r="AJ85" s="1"/>
      <c r="AK85" s="1"/>
      <c r="AL85" s="1"/>
      <c r="AM85" s="1"/>
      <c r="AN85" s="1"/>
      <c r="AO85" s="1"/>
      <c r="AP85" s="1"/>
      <c r="AQ85" s="1"/>
      <c r="AR85" s="1"/>
      <c r="AS85" s="1"/>
      <c r="AV85" s="1"/>
      <c r="AW85" s="1"/>
      <c r="AX85" s="1"/>
      <c r="AY85" s="1"/>
      <c r="AZ85" s="1"/>
      <c r="BA85" s="1"/>
      <c r="BB85" s="1"/>
      <c r="BC85" s="1"/>
      <c r="BD85" s="1"/>
      <c r="BE85" s="1"/>
      <c r="BF85" s="1"/>
      <c r="BG85" s="1"/>
      <c r="BH85" s="1"/>
      <c r="BI85" s="1"/>
      <c r="BJ85" s="1"/>
      <c r="BK85" s="1"/>
      <c r="BL85" s="1"/>
      <c r="BM85" s="1"/>
      <c r="BN85" s="1"/>
      <c r="BO85" s="1"/>
      <c r="BP85" s="1"/>
      <c r="BQ85" s="1"/>
      <c r="BR85" s="1"/>
      <c r="BS85" s="1"/>
      <c r="BT85" s="1"/>
      <c r="BU85" s="1"/>
      <c r="BV85" s="1"/>
      <c r="BW85" s="1"/>
      <c r="BX85" s="1"/>
      <c r="BY85" s="1"/>
      <c r="BZ85" s="1"/>
      <c r="CA85" s="1"/>
      <c r="CB85" s="1"/>
      <c r="CC85" s="1"/>
      <c r="CD85" s="1"/>
      <c r="CE85" s="1"/>
      <c r="CF85" s="1"/>
      <c r="CG85" s="1"/>
      <c r="CH85" s="1"/>
      <c r="CI85" s="1"/>
      <c r="CJ85" s="1"/>
      <c r="CK85" s="1"/>
      <c r="CL85" s="1"/>
      <c r="CM85" s="1"/>
      <c r="CN85" s="1"/>
      <c r="CO85" s="1"/>
      <c r="CP85" s="1"/>
      <c r="CQ85" s="1"/>
      <c r="CR85" s="1"/>
      <c r="CS85" s="1"/>
      <c r="CT85" s="1"/>
      <c r="CU85" s="1"/>
      <c r="CV85" s="1"/>
      <c r="CW85" s="1"/>
      <c r="CX85" s="1"/>
      <c r="CY85" s="1"/>
      <c r="CZ85" s="1"/>
      <c r="DA85" s="1"/>
      <c r="DB85" s="1"/>
      <c r="DC85" s="1"/>
      <c r="DD85" s="1"/>
      <c r="DE85" s="1"/>
    </row>
    <row r="86" spans="1:109" s="13" customFormat="1" x14ac:dyDescent="0.35">
      <c r="A86" s="13" t="s">
        <v>306</v>
      </c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  <c r="AF86" s="1"/>
      <c r="AG86" s="1"/>
      <c r="AH86" s="1"/>
      <c r="AI86" s="1"/>
      <c r="AJ86" s="1"/>
      <c r="AK86" s="1"/>
      <c r="AL86" s="1"/>
      <c r="AM86" s="1"/>
      <c r="AN86" s="1"/>
      <c r="AO86" s="1"/>
      <c r="AP86" s="1"/>
      <c r="AQ86" s="1"/>
      <c r="AR86" s="1"/>
      <c r="AS86" s="1"/>
      <c r="AV86" s="1"/>
      <c r="AW86" s="1"/>
      <c r="AX86" s="1"/>
      <c r="AY86" s="1"/>
      <c r="AZ86" s="1"/>
      <c r="BA86" s="1"/>
      <c r="BB86" s="1"/>
      <c r="BC86" s="1"/>
      <c r="BD86" s="1"/>
      <c r="BE86" s="1"/>
      <c r="BF86" s="1"/>
      <c r="BG86" s="1"/>
      <c r="BH86" s="1"/>
      <c r="BI86" s="1"/>
      <c r="BJ86" s="1"/>
      <c r="BK86" s="1"/>
      <c r="BL86" s="1"/>
      <c r="BM86" s="1"/>
      <c r="BN86" s="1"/>
      <c r="BO86" s="1"/>
      <c r="BP86" s="1"/>
      <c r="BQ86" s="1"/>
      <c r="BR86" s="1"/>
      <c r="BS86" s="1"/>
      <c r="BT86" s="1"/>
      <c r="BU86" s="1"/>
      <c r="BV86" s="1"/>
      <c r="BW86" s="1"/>
      <c r="BX86" s="1"/>
      <c r="BY86" s="1"/>
      <c r="BZ86" s="1"/>
      <c r="CA86" s="1"/>
      <c r="CB86" s="1"/>
      <c r="CC86" s="1"/>
      <c r="CD86" s="1"/>
      <c r="CE86" s="1"/>
      <c r="CF86" s="1"/>
      <c r="CG86" s="1"/>
      <c r="CH86" s="1"/>
      <c r="CI86" s="1"/>
      <c r="CJ86" s="1"/>
      <c r="CK86" s="1"/>
      <c r="CL86" s="1"/>
      <c r="CM86" s="1"/>
      <c r="CN86" s="1"/>
      <c r="CO86" s="1"/>
      <c r="CP86" s="1"/>
      <c r="CQ86" s="1"/>
      <c r="CR86" s="1"/>
      <c r="CS86" s="1"/>
      <c r="CT86" s="1"/>
      <c r="CU86" s="1"/>
      <c r="CV86" s="1"/>
      <c r="CW86" s="1"/>
      <c r="CX86" s="1"/>
      <c r="CY86" s="1"/>
      <c r="CZ86" s="1"/>
      <c r="DA86" s="1"/>
      <c r="DB86" s="1"/>
      <c r="DC86" s="1"/>
      <c r="DD86" s="1"/>
      <c r="DE86" s="1"/>
    </row>
    <row r="87" spans="1:109" s="13" customFormat="1" x14ac:dyDescent="0.35">
      <c r="A87" s="13" t="str">
        <f>+'DOMESTIC DEBT COLONES'!A88</f>
        <v>DATA PIB February 2025</v>
      </c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  <c r="AF87" s="1"/>
      <c r="AG87" s="1"/>
      <c r="AH87" s="1"/>
      <c r="AI87" s="1"/>
      <c r="AJ87" s="1"/>
      <c r="AK87" s="1"/>
      <c r="AL87" s="1"/>
      <c r="AM87" s="1"/>
      <c r="AN87" s="1"/>
      <c r="AO87" s="1"/>
      <c r="AP87" s="1"/>
      <c r="AQ87" s="1"/>
      <c r="AR87" s="1"/>
      <c r="AS87" s="1"/>
      <c r="AV87" s="1"/>
      <c r="AW87" s="1"/>
      <c r="AX87" s="1"/>
      <c r="AY87" s="1"/>
      <c r="AZ87" s="1"/>
      <c r="BA87" s="1"/>
      <c r="BB87" s="1"/>
      <c r="BC87" s="1"/>
      <c r="BD87" s="1"/>
      <c r="BE87" s="1"/>
      <c r="BF87" s="1"/>
      <c r="BG87" s="1"/>
      <c r="BH87" s="1"/>
      <c r="BI87" s="1"/>
      <c r="BJ87" s="1"/>
      <c r="BK87" s="1"/>
      <c r="BL87" s="1"/>
      <c r="BM87" s="1"/>
      <c r="BN87" s="1"/>
      <c r="BO87" s="1"/>
      <c r="BP87" s="1"/>
      <c r="BQ87" s="1"/>
      <c r="BR87" s="1"/>
      <c r="BS87" s="1"/>
      <c r="BT87" s="1"/>
      <c r="BU87" s="1"/>
      <c r="BV87" s="1"/>
      <c r="BW87" s="1"/>
      <c r="BX87" s="1"/>
      <c r="BY87" s="1"/>
      <c r="BZ87" s="1"/>
      <c r="CA87" s="1"/>
      <c r="CB87" s="1"/>
      <c r="CC87" s="1"/>
      <c r="CD87" s="1"/>
      <c r="CE87" s="1"/>
      <c r="CF87" s="1"/>
      <c r="CG87" s="1"/>
      <c r="CH87" s="1"/>
      <c r="CI87" s="1"/>
      <c r="CJ87" s="1"/>
      <c r="CK87" s="1"/>
      <c r="CL87" s="1"/>
      <c r="CM87" s="1"/>
      <c r="CN87" s="1"/>
      <c r="CO87" s="1"/>
      <c r="CP87" s="1"/>
      <c r="CQ87" s="1"/>
      <c r="CR87" s="1"/>
      <c r="CS87" s="1"/>
      <c r="CT87" s="1"/>
      <c r="CU87" s="1"/>
      <c r="CV87" s="1"/>
      <c r="CW87" s="1"/>
      <c r="CX87" s="1"/>
      <c r="CY87" s="1"/>
      <c r="CZ87" s="1"/>
      <c r="DA87" s="1"/>
      <c r="DB87" s="1"/>
      <c r="DC87" s="1"/>
      <c r="DD87" s="1"/>
      <c r="DE87" s="1"/>
    </row>
    <row r="88" spans="1:109" x14ac:dyDescent="0.35">
      <c r="A88" s="13" t="s">
        <v>255</v>
      </c>
    </row>
    <row r="89" spans="1:109" x14ac:dyDescent="0.35">
      <c r="A89" s="1" t="str">
        <f>+'DOMESTIC DEBT COLONES'!A89</f>
        <v>*Total Current Revenues, tax revenues and total Expenditures updated to February 2025.</v>
      </c>
    </row>
  </sheetData>
  <mergeCells count="57">
    <mergeCell ref="DD4:DE4"/>
    <mergeCell ref="CR4:CS4"/>
    <mergeCell ref="CP4:CQ4"/>
    <mergeCell ref="CN4:CO4"/>
    <mergeCell ref="CL4:CM4"/>
    <mergeCell ref="DB4:DC4"/>
    <mergeCell ref="CZ4:DA4"/>
    <mergeCell ref="CX4:CY4"/>
    <mergeCell ref="CV4:CW4"/>
    <mergeCell ref="CT4:CU4"/>
    <mergeCell ref="CJ4:CK4"/>
    <mergeCell ref="CH4:CI4"/>
    <mergeCell ref="CF4:CG4"/>
    <mergeCell ref="CD4:CE4"/>
    <mergeCell ref="CB4:CC4"/>
    <mergeCell ref="BZ4:CA4"/>
    <mergeCell ref="BX4:BY4"/>
    <mergeCell ref="BT4:BU4"/>
    <mergeCell ref="BV4:BW4"/>
    <mergeCell ref="BP4:BQ4"/>
    <mergeCell ref="BR4:BS4"/>
    <mergeCell ref="AZ4:BA4"/>
    <mergeCell ref="BJ4:BK4"/>
    <mergeCell ref="BF4:BG4"/>
    <mergeCell ref="AX4:AY4"/>
    <mergeCell ref="AP4:AQ4"/>
    <mergeCell ref="AV4:AW4"/>
    <mergeCell ref="AT4:AU4"/>
    <mergeCell ref="BN4:BO4"/>
    <mergeCell ref="BL4:BM4"/>
    <mergeCell ref="BH4:BI4"/>
    <mergeCell ref="BD4:BE4"/>
    <mergeCell ref="BB4:BC4"/>
    <mergeCell ref="AB4:AC4"/>
    <mergeCell ref="AF4:AG4"/>
    <mergeCell ref="AD4:AE4"/>
    <mergeCell ref="AH4:AI4"/>
    <mergeCell ref="AR4:AS4"/>
    <mergeCell ref="AL4:AM4"/>
    <mergeCell ref="AJ4:AK4"/>
    <mergeCell ref="AN4:AO4"/>
    <mergeCell ref="A1:CE1"/>
    <mergeCell ref="A2:CE2"/>
    <mergeCell ref="A4:A6"/>
    <mergeCell ref="Z4:AA4"/>
    <mergeCell ref="H4:I4"/>
    <mergeCell ref="J4:K4"/>
    <mergeCell ref="L4:M4"/>
    <mergeCell ref="N4:O4"/>
    <mergeCell ref="P4:Q4"/>
    <mergeCell ref="R4:S4"/>
    <mergeCell ref="T4:U4"/>
    <mergeCell ref="V4:W4"/>
    <mergeCell ref="X4:Y4"/>
    <mergeCell ref="D4:E4"/>
    <mergeCell ref="B4:C4"/>
    <mergeCell ref="F4:G4"/>
  </mergeCells>
  <phoneticPr fontId="0" type="noConversion"/>
  <hyperlinks>
    <hyperlink ref="DF1" location="CONTENTS!I5" display="Å CONTENTS" xr:uid="{962DAD6D-C699-45F7-857A-9C7DBBE2B472}"/>
  </hyperlinks>
  <printOptions horizontalCentered="1" verticalCentered="1"/>
  <pageMargins left="0.19685039370078741" right="0.27559055118110237" top="0.27559055118110237" bottom="0.70866141732283472" header="0" footer="0.55118110236220474"/>
  <pageSetup scale="46" orientation="landscape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1">
    <tabColor theme="4" tint="0.79998168889431442"/>
  </sheetPr>
  <dimension ref="A3:AC98"/>
  <sheetViews>
    <sheetView showGridLines="0" topLeftCell="C1" zoomScaleNormal="100" workbookViewId="0">
      <selection activeCell="G8" sqref="G8"/>
    </sheetView>
  </sheetViews>
  <sheetFormatPr baseColWidth="10" defaultColWidth="11.44140625" defaultRowHeight="14.4" x14ac:dyDescent="0.35"/>
  <cols>
    <col min="1" max="1" width="3.109375" style="1" customWidth="1"/>
    <col min="2" max="2" width="20.44140625" style="1" customWidth="1"/>
    <col min="3" max="3" width="23.6640625" style="1" bestFit="1" customWidth="1"/>
    <col min="4" max="5" width="12.77734375" style="1" bestFit="1" customWidth="1"/>
    <col min="6" max="6" width="18.6640625" style="1" bestFit="1" customWidth="1"/>
    <col min="7" max="7" width="13.5546875" style="1" customWidth="1"/>
    <col min="8" max="8" width="12.77734375" style="1" bestFit="1" customWidth="1"/>
    <col min="9" max="11" width="11.5546875" style="1" bestFit="1" customWidth="1"/>
    <col min="12" max="12" width="14.5546875" style="1" customWidth="1"/>
    <col min="13" max="13" width="12" style="1" customWidth="1"/>
    <col min="14" max="14" width="14.44140625" style="1" bestFit="1" customWidth="1"/>
    <col min="15" max="15" width="9.77734375" style="1" bestFit="1" customWidth="1"/>
    <col min="16" max="16" width="9.5546875" style="1" bestFit="1" customWidth="1"/>
    <col min="17" max="17" width="14.109375" style="1" bestFit="1" customWidth="1"/>
    <col min="18" max="18" width="14" style="1" customWidth="1"/>
    <col min="19" max="19" width="9.77734375" style="1" bestFit="1" customWidth="1"/>
    <col min="20" max="20" width="10" style="1" bestFit="1" customWidth="1"/>
    <col min="21" max="27" width="11.5546875" style="1" bestFit="1" customWidth="1"/>
    <col min="28" max="16384" width="11.44140625" style="1"/>
  </cols>
  <sheetData>
    <row r="3" spans="1:13" ht="15" x14ac:dyDescent="0.4">
      <c r="A3" s="494" t="s">
        <v>96</v>
      </c>
      <c r="B3" s="494"/>
      <c r="C3" s="494"/>
      <c r="D3" s="494"/>
      <c r="E3" s="494"/>
      <c r="F3" s="494"/>
      <c r="G3" s="494"/>
      <c r="H3" s="494"/>
      <c r="I3" s="494"/>
      <c r="J3" s="494"/>
      <c r="K3" s="494"/>
      <c r="L3" s="494"/>
      <c r="M3" s="494"/>
    </row>
    <row r="6" spans="1:13" x14ac:dyDescent="0.35">
      <c r="B6" s="495" t="s">
        <v>97</v>
      </c>
      <c r="C6" s="495"/>
      <c r="D6" s="495"/>
      <c r="E6" s="495"/>
      <c r="F6" s="495"/>
      <c r="H6" s="495" t="s">
        <v>98</v>
      </c>
      <c r="I6" s="495"/>
      <c r="J6" s="495"/>
      <c r="K6" s="495"/>
      <c r="L6" s="495"/>
      <c r="M6" s="495"/>
    </row>
    <row r="7" spans="1:13" x14ac:dyDescent="0.35">
      <c r="B7" s="495" t="s">
        <v>99</v>
      </c>
      <c r="C7" s="495"/>
      <c r="D7" s="495"/>
      <c r="E7" s="495"/>
      <c r="F7" s="495"/>
      <c r="H7" s="495" t="s">
        <v>99</v>
      </c>
      <c r="I7" s="495"/>
      <c r="J7" s="495"/>
      <c r="K7" s="495"/>
      <c r="L7" s="495"/>
      <c r="M7" s="495"/>
    </row>
    <row r="8" spans="1:13" x14ac:dyDescent="0.35">
      <c r="B8" s="496" t="s">
        <v>100</v>
      </c>
      <c r="C8" s="496"/>
      <c r="D8" s="496"/>
      <c r="E8" s="496"/>
      <c r="F8" s="496"/>
      <c r="H8" s="495" t="s">
        <v>101</v>
      </c>
      <c r="I8" s="495"/>
      <c r="J8" s="495"/>
      <c r="K8" s="495"/>
      <c r="L8" s="495"/>
      <c r="M8" s="495"/>
    </row>
    <row r="9" spans="1:13" x14ac:dyDescent="0.35">
      <c r="B9" s="497" t="s">
        <v>303</v>
      </c>
      <c r="C9" s="497"/>
      <c r="D9" s="497"/>
      <c r="E9" s="497"/>
      <c r="F9" s="497"/>
      <c r="H9" s="497" t="str">
        <f>+B9</f>
        <v>Mayo 2025</v>
      </c>
      <c r="I9" s="495"/>
      <c r="J9" s="495"/>
      <c r="K9" s="495"/>
      <c r="L9" s="495"/>
      <c r="M9" s="495"/>
    </row>
    <row r="25" spans="2:13" ht="26.25" customHeight="1" x14ac:dyDescent="0.35">
      <c r="G25" s="126" t="s">
        <v>102</v>
      </c>
    </row>
    <row r="27" spans="2:13" x14ac:dyDescent="0.35">
      <c r="B27" s="495" t="s">
        <v>103</v>
      </c>
      <c r="C27" s="495"/>
      <c r="D27" s="495"/>
      <c r="E27" s="495"/>
      <c r="F27" s="495"/>
      <c r="H27" s="495" t="s">
        <v>104</v>
      </c>
      <c r="I27" s="495"/>
      <c r="J27" s="495"/>
      <c r="K27" s="495"/>
      <c r="L27" s="495"/>
      <c r="M27" s="495"/>
    </row>
    <row r="28" spans="2:13" ht="15" customHeight="1" x14ac:dyDescent="0.35">
      <c r="B28" s="495" t="s">
        <v>99</v>
      </c>
      <c r="C28" s="495"/>
      <c r="D28" s="495"/>
      <c r="E28" s="495"/>
      <c r="F28" s="495"/>
      <c r="G28" s="4"/>
      <c r="H28" s="497" t="s">
        <v>99</v>
      </c>
      <c r="I28" s="497"/>
      <c r="J28" s="497"/>
      <c r="K28" s="497"/>
      <c r="L28" s="497"/>
      <c r="M28" s="497"/>
    </row>
    <row r="29" spans="2:13" x14ac:dyDescent="0.35">
      <c r="B29" s="496" t="s">
        <v>105</v>
      </c>
      <c r="C29" s="496"/>
      <c r="D29" s="496"/>
      <c r="E29" s="496"/>
      <c r="F29" s="496"/>
      <c r="G29" s="4"/>
      <c r="H29" s="497" t="s">
        <v>106</v>
      </c>
      <c r="I29" s="497"/>
      <c r="J29" s="497"/>
      <c r="K29" s="497"/>
      <c r="L29" s="497"/>
      <c r="M29" s="497"/>
    </row>
    <row r="30" spans="2:13" x14ac:dyDescent="0.35">
      <c r="B30" s="497" t="str">
        <f>+B9</f>
        <v>Mayo 2025</v>
      </c>
      <c r="C30" s="496"/>
      <c r="D30" s="496"/>
      <c r="E30" s="496"/>
      <c r="F30" s="496"/>
      <c r="G30" s="4"/>
      <c r="H30" s="497" t="str">
        <f>+B30</f>
        <v>Mayo 2025</v>
      </c>
      <c r="I30" s="495"/>
      <c r="J30" s="495"/>
      <c r="K30" s="495"/>
      <c r="L30" s="495"/>
      <c r="M30" s="495"/>
    </row>
    <row r="46" spans="2:13" x14ac:dyDescent="0.35">
      <c r="B46" s="495"/>
      <c r="C46" s="495"/>
      <c r="D46" s="495"/>
      <c r="E46" s="495"/>
      <c r="F46" s="495"/>
      <c r="H46" s="495"/>
      <c r="I46" s="495"/>
      <c r="J46" s="495"/>
      <c r="K46" s="495"/>
      <c r="L46" s="495"/>
      <c r="M46" s="140"/>
    </row>
    <row r="49" spans="4:12" x14ac:dyDescent="0.35">
      <c r="D49" s="495" t="s">
        <v>107</v>
      </c>
      <c r="E49" s="495"/>
      <c r="F49" s="495"/>
      <c r="G49" s="495"/>
      <c r="H49" s="495"/>
      <c r="I49" s="495"/>
      <c r="J49" s="495"/>
    </row>
    <row r="50" spans="4:12" x14ac:dyDescent="0.35">
      <c r="D50" s="495" t="s">
        <v>108</v>
      </c>
      <c r="E50" s="495"/>
      <c r="F50" s="495"/>
      <c r="G50" s="495"/>
      <c r="H50" s="495"/>
      <c r="I50" s="495"/>
      <c r="J50" s="495"/>
    </row>
    <row r="51" spans="4:12" x14ac:dyDescent="0.35">
      <c r="D51" s="476" t="s">
        <v>109</v>
      </c>
      <c r="E51" s="476"/>
      <c r="F51" s="476"/>
      <c r="G51" s="476"/>
      <c r="H51" s="476"/>
      <c r="I51" s="476"/>
      <c r="J51" s="476"/>
    </row>
    <row r="52" spans="4:12" x14ac:dyDescent="0.35">
      <c r="D52" s="495" t="s">
        <v>110</v>
      </c>
      <c r="E52" s="495"/>
      <c r="F52" s="495"/>
      <c r="G52" s="495"/>
      <c r="H52" s="495"/>
      <c r="I52" s="495"/>
      <c r="J52" s="495"/>
    </row>
    <row r="53" spans="4:12" ht="18.75" customHeight="1" x14ac:dyDescent="0.35">
      <c r="D53" s="495" t="s">
        <v>292</v>
      </c>
      <c r="E53" s="495"/>
      <c r="F53" s="495"/>
      <c r="G53" s="495"/>
      <c r="H53" s="495"/>
      <c r="I53" s="495"/>
      <c r="J53" s="495"/>
      <c r="L53" s="127"/>
    </row>
    <row r="54" spans="4:12" x14ac:dyDescent="0.35">
      <c r="L54" s="127"/>
    </row>
    <row r="55" spans="4:12" x14ac:dyDescent="0.35">
      <c r="L55" s="127"/>
    </row>
    <row r="56" spans="4:12" x14ac:dyDescent="0.35">
      <c r="L56" s="127"/>
    </row>
    <row r="57" spans="4:12" x14ac:dyDescent="0.35">
      <c r="L57" s="127"/>
    </row>
    <row r="58" spans="4:12" x14ac:dyDescent="0.35">
      <c r="L58" s="127"/>
    </row>
    <row r="59" spans="4:12" x14ac:dyDescent="0.35">
      <c r="L59" s="127"/>
    </row>
    <row r="60" spans="4:12" x14ac:dyDescent="0.35">
      <c r="L60" s="127"/>
    </row>
    <row r="61" spans="4:12" x14ac:dyDescent="0.35">
      <c r="L61" s="127"/>
    </row>
    <row r="72" spans="2:13" ht="23.25" customHeight="1" x14ac:dyDescent="0.35">
      <c r="G72" s="126" t="s">
        <v>111</v>
      </c>
    </row>
    <row r="73" spans="2:13" x14ac:dyDescent="0.35"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</row>
    <row r="74" spans="2:13" ht="13.5" customHeight="1" x14ac:dyDescent="0.35"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</row>
    <row r="75" spans="2:13" s="377" customFormat="1" ht="10.8" x14ac:dyDescent="0.25">
      <c r="B75" s="378"/>
      <c r="C75" s="378"/>
      <c r="D75" s="378"/>
      <c r="E75" s="378"/>
      <c r="F75" s="378"/>
      <c r="G75" s="378"/>
      <c r="H75" s="378"/>
      <c r="I75" s="378"/>
      <c r="J75" s="378"/>
      <c r="K75" s="378"/>
      <c r="L75" s="378"/>
      <c r="M75" s="378"/>
    </row>
    <row r="76" spans="2:13" s="377" customFormat="1" ht="10.8" x14ac:dyDescent="0.25">
      <c r="B76" s="499" t="s">
        <v>112</v>
      </c>
      <c r="C76" s="499"/>
      <c r="D76" s="499"/>
      <c r="E76" s="499"/>
      <c r="F76" s="499"/>
      <c r="G76" s="499"/>
      <c r="H76" s="499"/>
      <c r="I76" s="378"/>
      <c r="J76" s="378"/>
      <c r="K76" s="378"/>
      <c r="L76" s="378"/>
      <c r="M76" s="378"/>
    </row>
    <row r="77" spans="2:13" s="377" customFormat="1" ht="10.8" x14ac:dyDescent="0.25">
      <c r="B77" s="498" t="str">
        <f>+B9</f>
        <v>Mayo 2025</v>
      </c>
      <c r="C77" s="499"/>
      <c r="D77" s="499"/>
      <c r="E77" s="499"/>
      <c r="F77" s="499"/>
      <c r="G77" s="499"/>
      <c r="H77" s="499"/>
      <c r="I77" s="378"/>
      <c r="J77" s="378"/>
      <c r="K77" s="378"/>
      <c r="L77" s="378"/>
      <c r="M77" s="378"/>
    </row>
    <row r="78" spans="2:13" s="377" customFormat="1" ht="10.8" x14ac:dyDescent="0.25">
      <c r="B78" s="378"/>
      <c r="C78" s="378"/>
      <c r="D78" s="378"/>
      <c r="E78" s="378"/>
      <c r="F78" s="378"/>
      <c r="G78" s="378"/>
      <c r="H78" s="457" t="s">
        <v>113</v>
      </c>
      <c r="I78" s="378"/>
      <c r="J78" s="378"/>
      <c r="K78" s="378"/>
      <c r="L78" s="378"/>
      <c r="M78" s="378"/>
    </row>
    <row r="79" spans="2:13" s="377" customFormat="1" ht="10.8" x14ac:dyDescent="0.25">
      <c r="B79" s="458" t="s">
        <v>114</v>
      </c>
      <c r="C79" s="458" t="s">
        <v>115</v>
      </c>
      <c r="D79" s="458" t="s">
        <v>116</v>
      </c>
      <c r="E79" s="459" t="s">
        <v>117</v>
      </c>
      <c r="F79" s="458" t="s">
        <v>118</v>
      </c>
      <c r="G79" s="458" t="s">
        <v>116</v>
      </c>
      <c r="H79" s="459" t="s">
        <v>117</v>
      </c>
      <c r="I79" s="378"/>
      <c r="J79" s="378"/>
      <c r="K79" s="378"/>
      <c r="L79" s="376"/>
      <c r="M79" s="378"/>
    </row>
    <row r="80" spans="2:13" s="377" customFormat="1" ht="10.8" x14ac:dyDescent="0.25">
      <c r="B80" s="460" t="s">
        <v>119</v>
      </c>
      <c r="C80" s="461">
        <v>972260.15032473556</v>
      </c>
      <c r="D80" s="462">
        <f>+C80/$C$86</f>
        <v>4.3899911013612666E-2</v>
      </c>
      <c r="E80" s="462">
        <f>+D80</f>
        <v>4.3899911013612666E-2</v>
      </c>
      <c r="F80" s="461">
        <f>+C80/$C$88</f>
        <v>1917.0678884863466</v>
      </c>
      <c r="G80" s="462">
        <f>+F80/$F$86</f>
        <v>4.3899911013612673E-2</v>
      </c>
      <c r="H80" s="462">
        <f>+G80</f>
        <v>4.3899911013612673E-2</v>
      </c>
      <c r="I80" s="378"/>
      <c r="J80" s="378"/>
      <c r="K80" s="378"/>
      <c r="L80" s="376"/>
      <c r="M80" s="378"/>
    </row>
    <row r="81" spans="2:29" s="377" customFormat="1" ht="10.8" x14ac:dyDescent="0.25">
      <c r="B81" s="460" t="s">
        <v>120</v>
      </c>
      <c r="C81" s="461">
        <v>1141531.4312959081</v>
      </c>
      <c r="D81" s="462">
        <f>+C81/$C$86</f>
        <v>5.1542921137305124E-2</v>
      </c>
      <c r="E81" s="462">
        <f>+E80+D81</f>
        <v>9.5442832150917783E-2</v>
      </c>
      <c r="F81" s="461">
        <f>+C81/$C$88</f>
        <v>2250.8309631988091</v>
      </c>
      <c r="G81" s="462">
        <f>+F81/$F$86</f>
        <v>5.1542921137305124E-2</v>
      </c>
      <c r="H81" s="462">
        <f>+H80+G81</f>
        <v>9.5442832150917797E-2</v>
      </c>
      <c r="I81" s="378"/>
      <c r="J81" s="378"/>
      <c r="K81" s="378"/>
      <c r="L81" s="376"/>
      <c r="M81" s="378"/>
      <c r="N81" s="463"/>
      <c r="O81" s="378"/>
      <c r="P81" s="462"/>
      <c r="Q81" s="378"/>
      <c r="R81" s="378"/>
      <c r="S81" s="378"/>
      <c r="T81" s="378"/>
      <c r="U81" s="378"/>
      <c r="V81" s="378"/>
      <c r="W81" s="378"/>
      <c r="X81" s="378"/>
      <c r="Y81" s="378"/>
      <c r="Z81" s="378"/>
      <c r="AA81" s="378"/>
      <c r="AB81" s="378"/>
    </row>
    <row r="82" spans="2:29" s="377" customFormat="1" ht="10.8" x14ac:dyDescent="0.25">
      <c r="B82" s="460" t="s">
        <v>121</v>
      </c>
      <c r="C82" s="461">
        <v>1826835.3717616745</v>
      </c>
      <c r="D82" s="462">
        <f>+C82/$C$86</f>
        <v>8.2486061194703267E-2</v>
      </c>
      <c r="E82" s="462">
        <f>+E81+D82</f>
        <v>0.17792889334562106</v>
      </c>
      <c r="F82" s="461">
        <f>+C82/$C$88</f>
        <v>3602.0888314568861</v>
      </c>
      <c r="G82" s="462">
        <f>+F82/$F$86</f>
        <v>8.2486061194703267E-2</v>
      </c>
      <c r="H82" s="462">
        <f>+H81+G82</f>
        <v>0.17792889334562106</v>
      </c>
      <c r="I82" s="378"/>
      <c r="J82" s="378"/>
      <c r="K82" s="378"/>
      <c r="L82" s="376"/>
      <c r="M82" s="378"/>
      <c r="N82" s="463"/>
      <c r="O82" s="378"/>
      <c r="P82" s="462"/>
      <c r="Q82" s="378"/>
      <c r="R82" s="378"/>
      <c r="S82" s="378"/>
      <c r="T82" s="378"/>
      <c r="U82" s="378"/>
      <c r="V82" s="378"/>
      <c r="W82" s="378"/>
      <c r="X82" s="378"/>
      <c r="Y82" s="378"/>
      <c r="Z82" s="378"/>
      <c r="AA82" s="378"/>
      <c r="AB82" s="378"/>
    </row>
    <row r="83" spans="2:29" s="377" customFormat="1" ht="10.8" x14ac:dyDescent="0.25">
      <c r="B83" s="460" t="s">
        <v>122</v>
      </c>
      <c r="C83" s="461">
        <v>4334109.0993780121</v>
      </c>
      <c r="D83" s="462">
        <f>+C83/$C$86</f>
        <v>0.1956955694650597</v>
      </c>
      <c r="E83" s="462">
        <f>+E82+D83</f>
        <v>0.37362446281068074</v>
      </c>
      <c r="F83" s="461">
        <f>+C83/$C$88</f>
        <v>8545.8417449680801</v>
      </c>
      <c r="G83" s="462">
        <f>+F83/$F$86</f>
        <v>0.1956955694650597</v>
      </c>
      <c r="H83" s="462">
        <f>+H82+G83</f>
        <v>0.37362446281068074</v>
      </c>
      <c r="I83" s="378"/>
      <c r="J83" s="378"/>
      <c r="K83" s="378"/>
      <c r="L83" s="376"/>
      <c r="M83" s="378"/>
      <c r="N83" s="463"/>
      <c r="O83" s="378"/>
      <c r="P83" s="462"/>
      <c r="Q83" s="378"/>
      <c r="R83" s="378"/>
      <c r="S83" s="378"/>
      <c r="T83" s="378"/>
      <c r="U83" s="378"/>
      <c r="V83" s="378"/>
      <c r="W83" s="378"/>
      <c r="X83" s="378"/>
      <c r="Y83" s="378"/>
      <c r="Z83" s="378"/>
      <c r="AA83" s="378"/>
      <c r="AB83" s="378"/>
    </row>
    <row r="84" spans="2:29" s="377" customFormat="1" ht="10.8" x14ac:dyDescent="0.25">
      <c r="B84" s="460" t="s">
        <v>123</v>
      </c>
      <c r="C84" s="461">
        <v>13872464.884008152</v>
      </c>
      <c r="D84" s="462">
        <f>+C84/$C$86</f>
        <v>0.62637553718931926</v>
      </c>
      <c r="E84" s="462">
        <f>+E83+D84</f>
        <v>1</v>
      </c>
      <c r="F84" s="461">
        <f>+C84/$C$88</f>
        <v>27353.231493036026</v>
      </c>
      <c r="G84" s="462">
        <f>+F84/$F$86</f>
        <v>0.62637553718931926</v>
      </c>
      <c r="H84" s="462">
        <f>+H83+G84</f>
        <v>1</v>
      </c>
      <c r="I84" s="378"/>
      <c r="J84" s="378"/>
      <c r="K84" s="378"/>
      <c r="L84" s="376"/>
      <c r="M84" s="378"/>
      <c r="N84" s="463"/>
      <c r="O84" s="378"/>
      <c r="P84" s="462"/>
      <c r="Q84" s="378"/>
      <c r="R84" s="378"/>
      <c r="S84" s="378"/>
      <c r="T84" s="378"/>
      <c r="U84" s="378"/>
      <c r="V84" s="378"/>
      <c r="W84" s="378"/>
      <c r="X84" s="378"/>
      <c r="Y84" s="378"/>
      <c r="Z84" s="378"/>
      <c r="AA84" s="378"/>
      <c r="AB84" s="378"/>
    </row>
    <row r="85" spans="2:29" s="377" customFormat="1" ht="10.8" x14ac:dyDescent="0.25">
      <c r="B85" s="464"/>
      <c r="C85" s="465"/>
      <c r="D85" s="464"/>
      <c r="E85" s="464"/>
      <c r="F85" s="378"/>
      <c r="G85" s="378"/>
      <c r="H85" s="462"/>
      <c r="I85" s="378"/>
      <c r="J85" s="378"/>
      <c r="K85" s="378"/>
      <c r="L85" s="466"/>
      <c r="M85" s="378"/>
      <c r="N85" s="463"/>
      <c r="O85" s="378"/>
      <c r="P85" s="462"/>
      <c r="Q85" s="378"/>
      <c r="R85" s="378"/>
      <c r="S85" s="378"/>
      <c r="T85" s="378"/>
      <c r="U85" s="378"/>
      <c r="V85" s="378"/>
      <c r="W85" s="378"/>
      <c r="X85" s="378"/>
      <c r="Y85" s="378"/>
      <c r="Z85" s="378"/>
      <c r="AA85" s="378"/>
      <c r="AB85" s="378"/>
    </row>
    <row r="86" spans="2:29" s="377" customFormat="1" ht="10.8" x14ac:dyDescent="0.25">
      <c r="B86" s="467"/>
      <c r="C86" s="461">
        <f>SUM(C80:C85)</f>
        <v>22147200.936768483</v>
      </c>
      <c r="D86" s="458">
        <f>SUM(D80:D85)</f>
        <v>1</v>
      </c>
      <c r="E86" s="458"/>
      <c r="F86" s="468">
        <f>SUM(F80:F85)</f>
        <v>43669.060921146149</v>
      </c>
      <c r="G86" s="458">
        <f>SUM(G80:G85)</f>
        <v>1</v>
      </c>
      <c r="H86" s="378"/>
      <c r="I86" s="378"/>
      <c r="J86" s="378"/>
      <c r="K86" s="378"/>
      <c r="L86" s="378"/>
      <c r="M86" s="378"/>
      <c r="N86" s="463"/>
      <c r="O86" s="378"/>
      <c r="P86" s="462"/>
      <c r="Q86" s="378"/>
      <c r="R86" s="378"/>
      <c r="S86" s="378"/>
      <c r="T86" s="378"/>
      <c r="U86" s="378"/>
      <c r="V86" s="378"/>
      <c r="W86" s="378"/>
      <c r="X86" s="378"/>
      <c r="Y86" s="378"/>
      <c r="Z86" s="378"/>
      <c r="AA86" s="378"/>
      <c r="AB86" s="378"/>
    </row>
    <row r="87" spans="2:29" s="377" customFormat="1" ht="10.8" x14ac:dyDescent="0.25">
      <c r="B87" s="463"/>
      <c r="C87" s="470">
        <f>+C86-'DOMESTIC DEBT COLONES'!DD7</f>
        <v>0</v>
      </c>
      <c r="D87" s="378"/>
      <c r="E87" s="378"/>
      <c r="F87" s="471">
        <f>+F86-'DOMESTIC DEBT USD'!DD6</f>
        <v>0</v>
      </c>
      <c r="G87" s="378"/>
      <c r="H87" s="378"/>
      <c r="I87" s="378"/>
      <c r="J87" s="378"/>
      <c r="K87" s="378"/>
      <c r="L87" s="378"/>
      <c r="M87" s="378"/>
      <c r="N87" s="463"/>
      <c r="O87" s="378"/>
      <c r="P87" s="462"/>
      <c r="Q87" s="378"/>
      <c r="R87" s="378"/>
      <c r="S87" s="378"/>
      <c r="T87" s="378"/>
      <c r="U87" s="378"/>
      <c r="V87" s="378"/>
      <c r="W87" s="378"/>
      <c r="X87" s="378"/>
      <c r="Y87" s="378"/>
      <c r="Z87" s="378"/>
      <c r="AA87" s="378"/>
      <c r="AB87" s="378"/>
    </row>
    <row r="88" spans="2:29" s="377" customFormat="1" ht="10.8" x14ac:dyDescent="0.25">
      <c r="B88" s="378" t="s">
        <v>124</v>
      </c>
      <c r="C88" s="469">
        <f>+'DOMESTIC DEBT USD'!DD82</f>
        <v>507.16</v>
      </c>
      <c r="D88" s="378"/>
      <c r="E88" s="378"/>
      <c r="F88" s="378"/>
      <c r="G88" s="378"/>
      <c r="H88" s="378"/>
      <c r="I88" s="378"/>
      <c r="J88" s="378"/>
      <c r="K88" s="378"/>
      <c r="L88" s="378"/>
      <c r="M88" s="378"/>
      <c r="N88" s="463"/>
      <c r="O88" s="378"/>
      <c r="P88" s="462"/>
      <c r="Q88" s="378"/>
      <c r="R88" s="378"/>
      <c r="S88" s="378"/>
      <c r="T88" s="378"/>
      <c r="U88" s="378"/>
      <c r="V88" s="378"/>
      <c r="W88" s="378"/>
      <c r="X88" s="378"/>
      <c r="Y88" s="378"/>
      <c r="Z88" s="378"/>
      <c r="AA88" s="378"/>
      <c r="AB88" s="378"/>
    </row>
    <row r="89" spans="2:29" s="377" customFormat="1" ht="10.8" x14ac:dyDescent="0.25">
      <c r="B89" s="378"/>
      <c r="C89" s="378"/>
      <c r="D89" s="378"/>
      <c r="E89" s="378"/>
      <c r="F89" s="378"/>
      <c r="G89" s="378"/>
      <c r="H89" s="378"/>
      <c r="I89" s="378"/>
      <c r="J89" s="378"/>
      <c r="K89" s="378"/>
      <c r="L89" s="378"/>
      <c r="M89" s="378"/>
      <c r="N89" s="463"/>
      <c r="O89" s="378"/>
      <c r="P89" s="462"/>
      <c r="Q89" s="378"/>
      <c r="R89" s="378"/>
      <c r="S89" s="378"/>
      <c r="T89" s="378"/>
      <c r="U89" s="378"/>
      <c r="V89" s="378"/>
      <c r="W89" s="378"/>
      <c r="X89" s="378"/>
      <c r="Y89" s="378"/>
      <c r="Z89" s="378"/>
      <c r="AA89" s="378"/>
      <c r="AB89" s="378"/>
    </row>
    <row r="90" spans="2:29" s="377" customFormat="1" ht="10.8" x14ac:dyDescent="0.25">
      <c r="B90" s="460"/>
      <c r="C90" s="461"/>
      <c r="D90" s="378"/>
      <c r="E90" s="462"/>
      <c r="F90" s="378"/>
      <c r="G90" s="378"/>
      <c r="H90" s="378"/>
      <c r="I90" s="378"/>
      <c r="J90" s="378"/>
      <c r="K90" s="378"/>
      <c r="L90" s="378"/>
      <c r="M90" s="378"/>
      <c r="N90" s="463"/>
      <c r="O90" s="378"/>
      <c r="P90" s="462"/>
      <c r="Q90" s="378"/>
      <c r="R90" s="378"/>
      <c r="S90" s="378"/>
      <c r="T90" s="378"/>
      <c r="U90" s="378"/>
      <c r="V90" s="378"/>
      <c r="W90" s="378"/>
      <c r="X90" s="378"/>
      <c r="Y90" s="378"/>
      <c r="Z90" s="378"/>
      <c r="AA90" s="378"/>
      <c r="AB90" s="378"/>
    </row>
    <row r="91" spans="2:29" s="377" customFormat="1" ht="10.8" x14ac:dyDescent="0.25">
      <c r="B91" s="378"/>
      <c r="C91" s="378"/>
      <c r="D91" s="378"/>
      <c r="E91" s="378"/>
      <c r="F91" s="378"/>
      <c r="G91" s="378"/>
      <c r="H91" s="378"/>
      <c r="I91" s="378"/>
      <c r="J91" s="378"/>
      <c r="K91" s="378"/>
      <c r="L91" s="378"/>
      <c r="M91" s="378"/>
      <c r="N91" s="463"/>
      <c r="O91" s="378"/>
      <c r="P91" s="462"/>
      <c r="Q91" s="378"/>
      <c r="R91" s="378"/>
      <c r="S91" s="378"/>
      <c r="T91" s="378"/>
      <c r="U91" s="378"/>
      <c r="V91" s="378"/>
      <c r="W91" s="378"/>
      <c r="X91" s="378"/>
      <c r="Y91" s="378"/>
      <c r="Z91" s="378"/>
      <c r="AA91" s="378"/>
      <c r="AB91" s="378"/>
    </row>
    <row r="92" spans="2:29" x14ac:dyDescent="0.35">
      <c r="B92" s="13"/>
      <c r="C92" s="13"/>
      <c r="D92" s="13"/>
      <c r="E92" s="13"/>
      <c r="F92" s="13"/>
      <c r="G92" s="13"/>
      <c r="H92" s="13"/>
      <c r="I92" s="13"/>
      <c r="J92" s="13"/>
      <c r="K92" s="13"/>
      <c r="L92" s="13"/>
      <c r="M92" s="13"/>
      <c r="N92" s="129"/>
      <c r="O92" s="13"/>
      <c r="P92" s="130"/>
      <c r="Q92" s="13"/>
      <c r="R92" s="13"/>
      <c r="S92" s="13"/>
      <c r="T92" s="13"/>
      <c r="U92" s="13"/>
      <c r="V92" s="13"/>
      <c r="W92" s="13"/>
      <c r="X92" s="13"/>
      <c r="Y92" s="13"/>
      <c r="Z92" s="13"/>
      <c r="AA92" s="13"/>
      <c r="AB92" s="13"/>
    </row>
    <row r="93" spans="2:29" x14ac:dyDescent="0.35">
      <c r="B93" s="13"/>
      <c r="C93" s="13"/>
      <c r="D93" s="13"/>
      <c r="E93" s="13"/>
      <c r="F93" s="13"/>
      <c r="G93" s="13"/>
      <c r="H93" s="13"/>
      <c r="I93" s="13"/>
      <c r="J93" s="13"/>
      <c r="K93" s="13"/>
      <c r="L93" s="13"/>
      <c r="M93" s="13"/>
      <c r="N93" s="129"/>
      <c r="O93" s="13"/>
      <c r="P93" s="130"/>
      <c r="Q93" s="13"/>
      <c r="R93" s="13"/>
      <c r="S93" s="13"/>
      <c r="T93" s="13"/>
      <c r="U93" s="13"/>
      <c r="V93" s="13"/>
      <c r="W93" s="13"/>
      <c r="X93" s="13"/>
      <c r="Y93" s="13"/>
      <c r="Z93" s="13"/>
      <c r="AA93" s="13"/>
      <c r="AB93" s="13"/>
    </row>
    <row r="94" spans="2:29" x14ac:dyDescent="0.35">
      <c r="B94" s="13"/>
      <c r="C94" s="13"/>
      <c r="D94" s="13"/>
      <c r="E94" s="13"/>
      <c r="F94" s="13"/>
      <c r="G94" s="13"/>
      <c r="H94" s="13"/>
      <c r="I94" s="13"/>
      <c r="J94" s="13"/>
      <c r="K94" s="13"/>
      <c r="L94" s="13"/>
      <c r="M94" s="13"/>
      <c r="N94" s="396"/>
      <c r="O94" s="13"/>
      <c r="P94" s="13"/>
      <c r="Q94" s="13"/>
      <c r="R94" s="13"/>
      <c r="S94" s="13"/>
      <c r="T94" s="13"/>
      <c r="U94" s="13"/>
      <c r="V94" s="13"/>
      <c r="W94" s="13"/>
      <c r="X94" s="13"/>
      <c r="Y94" s="13"/>
      <c r="Z94" s="13"/>
      <c r="AA94" s="13"/>
      <c r="AB94" s="13"/>
    </row>
    <row r="95" spans="2:29" s="138" customFormat="1" x14ac:dyDescent="0.35">
      <c r="B95" s="137" t="s">
        <v>125</v>
      </c>
      <c r="C95" s="400">
        <v>1998</v>
      </c>
      <c r="D95" s="400">
        <v>1999</v>
      </c>
      <c r="E95" s="400">
        <v>2000</v>
      </c>
      <c r="F95" s="400">
        <v>2001</v>
      </c>
      <c r="G95" s="400">
        <v>2002</v>
      </c>
      <c r="H95" s="400">
        <v>2003</v>
      </c>
      <c r="I95" s="400">
        <v>2004</v>
      </c>
      <c r="J95" s="400">
        <v>2005</v>
      </c>
      <c r="K95" s="400">
        <v>2006</v>
      </c>
      <c r="L95" s="401">
        <v>2007</v>
      </c>
      <c r="M95" s="401">
        <v>2008</v>
      </c>
      <c r="N95" s="401">
        <v>2009</v>
      </c>
      <c r="O95" s="401">
        <v>2010</v>
      </c>
      <c r="P95" s="401">
        <v>2011</v>
      </c>
      <c r="Q95" s="401">
        <v>2012</v>
      </c>
      <c r="R95" s="401">
        <v>2013</v>
      </c>
      <c r="S95" s="401">
        <v>2014</v>
      </c>
      <c r="T95" s="401">
        <v>2015</v>
      </c>
      <c r="U95" s="401">
        <v>2016</v>
      </c>
      <c r="V95" s="401">
        <v>2017</v>
      </c>
      <c r="W95" s="401">
        <v>2018</v>
      </c>
      <c r="X95" s="401">
        <v>2019</v>
      </c>
      <c r="Y95" s="401">
        <v>2020</v>
      </c>
      <c r="Z95" s="401">
        <v>2021</v>
      </c>
      <c r="AA95" s="401">
        <v>2022</v>
      </c>
      <c r="AB95" s="401">
        <v>2023</v>
      </c>
      <c r="AC95" s="397">
        <v>2024</v>
      </c>
    </row>
    <row r="96" spans="2:29" s="138" customFormat="1" x14ac:dyDescent="0.35">
      <c r="B96" s="137" t="s">
        <v>49</v>
      </c>
      <c r="C96" s="402">
        <v>2.857022671039602E-2</v>
      </c>
      <c r="D96" s="402">
        <v>3.1658496247742487E-2</v>
      </c>
      <c r="E96" s="402">
        <v>3.2459270359974597E-2</v>
      </c>
      <c r="F96" s="402">
        <v>3.3251495099801527E-2</v>
      </c>
      <c r="G96" s="402">
        <v>3.5566946343028455E-2</v>
      </c>
      <c r="H96" s="402">
        <v>3.4602961187832154E-2</v>
      </c>
      <c r="I96" s="402">
        <v>3.2154453375404519E-2</v>
      </c>
      <c r="J96" s="402">
        <v>3.2801600908598801E-2</v>
      </c>
      <c r="K96" s="402">
        <v>3.0237317663925442E-2</v>
      </c>
      <c r="L96" s="403">
        <v>2.4001237939351265E-2</v>
      </c>
      <c r="M96" s="403">
        <v>1.5847600872617801E-2</v>
      </c>
      <c r="N96" s="403">
        <v>1.6016463175041049E-2</v>
      </c>
      <c r="O96" s="403">
        <v>1.7178158546678715E-2</v>
      </c>
      <c r="P96" s="403">
        <v>1.828947194204943E-2</v>
      </c>
      <c r="Q96" s="403">
        <v>1.817262130606934E-2</v>
      </c>
      <c r="R96" s="403">
        <v>2.2880474218535909E-2</v>
      </c>
      <c r="S96" s="403">
        <v>2.2039084838318384E-2</v>
      </c>
      <c r="T96" s="403">
        <v>2.2444009891673593E-2</v>
      </c>
      <c r="U96" s="404">
        <v>2.2344645591451613E-2</v>
      </c>
      <c r="V96" s="404">
        <v>2.5348418469056246E-2</v>
      </c>
      <c r="W96" s="404">
        <v>2.9510729976991935E-2</v>
      </c>
      <c r="X96" s="404">
        <v>3.4879518420462066E-2</v>
      </c>
      <c r="Y96" s="404">
        <v>3.9857148827301347E-2</v>
      </c>
      <c r="Z96" s="405">
        <v>4.1361980540388213E-2</v>
      </c>
      <c r="AA96" s="404">
        <v>3.923926850318088E-2</v>
      </c>
      <c r="AB96" s="404">
        <v>3.9522169045311632E-2</v>
      </c>
      <c r="AC96" s="404">
        <v>3.7918524637572518E-2</v>
      </c>
    </row>
    <row r="97" spans="2:29" s="138" customFormat="1" x14ac:dyDescent="0.35">
      <c r="B97" s="137" t="s">
        <v>68</v>
      </c>
      <c r="C97" s="402">
        <v>0.23302591381619486</v>
      </c>
      <c r="D97" s="402">
        <v>0.26097610964893692</v>
      </c>
      <c r="E97" s="402">
        <v>0.24962305990397268</v>
      </c>
      <c r="F97" s="402">
        <v>0.24714076357742307</v>
      </c>
      <c r="G97" s="402">
        <v>0.27017643943832037</v>
      </c>
      <c r="H97" s="402">
        <v>0.25631606290173675</v>
      </c>
      <c r="I97" s="402">
        <v>0.24167385367222716</v>
      </c>
      <c r="J97" s="402">
        <v>0.24234441818293048</v>
      </c>
      <c r="K97" s="402">
        <v>0.2183930759335817</v>
      </c>
      <c r="L97" s="403">
        <v>0.16143458158536084</v>
      </c>
      <c r="M97" s="403">
        <v>0.10254808248221711</v>
      </c>
      <c r="N97" s="403">
        <v>0.11895234030799891</v>
      </c>
      <c r="O97" s="403">
        <v>0.12278820914316019</v>
      </c>
      <c r="P97" s="403">
        <v>0.12940613563016726</v>
      </c>
      <c r="Q97" s="403">
        <v>0.12986909187051646</v>
      </c>
      <c r="R97" s="403">
        <v>0.16085905513472037</v>
      </c>
      <c r="S97" s="403">
        <v>0.1574946998875755</v>
      </c>
      <c r="T97" s="403">
        <v>0.15647531858303274</v>
      </c>
      <c r="U97" s="404">
        <v>0.15207993628760516</v>
      </c>
      <c r="V97" s="404">
        <v>0.17486642546508352</v>
      </c>
      <c r="W97" s="404">
        <v>0.20787347901411896</v>
      </c>
      <c r="X97" s="404">
        <v>0.24925290551252532</v>
      </c>
      <c r="Y97" s="404">
        <v>0.30711274310638509</v>
      </c>
      <c r="Z97" s="405">
        <v>0.26117997206891036</v>
      </c>
      <c r="AA97" s="404">
        <v>0.26673453859102902</v>
      </c>
      <c r="AB97" s="404">
        <v>0.29111502979367498</v>
      </c>
      <c r="AC97" s="404">
        <v>0.25159256286233439</v>
      </c>
    </row>
    <row r="98" spans="2:29" s="138" customFormat="1" x14ac:dyDescent="0.35">
      <c r="B98" s="137" t="s">
        <v>69</v>
      </c>
      <c r="C98" s="402">
        <v>0.19399229136461651</v>
      </c>
      <c r="D98" s="402">
        <v>0.22101151147225656</v>
      </c>
      <c r="E98" s="402">
        <v>0.20229227779600886</v>
      </c>
      <c r="F98" s="402">
        <v>0.20512051320646896</v>
      </c>
      <c r="G98" s="402">
        <v>0.20676464450014115</v>
      </c>
      <c r="H98" s="402">
        <v>0.20791389221925322</v>
      </c>
      <c r="I98" s="402">
        <v>0.2037444143056247</v>
      </c>
      <c r="J98" s="402">
        <v>0.21695741419924069</v>
      </c>
      <c r="K98" s="402">
        <v>0.208216361271642</v>
      </c>
      <c r="L98" s="403">
        <v>0.16855317217008825</v>
      </c>
      <c r="M98" s="403">
        <v>0.10376174272545508</v>
      </c>
      <c r="N98" s="403">
        <v>9.5570771273210037E-2</v>
      </c>
      <c r="O98" s="403">
        <v>9.0383206731839819E-2</v>
      </c>
      <c r="P98" s="403">
        <v>0.10100789073919833</v>
      </c>
      <c r="Q98" s="403">
        <v>9.9338206984246016E-2</v>
      </c>
      <c r="R98" s="403">
        <v>0.1167477902741177</v>
      </c>
      <c r="S98" s="403">
        <v>0.1092852892025262</v>
      </c>
      <c r="T98" s="403">
        <v>0.10607282943689754</v>
      </c>
      <c r="U98" s="404">
        <v>0.11186389842530996</v>
      </c>
      <c r="V98" s="404">
        <v>0.12242743065339341</v>
      </c>
      <c r="W98" s="404">
        <v>0.14636220733362104</v>
      </c>
      <c r="X98" s="404">
        <v>0.16623640714103821</v>
      </c>
      <c r="Y98" s="404">
        <v>0.18768008372634931</v>
      </c>
      <c r="Z98" s="405">
        <v>0.1980284588527319</v>
      </c>
      <c r="AA98" s="404">
        <v>0.23488110780734517</v>
      </c>
      <c r="AB98" s="404">
        <v>0.24492334759279974</v>
      </c>
      <c r="AC98" s="404">
        <v>0.20104177111385962</v>
      </c>
    </row>
  </sheetData>
  <mergeCells count="26">
    <mergeCell ref="B77:H77"/>
    <mergeCell ref="B8:F8"/>
    <mergeCell ref="B9:F9"/>
    <mergeCell ref="B7:F7"/>
    <mergeCell ref="H7:M7"/>
    <mergeCell ref="H8:M8"/>
    <mergeCell ref="H9:M9"/>
    <mergeCell ref="D50:J50"/>
    <mergeCell ref="D51:J51"/>
    <mergeCell ref="D49:J49"/>
    <mergeCell ref="D52:J52"/>
    <mergeCell ref="B46:F46"/>
    <mergeCell ref="H46:L46"/>
    <mergeCell ref="B76:H76"/>
    <mergeCell ref="D53:J53"/>
    <mergeCell ref="A3:M3"/>
    <mergeCell ref="B28:F28"/>
    <mergeCell ref="B29:F29"/>
    <mergeCell ref="B30:F30"/>
    <mergeCell ref="H29:M29"/>
    <mergeCell ref="H30:M30"/>
    <mergeCell ref="H6:M6"/>
    <mergeCell ref="H27:M27"/>
    <mergeCell ref="H28:M28"/>
    <mergeCell ref="B6:F6"/>
    <mergeCell ref="B27:F27"/>
  </mergeCells>
  <phoneticPr fontId="0" type="noConversion"/>
  <hyperlinks>
    <hyperlink ref="G25" location="CONTENTS!I5" display="Å    CONTENTS" xr:uid="{00000000-0004-0000-0300-000000000000}"/>
    <hyperlink ref="G72" location="CONTENTS!I5" display="Å   CONTENTS" xr:uid="{00000000-0004-0000-0300-000001000000}"/>
  </hyperlinks>
  <printOptions horizontalCentered="1" verticalCentered="1"/>
  <pageMargins left="0.25" right="0.5" top="0.25" bottom="0.26" header="0.25" footer="0"/>
  <pageSetup scale="58" orientation="landscape" horizontalDpi="300" verticalDpi="300" r:id="rId1"/>
  <headerFooter alignWithMargins="0"/>
  <rowBreaks count="1" manualBreakCount="1">
    <brk id="74" min="1" max="12" man="1"/>
  </rowBreaks>
  <colBreaks count="1" manualBreakCount="1">
    <brk id="13" min="2" max="78" man="1"/>
  </col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4" tint="0.79998168889431442"/>
  </sheetPr>
  <dimension ref="A2:AG162"/>
  <sheetViews>
    <sheetView showGridLines="0" topLeftCell="A98" zoomScale="98" zoomScaleNormal="98" workbookViewId="0">
      <selection activeCell="AE136" sqref="AE136"/>
    </sheetView>
  </sheetViews>
  <sheetFormatPr baseColWidth="10" defaultColWidth="11.44140625" defaultRowHeight="14.4" x14ac:dyDescent="0.35"/>
  <cols>
    <col min="1" max="1" width="3.33203125" style="149" customWidth="1"/>
    <col min="2" max="2" width="11.5546875" style="149" bestFit="1" customWidth="1"/>
    <col min="3" max="3" width="20" style="149" bestFit="1" customWidth="1"/>
    <col min="4" max="4" width="20.5546875" style="149" bestFit="1" customWidth="1"/>
    <col min="5" max="5" width="25.6640625" style="149" customWidth="1"/>
    <col min="6" max="6" width="31.6640625" style="149" customWidth="1"/>
    <col min="7" max="7" width="22" style="149" customWidth="1"/>
    <col min="8" max="8" width="20.33203125" style="149" bestFit="1" customWidth="1"/>
    <col min="9" max="9" width="20.77734375" style="149" bestFit="1" customWidth="1"/>
    <col min="10" max="10" width="19" style="149" bestFit="1" customWidth="1"/>
    <col min="11" max="11" width="18.44140625" style="149" bestFit="1" customWidth="1"/>
    <col min="12" max="12" width="13.44140625" style="149" customWidth="1"/>
    <col min="13" max="13" width="12.44140625" style="149" customWidth="1"/>
    <col min="14" max="14" width="11.44140625" style="149" customWidth="1"/>
    <col min="15" max="15" width="14" style="149" customWidth="1"/>
    <col min="16" max="17" width="11.44140625" style="149" customWidth="1"/>
    <col min="18" max="18" width="13.44140625" style="149" customWidth="1"/>
    <col min="19" max="19" width="18.33203125" style="149" bestFit="1" customWidth="1"/>
    <col min="20" max="20" width="10" style="148" customWidth="1"/>
    <col min="21" max="21" width="11.33203125" style="149" bestFit="1" customWidth="1"/>
    <col min="22" max="22" width="10.109375" style="149" bestFit="1" customWidth="1"/>
    <col min="23" max="23" width="18.77734375" style="149" bestFit="1" customWidth="1"/>
    <col min="24" max="24" width="17.88671875" style="149" bestFit="1" customWidth="1"/>
    <col min="25" max="25" width="18.88671875" style="149" bestFit="1" customWidth="1"/>
    <col min="26" max="26" width="10.109375" style="149" bestFit="1" customWidth="1"/>
    <col min="27" max="27" width="16.5546875" style="149" bestFit="1" customWidth="1"/>
    <col min="28" max="28" width="10.109375" style="149" bestFit="1" customWidth="1"/>
    <col min="29" max="29" width="17.33203125" style="149" bestFit="1" customWidth="1"/>
    <col min="30" max="30" width="21.44140625" style="149" bestFit="1" customWidth="1"/>
    <col min="31" max="31" width="20.5546875" style="149" bestFit="1" customWidth="1"/>
    <col min="32" max="32" width="22" style="149" bestFit="1" customWidth="1"/>
    <col min="33" max="33" width="13.6640625" style="149" customWidth="1"/>
    <col min="34" max="34" width="13" style="149" bestFit="1" customWidth="1"/>
    <col min="35" max="35" width="11.109375" style="149" bestFit="1" customWidth="1"/>
    <col min="36" max="36" width="12.44140625" style="149" bestFit="1" customWidth="1"/>
    <col min="37" max="16384" width="11.44140625" style="149"/>
  </cols>
  <sheetData>
    <row r="2" spans="2:19" ht="23.25" customHeight="1" x14ac:dyDescent="0.35">
      <c r="B2" s="500" t="s">
        <v>126</v>
      </c>
      <c r="C2" s="500"/>
      <c r="D2" s="500"/>
      <c r="E2" s="500"/>
      <c r="F2" s="500"/>
      <c r="G2" s="500"/>
      <c r="H2" s="500"/>
      <c r="I2" s="500"/>
      <c r="J2" s="500"/>
      <c r="K2" s="500"/>
      <c r="L2" s="500"/>
      <c r="M2" s="500"/>
      <c r="N2" s="500"/>
      <c r="O2" s="500"/>
      <c r="P2" s="500"/>
      <c r="Q2" s="500"/>
      <c r="R2" s="501"/>
      <c r="S2" s="126" t="s">
        <v>42</v>
      </c>
    </row>
    <row r="3" spans="2:19" x14ac:dyDescent="0.35"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47"/>
      <c r="M3" s="147"/>
      <c r="N3" s="147"/>
      <c r="O3" s="147"/>
      <c r="P3" s="147"/>
      <c r="Q3" s="147"/>
      <c r="R3" s="147"/>
    </row>
    <row r="4" spans="2:19" x14ac:dyDescent="0.35"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47"/>
      <c r="M4" s="147"/>
      <c r="N4" s="147"/>
      <c r="O4" s="147"/>
      <c r="P4" s="147"/>
      <c r="Q4" s="147"/>
      <c r="R4" s="142"/>
    </row>
    <row r="6" spans="2:19" ht="12.75" hidden="1" customHeight="1" x14ac:dyDescent="0.35">
      <c r="B6" s="502" t="s">
        <v>127</v>
      </c>
      <c r="C6" s="502"/>
      <c r="D6" s="502"/>
      <c r="E6" s="502"/>
      <c r="F6" s="502"/>
      <c r="H6" s="502" t="str">
        <f>+B6</f>
        <v>Central Goverment of Costa Rica</v>
      </c>
      <c r="I6" s="502"/>
      <c r="J6" s="502"/>
      <c r="K6" s="502"/>
      <c r="L6" s="502"/>
      <c r="N6" s="502" t="str">
        <f>+B6</f>
        <v>Central Goverment of Costa Rica</v>
      </c>
      <c r="O6" s="502"/>
      <c r="P6" s="502"/>
      <c r="Q6" s="502"/>
      <c r="R6" s="502"/>
    </row>
    <row r="7" spans="2:19" hidden="1" x14ac:dyDescent="0.35">
      <c r="B7" s="502" t="s">
        <v>128</v>
      </c>
      <c r="C7" s="502"/>
      <c r="D7" s="502"/>
      <c r="E7" s="502"/>
      <c r="F7" s="502"/>
      <c r="H7" s="502" t="str">
        <f>+B7</f>
        <v>Maturity Profile Domestic Public Debt</v>
      </c>
      <c r="I7" s="502"/>
      <c r="J7" s="502"/>
      <c r="K7" s="502"/>
      <c r="L7" s="502"/>
      <c r="N7" s="502" t="str">
        <f>+H7</f>
        <v>Maturity Profile Domestic Public Debt</v>
      </c>
      <c r="O7" s="502"/>
      <c r="P7" s="502"/>
      <c r="Q7" s="502"/>
      <c r="R7" s="502"/>
    </row>
    <row r="8" spans="2:19" hidden="1" x14ac:dyDescent="0.35">
      <c r="B8" s="503">
        <v>2024</v>
      </c>
      <c r="C8" s="503"/>
      <c r="D8" s="503"/>
      <c r="E8" s="503"/>
      <c r="F8" s="503"/>
      <c r="H8" s="503">
        <f>+B8</f>
        <v>2024</v>
      </c>
      <c r="I8" s="503"/>
      <c r="J8" s="503"/>
      <c r="K8" s="503"/>
      <c r="L8" s="503"/>
      <c r="N8" s="502">
        <f>+H8</f>
        <v>2024</v>
      </c>
      <c r="O8" s="502"/>
      <c r="P8" s="502"/>
      <c r="Q8" s="502"/>
      <c r="R8" s="502"/>
    </row>
    <row r="9" spans="2:19" hidden="1" x14ac:dyDescent="0.35">
      <c r="B9" s="504">
        <v>45657</v>
      </c>
      <c r="C9" s="504"/>
      <c r="D9" s="504"/>
      <c r="E9" s="504"/>
      <c r="F9" s="504"/>
      <c r="H9" s="504">
        <f>+B9</f>
        <v>45657</v>
      </c>
      <c r="I9" s="504"/>
      <c r="J9" s="504"/>
      <c r="K9" s="504"/>
      <c r="L9" s="504"/>
      <c r="N9" s="504">
        <f>+H9</f>
        <v>45657</v>
      </c>
      <c r="O9" s="504"/>
      <c r="P9" s="504"/>
      <c r="Q9" s="504"/>
      <c r="R9" s="504"/>
    </row>
    <row r="10" spans="2:19" hidden="1" x14ac:dyDescent="0.35">
      <c r="B10" s="503" t="s">
        <v>129</v>
      </c>
      <c r="C10" s="503"/>
      <c r="D10" s="503"/>
      <c r="E10" s="503"/>
      <c r="F10" s="503"/>
      <c r="H10" s="505" t="s">
        <v>130</v>
      </c>
      <c r="I10" s="505"/>
      <c r="J10" s="505"/>
      <c r="K10" s="505"/>
      <c r="L10" s="505"/>
      <c r="N10" s="508" t="s">
        <v>131</v>
      </c>
      <c r="O10" s="503"/>
      <c r="P10" s="503"/>
      <c r="Q10" s="503"/>
      <c r="R10" s="503"/>
    </row>
    <row r="11" spans="2:19" hidden="1" x14ac:dyDescent="0.35"/>
    <row r="12" spans="2:19" hidden="1" x14ac:dyDescent="0.35"/>
    <row r="13" spans="2:19" hidden="1" x14ac:dyDescent="0.35"/>
    <row r="14" spans="2:19" hidden="1" x14ac:dyDescent="0.35"/>
    <row r="15" spans="2:19" hidden="1" x14ac:dyDescent="0.35"/>
    <row r="16" spans="2:19" hidden="1" x14ac:dyDescent="0.35"/>
    <row r="17" spans="2:18" hidden="1" x14ac:dyDescent="0.35"/>
    <row r="18" spans="2:18" hidden="1" x14ac:dyDescent="0.35"/>
    <row r="19" spans="2:18" hidden="1" x14ac:dyDescent="0.35"/>
    <row r="20" spans="2:18" hidden="1" x14ac:dyDescent="0.35"/>
    <row r="21" spans="2:18" hidden="1" x14ac:dyDescent="0.35">
      <c r="B21" s="143"/>
    </row>
    <row r="22" spans="2:18" hidden="1" x14ac:dyDescent="0.35">
      <c r="B22" s="143"/>
    </row>
    <row r="23" spans="2:18" hidden="1" x14ac:dyDescent="0.35"/>
    <row r="25" spans="2:18" ht="12.75" customHeight="1" x14ac:dyDescent="0.35">
      <c r="B25" s="502" t="str">
        <f>+B6</f>
        <v>Central Goverment of Costa Rica</v>
      </c>
      <c r="C25" s="502"/>
      <c r="D25" s="502"/>
      <c r="E25" s="502"/>
      <c r="F25" s="502"/>
      <c r="H25" s="506" t="str">
        <f>+H6</f>
        <v>Central Goverment of Costa Rica</v>
      </c>
      <c r="I25" s="506"/>
      <c r="J25" s="506"/>
      <c r="K25" s="506"/>
      <c r="L25" s="506"/>
      <c r="N25" s="502" t="str">
        <f>+N6</f>
        <v>Central Goverment of Costa Rica</v>
      </c>
      <c r="O25" s="502"/>
      <c r="P25" s="502"/>
      <c r="Q25" s="502"/>
      <c r="R25" s="502"/>
    </row>
    <row r="26" spans="2:18" ht="12.75" customHeight="1" x14ac:dyDescent="0.35">
      <c r="B26" s="502" t="str">
        <f>+B7</f>
        <v>Maturity Profile Domestic Public Debt</v>
      </c>
      <c r="C26" s="502"/>
      <c r="D26" s="502"/>
      <c r="E26" s="502"/>
      <c r="F26" s="502"/>
      <c r="G26" s="150"/>
      <c r="H26" s="506" t="str">
        <f>+H7</f>
        <v>Maturity Profile Domestic Public Debt</v>
      </c>
      <c r="I26" s="506"/>
      <c r="J26" s="506"/>
      <c r="K26" s="506"/>
      <c r="L26" s="506"/>
      <c r="M26" s="150"/>
      <c r="N26" s="502" t="str">
        <f>+N7</f>
        <v>Maturity Profile Domestic Public Debt</v>
      </c>
      <c r="O26" s="502"/>
      <c r="P26" s="502"/>
      <c r="Q26" s="502"/>
      <c r="R26" s="502"/>
    </row>
    <row r="27" spans="2:18" x14ac:dyDescent="0.35">
      <c r="B27" s="503">
        <v>2025</v>
      </c>
      <c r="C27" s="503"/>
      <c r="D27" s="503"/>
      <c r="E27" s="503"/>
      <c r="F27" s="503"/>
      <c r="H27" s="503">
        <f>+B27</f>
        <v>2025</v>
      </c>
      <c r="I27" s="503"/>
      <c r="J27" s="503"/>
      <c r="K27" s="503"/>
      <c r="L27" s="503"/>
      <c r="N27" s="502">
        <f>+H27</f>
        <v>2025</v>
      </c>
      <c r="O27" s="502"/>
      <c r="P27" s="502">
        <f>+N8</f>
        <v>2024</v>
      </c>
      <c r="Q27" s="502"/>
      <c r="R27" s="502"/>
    </row>
    <row r="28" spans="2:18" x14ac:dyDescent="0.35">
      <c r="B28" s="504">
        <v>45807</v>
      </c>
      <c r="C28" s="504"/>
      <c r="D28" s="504"/>
      <c r="E28" s="504"/>
      <c r="F28" s="504"/>
      <c r="H28" s="504">
        <f>+B28</f>
        <v>45807</v>
      </c>
      <c r="I28" s="504"/>
      <c r="J28" s="504"/>
      <c r="K28" s="504"/>
      <c r="L28" s="504"/>
      <c r="N28" s="504">
        <f>+H28</f>
        <v>45807</v>
      </c>
      <c r="O28" s="504"/>
      <c r="P28" s="504"/>
      <c r="Q28" s="504"/>
      <c r="R28" s="504"/>
    </row>
    <row r="29" spans="2:18" x14ac:dyDescent="0.35">
      <c r="B29" s="503" t="str">
        <f>+B10</f>
        <v xml:space="preserve"> -Millions of colones-</v>
      </c>
      <c r="C29" s="503"/>
      <c r="D29" s="503"/>
      <c r="E29" s="503"/>
      <c r="F29" s="503"/>
      <c r="G29" s="150"/>
      <c r="H29" s="507" t="str">
        <f>+H10</f>
        <v>-USD millions-</v>
      </c>
      <c r="I29" s="507"/>
      <c r="J29" s="507"/>
      <c r="K29" s="507"/>
      <c r="L29" s="507"/>
      <c r="M29" s="150"/>
      <c r="N29" s="508" t="str">
        <f>+N10</f>
        <v>as a percentage of Total Debt</v>
      </c>
      <c r="O29" s="503"/>
      <c r="P29" s="503"/>
      <c r="Q29" s="503"/>
      <c r="R29" s="503"/>
    </row>
    <row r="30" spans="2:18" x14ac:dyDescent="0.35">
      <c r="B30" s="143"/>
      <c r="C30" s="143"/>
      <c r="D30" s="143"/>
      <c r="E30" s="143"/>
      <c r="F30" s="143"/>
      <c r="G30" s="150"/>
      <c r="H30" s="145"/>
      <c r="I30" s="145"/>
      <c r="J30" s="145"/>
      <c r="K30" s="145"/>
      <c r="L30" s="145"/>
      <c r="M30" s="150"/>
      <c r="N30" s="144"/>
      <c r="O30" s="143"/>
      <c r="P30" s="143"/>
      <c r="Q30" s="143"/>
      <c r="R30" s="143"/>
    </row>
    <row r="31" spans="2:18" x14ac:dyDescent="0.35">
      <c r="B31" s="150"/>
      <c r="C31" s="150"/>
      <c r="D31" s="150"/>
      <c r="E31" s="150"/>
      <c r="F31" s="150"/>
      <c r="G31" s="150"/>
      <c r="H31" s="150"/>
      <c r="I31" s="150"/>
      <c r="J31" s="150"/>
      <c r="K31" s="150"/>
      <c r="L31" s="150"/>
      <c r="M31" s="150"/>
      <c r="N31" s="150"/>
      <c r="O31" s="150"/>
      <c r="P31" s="150"/>
      <c r="Q31" s="150"/>
      <c r="R31" s="150"/>
    </row>
    <row r="36" spans="2:18" x14ac:dyDescent="0.35">
      <c r="H36" s="149" t="s">
        <v>113</v>
      </c>
    </row>
    <row r="47" spans="2:18" ht="12" customHeight="1" x14ac:dyDescent="0.35">
      <c r="B47" s="502" t="str">
        <f>+B6</f>
        <v>Central Goverment of Costa Rica</v>
      </c>
      <c r="C47" s="502"/>
      <c r="D47" s="502"/>
      <c r="E47" s="502"/>
      <c r="F47" s="502"/>
      <c r="H47" s="509" t="str">
        <f>+H6</f>
        <v>Central Goverment of Costa Rica</v>
      </c>
      <c r="I47" s="509"/>
      <c r="J47" s="509"/>
      <c r="K47" s="509"/>
      <c r="L47" s="509"/>
      <c r="N47" s="502" t="str">
        <f>+N6</f>
        <v>Central Goverment of Costa Rica</v>
      </c>
      <c r="O47" s="502"/>
      <c r="P47" s="502"/>
      <c r="Q47" s="502"/>
      <c r="R47" s="502"/>
    </row>
    <row r="48" spans="2:18" ht="12" customHeight="1" x14ac:dyDescent="0.35">
      <c r="B48" s="502" t="str">
        <f>+B7</f>
        <v>Maturity Profile Domestic Public Debt</v>
      </c>
      <c r="C48" s="502"/>
      <c r="D48" s="502"/>
      <c r="E48" s="502"/>
      <c r="F48" s="502"/>
      <c r="G48" s="150"/>
      <c r="H48" s="509" t="str">
        <f>+H7</f>
        <v>Maturity Profile Domestic Public Debt</v>
      </c>
      <c r="I48" s="509"/>
      <c r="J48" s="509"/>
      <c r="K48" s="509"/>
      <c r="L48" s="509"/>
      <c r="M48" s="150"/>
      <c r="N48" s="502" t="str">
        <f>+N7</f>
        <v>Maturity Profile Domestic Public Debt</v>
      </c>
      <c r="O48" s="502"/>
      <c r="P48" s="502"/>
      <c r="Q48" s="502"/>
      <c r="R48" s="502"/>
    </row>
    <row r="49" spans="1:19" ht="12.75" customHeight="1" x14ac:dyDescent="0.35">
      <c r="B49" s="512" t="s">
        <v>251</v>
      </c>
      <c r="C49" s="512"/>
      <c r="D49" s="512"/>
      <c r="E49" s="512"/>
      <c r="F49" s="512"/>
      <c r="G49" s="150"/>
      <c r="H49" s="503" t="str">
        <f>+B49</f>
        <v>2026</v>
      </c>
      <c r="I49" s="503"/>
      <c r="J49" s="503"/>
      <c r="K49" s="503"/>
      <c r="L49" s="503"/>
      <c r="N49" s="502" t="str">
        <f>+H49</f>
        <v>2026</v>
      </c>
      <c r="O49" s="502"/>
      <c r="P49" s="502">
        <f>+N27</f>
        <v>2025</v>
      </c>
      <c r="Q49" s="502"/>
      <c r="R49" s="502"/>
    </row>
    <row r="50" spans="1:19" x14ac:dyDescent="0.35">
      <c r="B50" s="504">
        <f>+B28</f>
        <v>45807</v>
      </c>
      <c r="C50" s="504"/>
      <c r="D50" s="504"/>
      <c r="E50" s="504"/>
      <c r="F50" s="504"/>
      <c r="H50" s="504">
        <f>+B50</f>
        <v>45807</v>
      </c>
      <c r="I50" s="504"/>
      <c r="J50" s="504"/>
      <c r="K50" s="504"/>
      <c r="L50" s="504"/>
      <c r="N50" s="504">
        <f>+H50</f>
        <v>45807</v>
      </c>
      <c r="O50" s="504"/>
      <c r="P50" s="504"/>
      <c r="Q50" s="504"/>
      <c r="R50" s="504"/>
    </row>
    <row r="51" spans="1:19" s="148" customFormat="1" x14ac:dyDescent="0.35">
      <c r="A51" s="149"/>
      <c r="B51" s="503" t="str">
        <f>+B10</f>
        <v xml:space="preserve"> -Millions of colones-</v>
      </c>
      <c r="C51" s="503"/>
      <c r="D51" s="503"/>
      <c r="E51" s="503"/>
      <c r="F51" s="503"/>
      <c r="G51" s="150"/>
      <c r="H51" s="507" t="str">
        <f>+H10</f>
        <v>-USD millions-</v>
      </c>
      <c r="I51" s="507"/>
      <c r="J51" s="507"/>
      <c r="K51" s="507"/>
      <c r="L51" s="507"/>
      <c r="M51" s="150"/>
      <c r="N51" s="508" t="str">
        <f>+N29</f>
        <v>as a percentage of Total Debt</v>
      </c>
      <c r="O51" s="503"/>
      <c r="P51" s="503"/>
      <c r="Q51" s="503"/>
      <c r="R51" s="503"/>
      <c r="S51" s="149"/>
    </row>
    <row r="60" spans="1:19" s="148" customFormat="1" x14ac:dyDescent="0.35">
      <c r="A60" s="149"/>
      <c r="B60" s="143"/>
      <c r="C60" s="149"/>
      <c r="D60" s="149"/>
      <c r="E60" s="149"/>
      <c r="F60" s="149"/>
      <c r="G60" s="149"/>
      <c r="H60" s="149"/>
      <c r="I60" s="149"/>
      <c r="J60" s="149"/>
      <c r="K60" s="149"/>
      <c r="L60" s="149"/>
      <c r="M60" s="149"/>
      <c r="N60" s="149"/>
      <c r="O60" s="149"/>
      <c r="P60" s="149"/>
      <c r="Q60" s="149"/>
      <c r="R60" s="149"/>
      <c r="S60" s="149"/>
    </row>
    <row r="61" spans="1:19" s="148" customFormat="1" x14ac:dyDescent="0.35">
      <c r="A61" s="149"/>
      <c r="B61" s="149"/>
      <c r="C61" s="149"/>
      <c r="D61" s="149"/>
      <c r="E61" s="149"/>
      <c r="F61" s="149"/>
      <c r="G61" s="149"/>
      <c r="H61" s="149"/>
      <c r="I61" s="149"/>
      <c r="J61" s="149"/>
      <c r="K61" s="149"/>
      <c r="L61" s="149"/>
      <c r="M61" s="149"/>
      <c r="N61" s="149"/>
      <c r="O61" s="149"/>
      <c r="P61" s="149"/>
      <c r="Q61" s="149"/>
      <c r="R61" s="149"/>
      <c r="S61" s="149"/>
    </row>
    <row r="62" spans="1:19" s="148" customFormat="1" x14ac:dyDescent="0.35">
      <c r="A62" s="149"/>
      <c r="B62" s="149"/>
      <c r="C62" s="149"/>
      <c r="D62" s="149"/>
      <c r="E62" s="149"/>
      <c r="F62" s="149"/>
      <c r="G62" s="149"/>
      <c r="H62" s="149"/>
      <c r="I62" s="149"/>
      <c r="J62" s="149"/>
      <c r="K62" s="149"/>
      <c r="L62" s="149"/>
      <c r="M62" s="149"/>
      <c r="N62" s="149"/>
      <c r="O62" s="149"/>
      <c r="P62" s="149"/>
      <c r="Q62" s="149"/>
      <c r="R62" s="149"/>
      <c r="S62" s="149"/>
    </row>
    <row r="63" spans="1:19" s="148" customFormat="1" x14ac:dyDescent="0.35">
      <c r="A63" s="149"/>
      <c r="B63" s="149"/>
      <c r="C63" s="149"/>
      <c r="D63" s="149"/>
      <c r="E63" s="149"/>
      <c r="F63" s="149"/>
      <c r="G63" s="149"/>
      <c r="H63" s="149"/>
      <c r="I63" s="149"/>
      <c r="J63" s="149"/>
      <c r="K63" s="149"/>
      <c r="L63" s="149"/>
      <c r="M63" s="149"/>
      <c r="N63" s="149"/>
      <c r="O63" s="149"/>
      <c r="P63" s="149"/>
      <c r="Q63" s="149"/>
      <c r="R63" s="149"/>
      <c r="S63" s="149"/>
    </row>
    <row r="69" spans="1:19" s="148" customFormat="1" ht="24" customHeight="1" x14ac:dyDescent="0.35">
      <c r="A69" s="149"/>
      <c r="B69" s="510"/>
      <c r="C69" s="510"/>
      <c r="D69" s="510"/>
      <c r="E69" s="510"/>
      <c r="F69" s="510"/>
      <c r="G69" s="510"/>
      <c r="H69" s="510"/>
      <c r="I69" s="510"/>
      <c r="J69" s="510"/>
      <c r="K69" s="510"/>
      <c r="L69" s="510"/>
      <c r="M69" s="510"/>
      <c r="N69" s="510"/>
      <c r="O69" s="510"/>
      <c r="P69" s="510"/>
      <c r="Q69" s="510"/>
      <c r="R69" s="511"/>
      <c r="S69" s="126" t="s">
        <v>42</v>
      </c>
    </row>
    <row r="70" spans="1:19" s="148" customFormat="1" x14ac:dyDescent="0.35">
      <c r="A70" s="149"/>
      <c r="B70" s="147"/>
      <c r="C70" s="147"/>
      <c r="D70" s="147"/>
      <c r="E70" s="147"/>
      <c r="F70" s="147"/>
      <c r="G70" s="147"/>
      <c r="H70" s="147"/>
      <c r="I70" s="147"/>
      <c r="J70" s="147"/>
      <c r="K70" s="147"/>
      <c r="L70" s="147"/>
      <c r="M70" s="147"/>
      <c r="N70" s="147"/>
      <c r="O70" s="147"/>
      <c r="P70" s="147"/>
      <c r="Q70" s="147"/>
      <c r="R70" s="147"/>
      <c r="S70" s="149"/>
    </row>
    <row r="72" spans="1:19" s="148" customFormat="1" ht="12" customHeight="1" x14ac:dyDescent="0.35">
      <c r="A72" s="149"/>
      <c r="B72" s="502" t="str">
        <f>+B6</f>
        <v>Central Goverment of Costa Rica</v>
      </c>
      <c r="C72" s="502"/>
      <c r="D72" s="502"/>
      <c r="E72" s="502"/>
      <c r="F72" s="502"/>
      <c r="G72" s="149"/>
      <c r="H72" s="509" t="str">
        <f>+H6</f>
        <v>Central Goverment of Costa Rica</v>
      </c>
      <c r="I72" s="509"/>
      <c r="J72" s="509"/>
      <c r="K72" s="509"/>
      <c r="L72" s="509"/>
      <c r="M72" s="149"/>
      <c r="N72" s="502" t="str">
        <f>+N6</f>
        <v>Central Goverment of Costa Rica</v>
      </c>
      <c r="O72" s="502"/>
      <c r="P72" s="502"/>
      <c r="Q72" s="502"/>
      <c r="R72" s="502"/>
      <c r="S72" s="149"/>
    </row>
    <row r="73" spans="1:19" s="148" customFormat="1" ht="12.75" customHeight="1" x14ac:dyDescent="0.35">
      <c r="A73" s="149"/>
      <c r="B73" s="502" t="str">
        <f>+B7</f>
        <v>Maturity Profile Domestic Public Debt</v>
      </c>
      <c r="C73" s="502"/>
      <c r="D73" s="502"/>
      <c r="E73" s="502"/>
      <c r="F73" s="502"/>
      <c r="G73" s="150"/>
      <c r="H73" s="509" t="str">
        <f>+H7</f>
        <v>Maturity Profile Domestic Public Debt</v>
      </c>
      <c r="I73" s="509"/>
      <c r="J73" s="509"/>
      <c r="K73" s="509"/>
      <c r="L73" s="509"/>
      <c r="M73" s="150"/>
      <c r="N73" s="502" t="str">
        <f>+N7</f>
        <v>Maturity Profile Domestic Public Debt</v>
      </c>
      <c r="O73" s="502"/>
      <c r="P73" s="502"/>
      <c r="Q73" s="502"/>
      <c r="R73" s="502"/>
      <c r="S73" s="149"/>
    </row>
    <row r="74" spans="1:19" s="148" customFormat="1" x14ac:dyDescent="0.35">
      <c r="A74" s="149"/>
      <c r="B74" s="512" t="s">
        <v>250</v>
      </c>
      <c r="C74" s="512"/>
      <c r="D74" s="512"/>
      <c r="E74" s="512"/>
      <c r="F74" s="512"/>
      <c r="G74" s="150"/>
      <c r="H74" s="503" t="str">
        <f>+B74</f>
        <v>2027</v>
      </c>
      <c r="I74" s="503"/>
      <c r="J74" s="503"/>
      <c r="K74" s="503"/>
      <c r="L74" s="503"/>
      <c r="M74" s="149"/>
      <c r="N74" s="502" t="str">
        <f>+H74</f>
        <v>2027</v>
      </c>
      <c r="O74" s="502"/>
      <c r="P74" s="502"/>
      <c r="Q74" s="502"/>
      <c r="R74" s="502"/>
      <c r="S74" s="149"/>
    </row>
    <row r="75" spans="1:19" s="148" customFormat="1" x14ac:dyDescent="0.35">
      <c r="A75" s="149"/>
      <c r="B75" s="504">
        <f>+B50</f>
        <v>45807</v>
      </c>
      <c r="C75" s="504"/>
      <c r="D75" s="504"/>
      <c r="E75" s="504"/>
      <c r="F75" s="504"/>
      <c r="G75" s="149"/>
      <c r="H75" s="504">
        <f>+B75</f>
        <v>45807</v>
      </c>
      <c r="I75" s="504"/>
      <c r="J75" s="504"/>
      <c r="K75" s="504"/>
      <c r="L75" s="504"/>
      <c r="M75" s="149"/>
      <c r="N75" s="504">
        <f>+H75</f>
        <v>45807</v>
      </c>
      <c r="O75" s="504"/>
      <c r="P75" s="504"/>
      <c r="Q75" s="504"/>
      <c r="R75" s="504"/>
      <c r="S75" s="149"/>
    </row>
    <row r="76" spans="1:19" s="148" customFormat="1" x14ac:dyDescent="0.35">
      <c r="A76" s="149"/>
      <c r="B76" s="503" t="str">
        <f>+B10</f>
        <v xml:space="preserve"> -Millions of colones-</v>
      </c>
      <c r="C76" s="503"/>
      <c r="D76" s="503"/>
      <c r="E76" s="503"/>
      <c r="F76" s="503"/>
      <c r="G76" s="150"/>
      <c r="H76" s="507" t="str">
        <f>+H10</f>
        <v>-USD millions-</v>
      </c>
      <c r="I76" s="507"/>
      <c r="J76" s="507"/>
      <c r="K76" s="507"/>
      <c r="L76" s="507"/>
      <c r="M76" s="150"/>
      <c r="N76" s="508" t="str">
        <f>+N51</f>
        <v>as a percentage of Total Debt</v>
      </c>
      <c r="O76" s="503"/>
      <c r="P76" s="503"/>
      <c r="Q76" s="503"/>
      <c r="R76" s="503"/>
      <c r="S76" s="149"/>
    </row>
    <row r="92" spans="2:33" x14ac:dyDescent="0.35">
      <c r="J92" s="143"/>
      <c r="K92" s="151"/>
      <c r="L92" s="151"/>
      <c r="M92" s="151"/>
      <c r="N92" s="151"/>
      <c r="O92" s="151"/>
      <c r="P92" s="151"/>
      <c r="Q92" s="151"/>
      <c r="R92" s="151"/>
      <c r="S92" s="151"/>
    </row>
    <row r="93" spans="2:33" x14ac:dyDescent="0.35">
      <c r="J93" s="143"/>
      <c r="K93" s="151"/>
      <c r="L93" s="151"/>
      <c r="M93" s="151"/>
      <c r="N93" s="151"/>
      <c r="O93" s="151"/>
      <c r="P93" s="151"/>
      <c r="Q93" s="151"/>
      <c r="R93" s="151"/>
      <c r="S93" s="151"/>
    </row>
    <row r="94" spans="2:33" ht="23.25" customHeight="1" x14ac:dyDescent="0.35">
      <c r="B94" s="126" t="s">
        <v>42</v>
      </c>
      <c r="J94" s="143"/>
      <c r="K94" s="151"/>
      <c r="L94" s="151"/>
      <c r="M94" s="151"/>
      <c r="N94" s="151"/>
      <c r="O94" s="151"/>
      <c r="P94" s="151"/>
      <c r="Q94" s="151"/>
      <c r="S94" s="151"/>
    </row>
    <row r="95" spans="2:33" x14ac:dyDescent="0.35">
      <c r="J95" s="143"/>
      <c r="K95" s="151"/>
      <c r="L95" s="151"/>
      <c r="M95" s="151"/>
      <c r="N95" s="151"/>
      <c r="O95" s="151"/>
      <c r="P95" s="151"/>
      <c r="Q95" s="151"/>
      <c r="R95" s="146"/>
      <c r="S95" s="151"/>
    </row>
    <row r="96" spans="2:33" x14ac:dyDescent="0.35">
      <c r="B96" s="514" t="str">
        <f>+B6</f>
        <v>Central Goverment of Costa Rica</v>
      </c>
      <c r="C96" s="514"/>
      <c r="D96" s="514"/>
      <c r="E96" s="514"/>
      <c r="F96" s="514"/>
      <c r="G96" s="514"/>
      <c r="H96" s="514"/>
      <c r="I96" s="514"/>
      <c r="J96" s="514"/>
      <c r="K96" s="514"/>
      <c r="L96" s="514"/>
      <c r="M96" s="514"/>
      <c r="N96" s="514"/>
      <c r="O96" s="514"/>
      <c r="P96" s="514"/>
      <c r="Q96" s="514"/>
      <c r="R96" s="514"/>
      <c r="S96" s="514"/>
      <c r="T96" s="514"/>
      <c r="U96" s="514"/>
      <c r="V96" s="514"/>
      <c r="W96" s="514"/>
      <c r="X96" s="514"/>
      <c r="Y96" s="514"/>
      <c r="Z96" s="514"/>
      <c r="AA96" s="514"/>
      <c r="AB96" s="514"/>
      <c r="AC96" s="514"/>
      <c r="AD96" s="514"/>
      <c r="AE96" s="514"/>
      <c r="AF96" s="514"/>
      <c r="AG96" s="514"/>
    </row>
    <row r="97" spans="2:33" x14ac:dyDescent="0.35">
      <c r="B97" s="514" t="str">
        <f>+B7</f>
        <v>Maturity Profile Domestic Public Debt</v>
      </c>
      <c r="C97" s="514"/>
      <c r="D97" s="514"/>
      <c r="E97" s="514"/>
      <c r="F97" s="514"/>
      <c r="G97" s="514"/>
      <c r="H97" s="514"/>
      <c r="I97" s="514"/>
      <c r="J97" s="514"/>
      <c r="K97" s="514"/>
      <c r="L97" s="514"/>
      <c r="M97" s="514"/>
      <c r="N97" s="514"/>
      <c r="O97" s="514"/>
      <c r="P97" s="514"/>
      <c r="Q97" s="514"/>
      <c r="R97" s="514"/>
      <c r="S97" s="514"/>
      <c r="T97" s="514"/>
      <c r="U97" s="514"/>
      <c r="V97" s="514"/>
      <c r="W97" s="514"/>
      <c r="X97" s="514"/>
      <c r="Y97" s="514"/>
      <c r="Z97" s="514"/>
      <c r="AA97" s="514"/>
      <c r="AB97" s="514"/>
      <c r="AC97" s="514"/>
      <c r="AD97" s="514"/>
      <c r="AE97" s="514"/>
      <c r="AF97" s="514"/>
      <c r="AG97" s="514"/>
    </row>
    <row r="98" spans="2:33" x14ac:dyDescent="0.35">
      <c r="B98" s="513">
        <f>+B28</f>
        <v>45807</v>
      </c>
      <c r="C98" s="513"/>
      <c r="D98" s="513"/>
      <c r="E98" s="513"/>
      <c r="F98" s="513"/>
      <c r="G98" s="513"/>
      <c r="H98" s="513"/>
      <c r="I98" s="513"/>
      <c r="J98" s="513"/>
      <c r="K98" s="513"/>
      <c r="L98" s="513"/>
      <c r="M98" s="513"/>
      <c r="N98" s="513"/>
      <c r="O98" s="513"/>
      <c r="P98" s="513"/>
      <c r="Q98" s="513"/>
      <c r="R98" s="513"/>
      <c r="S98" s="513"/>
      <c r="T98" s="513"/>
      <c r="U98" s="513"/>
      <c r="V98" s="513"/>
      <c r="W98" s="513"/>
      <c r="X98" s="513"/>
      <c r="Y98" s="513"/>
      <c r="Z98" s="513"/>
      <c r="AA98" s="513"/>
      <c r="AB98" s="513"/>
      <c r="AC98" s="513"/>
      <c r="AD98" s="513"/>
      <c r="AE98" s="513"/>
      <c r="AF98" s="513"/>
      <c r="AG98" s="513"/>
    </row>
    <row r="99" spans="2:33" x14ac:dyDescent="0.35">
      <c r="B99" s="514" t="s">
        <v>43</v>
      </c>
      <c r="C99" s="514"/>
      <c r="D99" s="514"/>
      <c r="E99" s="514"/>
      <c r="F99" s="514"/>
      <c r="G99" s="514"/>
      <c r="H99" s="514"/>
      <c r="I99" s="514"/>
      <c r="J99" s="514"/>
      <c r="K99" s="514"/>
      <c r="L99" s="514"/>
      <c r="M99" s="514"/>
      <c r="N99" s="514"/>
      <c r="O99" s="514"/>
      <c r="P99" s="514"/>
      <c r="Q99" s="514"/>
      <c r="R99" s="514"/>
      <c r="S99" s="514"/>
      <c r="T99" s="514"/>
      <c r="U99" s="514"/>
      <c r="V99" s="514"/>
      <c r="W99" s="514"/>
      <c r="X99" s="514"/>
      <c r="Y99" s="514"/>
      <c r="Z99" s="514"/>
      <c r="AA99" s="514"/>
      <c r="AB99" s="514"/>
      <c r="AC99" s="514"/>
      <c r="AD99" s="514"/>
      <c r="AE99" s="514"/>
      <c r="AF99" s="514"/>
      <c r="AG99" s="514"/>
    </row>
    <row r="100" spans="2:33" x14ac:dyDescent="0.35">
      <c r="B100" s="152"/>
      <c r="C100" s="152"/>
      <c r="D100" s="152"/>
      <c r="E100" s="152"/>
      <c r="F100" s="152"/>
      <c r="G100" s="152"/>
      <c r="H100" s="152"/>
      <c r="I100" s="152"/>
      <c r="J100" s="152"/>
      <c r="K100" s="152"/>
      <c r="L100" s="152"/>
      <c r="M100" s="152"/>
      <c r="N100" s="152"/>
      <c r="O100" s="152"/>
      <c r="P100" s="152"/>
      <c r="Q100" s="152"/>
      <c r="R100" s="152"/>
      <c r="S100" s="152"/>
      <c r="T100" s="152"/>
      <c r="U100" s="152"/>
      <c r="V100" s="152"/>
      <c r="W100" s="152"/>
      <c r="X100" s="152"/>
      <c r="Y100" s="152"/>
      <c r="Z100" s="152"/>
      <c r="AA100" s="152"/>
      <c r="AB100" s="152"/>
      <c r="AC100" s="152"/>
      <c r="AD100" s="152"/>
      <c r="AE100" s="152"/>
      <c r="AF100" s="152"/>
      <c r="AG100" s="152"/>
    </row>
    <row r="101" spans="2:33" x14ac:dyDescent="0.35">
      <c r="B101" s="153" t="s">
        <v>132</v>
      </c>
      <c r="C101" s="380">
        <v>2025</v>
      </c>
      <c r="D101" s="380">
        <v>2026</v>
      </c>
      <c r="E101" s="380">
        <v>2027</v>
      </c>
      <c r="F101" s="380">
        <v>2028</v>
      </c>
      <c r="G101" s="380">
        <v>2029</v>
      </c>
      <c r="H101" s="380">
        <v>2030</v>
      </c>
      <c r="I101" s="380">
        <v>2031</v>
      </c>
      <c r="J101" s="380">
        <v>2032</v>
      </c>
      <c r="K101" s="380">
        <v>2033</v>
      </c>
      <c r="L101" s="380">
        <v>2034</v>
      </c>
      <c r="M101" s="380">
        <v>2035</v>
      </c>
      <c r="N101" s="380">
        <v>2036</v>
      </c>
      <c r="O101" s="380">
        <v>2037</v>
      </c>
      <c r="P101" s="380">
        <v>2038</v>
      </c>
      <c r="Q101" s="380">
        <v>2039</v>
      </c>
      <c r="R101" s="380">
        <v>2040</v>
      </c>
      <c r="S101" s="380">
        <v>2041</v>
      </c>
      <c r="T101" s="380">
        <v>2042</v>
      </c>
      <c r="U101" s="380">
        <v>2043</v>
      </c>
      <c r="V101" s="380">
        <v>2044</v>
      </c>
      <c r="W101" s="380">
        <v>2045</v>
      </c>
      <c r="X101" s="380">
        <v>2046</v>
      </c>
      <c r="Y101" s="380">
        <v>2047</v>
      </c>
      <c r="Z101" s="380">
        <v>2048</v>
      </c>
      <c r="AA101" s="380">
        <v>2049</v>
      </c>
      <c r="AB101" s="380">
        <v>2050</v>
      </c>
      <c r="AC101" s="380">
        <v>2051</v>
      </c>
      <c r="AD101" s="380" t="s">
        <v>146</v>
      </c>
      <c r="AE101" s="143"/>
    </row>
    <row r="102" spans="2:33" x14ac:dyDescent="0.35">
      <c r="B102" s="149" t="s">
        <v>133</v>
      </c>
      <c r="C102" s="367"/>
      <c r="D102" s="367">
        <v>368427.04955158278</v>
      </c>
      <c r="E102" s="368">
        <v>1928.9112736852003</v>
      </c>
      <c r="F102" s="368">
        <v>474182.16559848445</v>
      </c>
      <c r="G102" s="368">
        <v>176725.48485503241</v>
      </c>
      <c r="H102" s="368">
        <v>423.55576217799995</v>
      </c>
      <c r="I102" s="368">
        <v>432.27575457120008</v>
      </c>
      <c r="J102" s="368">
        <v>460.928965812</v>
      </c>
      <c r="K102" s="368">
        <v>486.84900800040009</v>
      </c>
      <c r="L102" s="368">
        <v>28231.396016569848</v>
      </c>
      <c r="M102" s="368">
        <v>65.425275618050009</v>
      </c>
      <c r="N102" s="368">
        <v>2.3682321200000001</v>
      </c>
      <c r="O102" s="368">
        <v>2.3682321200000001</v>
      </c>
      <c r="P102" s="368">
        <v>2.3682321200000001</v>
      </c>
      <c r="Q102" s="368">
        <v>2.3682321200000001</v>
      </c>
      <c r="R102" s="368">
        <v>814286.36823211994</v>
      </c>
      <c r="S102" s="368">
        <v>2.3682321200000001</v>
      </c>
      <c r="T102" s="368">
        <v>2.3682321200000001</v>
      </c>
      <c r="U102" s="368">
        <v>2.3682321200000001</v>
      </c>
      <c r="V102" s="368">
        <v>2.3682321200000001</v>
      </c>
      <c r="W102" s="368">
        <v>2.36823205</v>
      </c>
      <c r="X102" s="368"/>
      <c r="Y102" s="368"/>
      <c r="Z102" s="369"/>
      <c r="AA102" s="369"/>
      <c r="AB102" s="368"/>
      <c r="AC102" s="368"/>
      <c r="AD102" s="368">
        <f t="shared" ref="AD102:AD113" si="0">SUM(C102:AC102)</f>
        <v>1865671.7243826645</v>
      </c>
    </row>
    <row r="103" spans="2:33" x14ac:dyDescent="0.35">
      <c r="B103" s="149" t="s">
        <v>134</v>
      </c>
      <c r="C103" s="367"/>
      <c r="D103" s="367">
        <v>373810.89848113491</v>
      </c>
      <c r="E103" s="368">
        <v>442466.72207599675</v>
      </c>
      <c r="F103" s="368">
        <v>291549.33290068072</v>
      </c>
      <c r="G103" s="368">
        <v>362854.03790511307</v>
      </c>
      <c r="H103" s="368">
        <v>379085.2902064331</v>
      </c>
      <c r="I103" s="368">
        <v>755.20479984389999</v>
      </c>
      <c r="J103" s="368">
        <v>467.55594005709997</v>
      </c>
      <c r="K103" s="368">
        <v>501.43799728955003</v>
      </c>
      <c r="L103" s="368">
        <v>501801.49376245495</v>
      </c>
      <c r="M103" s="368">
        <v>39.412861273999994</v>
      </c>
      <c r="N103" s="368">
        <v>274784.98925264907</v>
      </c>
      <c r="O103" s="368">
        <v>2.3682321200000001</v>
      </c>
      <c r="P103" s="368">
        <v>398.16664528700005</v>
      </c>
      <c r="Q103" s="368">
        <v>67.576339125200008</v>
      </c>
      <c r="R103" s="368">
        <v>42.656744801899997</v>
      </c>
      <c r="S103" s="368">
        <v>2.3682321200000001</v>
      </c>
      <c r="T103" s="368">
        <v>2.3682321200000001</v>
      </c>
      <c r="U103" s="368">
        <v>2.3682321200000001</v>
      </c>
      <c r="V103" s="368">
        <v>2.3682321200000001</v>
      </c>
      <c r="W103" s="368"/>
      <c r="X103" s="368"/>
      <c r="Y103" s="368"/>
      <c r="Z103" s="369"/>
      <c r="AA103" s="369"/>
      <c r="AB103" s="368"/>
      <c r="AC103" s="368"/>
      <c r="AD103" s="368">
        <f t="shared" si="0"/>
        <v>2628636.6170727406</v>
      </c>
    </row>
    <row r="104" spans="2:33" x14ac:dyDescent="0.35">
      <c r="B104" s="149" t="s">
        <v>135</v>
      </c>
      <c r="C104" s="367"/>
      <c r="D104" s="367">
        <v>90743.943633035597</v>
      </c>
      <c r="E104" s="368">
        <v>348014.80134314304</v>
      </c>
      <c r="F104" s="368">
        <v>398211.08019059879</v>
      </c>
      <c r="G104" s="368">
        <v>546.26743448235004</v>
      </c>
      <c r="H104" s="368">
        <v>483.91661945309994</v>
      </c>
      <c r="I104" s="368">
        <v>402776.92280382378</v>
      </c>
      <c r="J104" s="368">
        <v>386259.14799218049</v>
      </c>
      <c r="K104" s="368">
        <v>551.05229781000003</v>
      </c>
      <c r="L104" s="368">
        <v>4.6194627377000002</v>
      </c>
      <c r="M104" s="368">
        <v>235898.66745644831</v>
      </c>
      <c r="N104" s="368">
        <v>121.54117908620002</v>
      </c>
      <c r="O104" s="368">
        <v>123755.82617460845</v>
      </c>
      <c r="P104" s="368">
        <v>99.626577722300027</v>
      </c>
      <c r="Q104" s="368">
        <v>36.590858286500001</v>
      </c>
      <c r="R104" s="368">
        <v>2.3682321200000001</v>
      </c>
      <c r="S104" s="368">
        <v>122192.21823211999</v>
      </c>
      <c r="T104" s="368">
        <v>2.3682321200000001</v>
      </c>
      <c r="U104" s="368">
        <v>2.3682321200000001</v>
      </c>
      <c r="V104" s="368">
        <v>2.3682321200000001</v>
      </c>
      <c r="W104" s="368"/>
      <c r="X104" s="368"/>
      <c r="Y104" s="368"/>
      <c r="Z104" s="369"/>
      <c r="AA104" s="369"/>
      <c r="AB104" s="368"/>
      <c r="AC104" s="368"/>
      <c r="AD104" s="368">
        <f t="shared" si="0"/>
        <v>2109705.6951840166</v>
      </c>
    </row>
    <row r="105" spans="2:33" x14ac:dyDescent="0.35">
      <c r="B105" s="149" t="s">
        <v>136</v>
      </c>
      <c r="C105" s="367"/>
      <c r="D105" s="367">
        <v>48758.290009689605</v>
      </c>
      <c r="E105" s="368">
        <v>43992.736084656157</v>
      </c>
      <c r="F105" s="368">
        <v>415.84404187864993</v>
      </c>
      <c r="G105" s="368">
        <v>545365.01274181285</v>
      </c>
      <c r="H105" s="368">
        <v>456.35611711649995</v>
      </c>
      <c r="I105" s="368">
        <v>77601.038708984488</v>
      </c>
      <c r="J105" s="368">
        <v>59767.829417521156</v>
      </c>
      <c r="K105" s="368">
        <v>501.85451392115004</v>
      </c>
      <c r="L105" s="368">
        <v>118251.65298040575</v>
      </c>
      <c r="M105" s="368">
        <v>27651.0164608304</v>
      </c>
      <c r="N105" s="368">
        <v>902.51834066675008</v>
      </c>
      <c r="O105" s="368">
        <v>6.7457821897999999</v>
      </c>
      <c r="P105" s="368">
        <v>2.5476901350500003</v>
      </c>
      <c r="Q105" s="368">
        <v>135469.1000214064</v>
      </c>
      <c r="R105" s="368">
        <v>8.2930744680499995</v>
      </c>
      <c r="S105" s="368">
        <v>2.3682321200000001</v>
      </c>
      <c r="T105" s="368">
        <v>2.3682321200000001</v>
      </c>
      <c r="U105" s="368">
        <v>2.3682321200000001</v>
      </c>
      <c r="V105" s="368">
        <v>376171.11823212</v>
      </c>
      <c r="W105" s="368"/>
      <c r="X105" s="368"/>
      <c r="Y105" s="368">
        <v>15599.9</v>
      </c>
      <c r="Z105" s="369"/>
      <c r="AA105" s="369"/>
      <c r="AB105" s="369">
        <v>98498.95</v>
      </c>
      <c r="AC105" s="368">
        <v>21301.45</v>
      </c>
      <c r="AD105" s="368">
        <f t="shared" si="0"/>
        <v>1570729.358914163</v>
      </c>
      <c r="AE105" s="156"/>
    </row>
    <row r="106" spans="2:33" x14ac:dyDescent="0.35">
      <c r="B106" s="149" t="s">
        <v>137</v>
      </c>
      <c r="C106" s="367"/>
      <c r="D106" s="367">
        <v>237380.55978758287</v>
      </c>
      <c r="E106" s="368">
        <v>155929.4787647099</v>
      </c>
      <c r="F106" s="368">
        <v>59571.711581178555</v>
      </c>
      <c r="G106" s="368">
        <v>130984.82356081117</v>
      </c>
      <c r="H106" s="368">
        <v>56323.059262060808</v>
      </c>
      <c r="I106" s="368">
        <v>166721.67722764227</v>
      </c>
      <c r="J106" s="368">
        <v>95622.782517649583</v>
      </c>
      <c r="K106" s="368">
        <v>120537.60398678463</v>
      </c>
      <c r="L106" s="368">
        <v>349089.95721062605</v>
      </c>
      <c r="M106" s="368">
        <v>80.732939462749997</v>
      </c>
      <c r="N106" s="368">
        <v>45.226105999849999</v>
      </c>
      <c r="O106" s="368">
        <v>2263.8290798305998</v>
      </c>
      <c r="P106" s="368">
        <v>2.3682321200000001</v>
      </c>
      <c r="Q106" s="368">
        <v>74.877474111500007</v>
      </c>
      <c r="R106" s="368">
        <v>2.3682321200000001</v>
      </c>
      <c r="S106" s="368">
        <v>2.3682321200000001</v>
      </c>
      <c r="T106" s="368">
        <v>2.3682321200000001</v>
      </c>
      <c r="U106" s="368">
        <v>2.3682321200000001</v>
      </c>
      <c r="V106" s="368">
        <v>2.3682321200000001</v>
      </c>
      <c r="W106" s="368"/>
      <c r="X106" s="368"/>
      <c r="Y106" s="368"/>
      <c r="Z106" s="369"/>
      <c r="AA106" s="369"/>
      <c r="AB106" s="368"/>
      <c r="AC106" s="368"/>
      <c r="AD106" s="368">
        <f t="shared" si="0"/>
        <v>1374640.5288911706</v>
      </c>
    </row>
    <row r="107" spans="2:33" x14ac:dyDescent="0.35">
      <c r="B107" s="149" t="s">
        <v>138</v>
      </c>
      <c r="C107" s="367">
        <v>174504.21409704007</v>
      </c>
      <c r="D107" s="367">
        <v>168744.57565149802</v>
      </c>
      <c r="E107" s="368">
        <v>40620.582940385604</v>
      </c>
      <c r="F107" s="368">
        <v>269116.62579683482</v>
      </c>
      <c r="G107" s="368">
        <v>479862.51043059624</v>
      </c>
      <c r="H107" s="368">
        <v>500434.08764960198</v>
      </c>
      <c r="I107" s="368">
        <v>480309.87379203399</v>
      </c>
      <c r="J107" s="368">
        <v>32201.719605497296</v>
      </c>
      <c r="K107" s="368">
        <v>366629.13673590863</v>
      </c>
      <c r="L107" s="368">
        <v>66983.286359435209</v>
      </c>
      <c r="M107" s="368">
        <v>344117.02703058603</v>
      </c>
      <c r="N107" s="368">
        <v>404721.28322004504</v>
      </c>
      <c r="O107" s="368">
        <v>78.570364015549998</v>
      </c>
      <c r="P107" s="368">
        <v>2.8287199005500003</v>
      </c>
      <c r="Q107" s="368">
        <v>19.813411821800003</v>
      </c>
      <c r="R107" s="368">
        <v>2.3682321200000001</v>
      </c>
      <c r="S107" s="368">
        <v>2.3682321200000001</v>
      </c>
      <c r="T107" s="368">
        <v>2.3682321200000001</v>
      </c>
      <c r="U107" s="368">
        <v>2.3682321200000001</v>
      </c>
      <c r="V107" s="368">
        <v>2.3682321200000001</v>
      </c>
      <c r="W107" s="368"/>
      <c r="X107" s="368">
        <v>78285.8</v>
      </c>
      <c r="Y107" s="368"/>
      <c r="Z107" s="369"/>
      <c r="AA107" s="369"/>
      <c r="AB107" s="368"/>
      <c r="AC107" s="368"/>
      <c r="AD107" s="368">
        <f t="shared" si="0"/>
        <v>3406643.7769657997</v>
      </c>
    </row>
    <row r="108" spans="2:33" x14ac:dyDescent="0.35">
      <c r="B108" s="149" t="s">
        <v>139</v>
      </c>
      <c r="C108" s="367">
        <v>268160.56874994253</v>
      </c>
      <c r="D108" s="367">
        <v>176201.1472338064</v>
      </c>
      <c r="E108" s="368">
        <v>122773.49312407184</v>
      </c>
      <c r="F108" s="368">
        <v>416.20362027480002</v>
      </c>
      <c r="G108" s="368">
        <v>417.45477952600004</v>
      </c>
      <c r="H108" s="368">
        <v>55050.41243255981</v>
      </c>
      <c r="I108" s="368">
        <v>222013.92878625542</v>
      </c>
      <c r="J108" s="368">
        <v>107540.89292766276</v>
      </c>
      <c r="K108" s="368">
        <v>312440.34795517212</v>
      </c>
      <c r="L108" s="368">
        <v>13.799731089350001</v>
      </c>
      <c r="M108" s="368">
        <v>2.3682321200000001</v>
      </c>
      <c r="N108" s="368">
        <v>26215.395661807848</v>
      </c>
      <c r="O108" s="368">
        <v>21.259844848100002</v>
      </c>
      <c r="P108" s="368">
        <v>2.3682321200000001</v>
      </c>
      <c r="Q108" s="368">
        <v>2.3682321200000001</v>
      </c>
      <c r="R108" s="368">
        <v>2.3682321200000001</v>
      </c>
      <c r="S108" s="368">
        <v>2.3682321200000001</v>
      </c>
      <c r="T108" s="368">
        <v>2.3682321200000001</v>
      </c>
      <c r="U108" s="368">
        <v>430415.68888262002</v>
      </c>
      <c r="V108" s="368">
        <v>2.3682321200000001</v>
      </c>
      <c r="W108" s="368">
        <v>342844.91393400001</v>
      </c>
      <c r="X108" s="368">
        <v>369462.94182449998</v>
      </c>
      <c r="Y108" s="368"/>
      <c r="Z108" s="368"/>
      <c r="AA108" s="368">
        <v>280162.65482549998</v>
      </c>
      <c r="AB108" s="368"/>
      <c r="AC108" s="368"/>
      <c r="AD108" s="368">
        <f t="shared" si="0"/>
        <v>2714167.6819384778</v>
      </c>
    </row>
    <row r="109" spans="2:33" x14ac:dyDescent="0.35">
      <c r="B109" s="149" t="s">
        <v>140</v>
      </c>
      <c r="C109" s="367">
        <v>112721.3662099536</v>
      </c>
      <c r="D109" s="367">
        <v>249305.76992537244</v>
      </c>
      <c r="E109" s="368">
        <v>272180.95471657359</v>
      </c>
      <c r="F109" s="368">
        <v>650044.41260166897</v>
      </c>
      <c r="G109" s="368">
        <v>460.68804917724998</v>
      </c>
      <c r="H109" s="368">
        <v>114991.33257577669</v>
      </c>
      <c r="I109" s="368">
        <v>353816.30875993252</v>
      </c>
      <c r="J109" s="368">
        <v>465020.88762819243</v>
      </c>
      <c r="K109" s="368">
        <v>46.763005978550005</v>
      </c>
      <c r="L109" s="368">
        <v>74.476530848450025</v>
      </c>
      <c r="M109" s="368">
        <v>577836.14812773943</v>
      </c>
      <c r="N109" s="368">
        <v>38.473859500849997</v>
      </c>
      <c r="O109" s="368">
        <v>56.643670534249999</v>
      </c>
      <c r="P109" s="368">
        <v>2.3682321200000001</v>
      </c>
      <c r="Q109" s="368">
        <v>50.160504183050001</v>
      </c>
      <c r="R109" s="368">
        <v>2.3682321200000001</v>
      </c>
      <c r="S109" s="368">
        <v>2.3682321200000001</v>
      </c>
      <c r="T109" s="368">
        <v>2.3682321200000001</v>
      </c>
      <c r="U109" s="368">
        <v>2.3682321200000001</v>
      </c>
      <c r="V109" s="368">
        <v>2.3682321200000001</v>
      </c>
      <c r="W109" s="368"/>
      <c r="X109" s="368"/>
      <c r="Y109" s="368"/>
      <c r="Z109" s="368"/>
      <c r="AA109" s="368"/>
      <c r="AB109" s="368"/>
      <c r="AC109" s="368"/>
      <c r="AD109" s="368">
        <f t="shared" si="0"/>
        <v>2796658.5955581511</v>
      </c>
    </row>
    <row r="110" spans="2:33" x14ac:dyDescent="0.35">
      <c r="B110" s="149" t="s">
        <v>141</v>
      </c>
      <c r="C110" s="367">
        <v>211320.03393992377</v>
      </c>
      <c r="D110" s="367">
        <v>237859.72736319402</v>
      </c>
      <c r="E110" s="368">
        <v>449.91214440885</v>
      </c>
      <c r="F110" s="368">
        <v>408.73415318280013</v>
      </c>
      <c r="G110" s="368">
        <v>457497.93847568147</v>
      </c>
      <c r="H110" s="368">
        <v>440319.01671292837</v>
      </c>
      <c r="I110" s="368">
        <v>149272.87849446747</v>
      </c>
      <c r="J110" s="368">
        <v>475.32293538880003</v>
      </c>
      <c r="K110" s="368">
        <v>100403.68874730218</v>
      </c>
      <c r="L110" s="368">
        <v>2.3682321200000001</v>
      </c>
      <c r="M110" s="368">
        <v>2.3682321200000001</v>
      </c>
      <c r="N110" s="368">
        <v>16.456332639350002</v>
      </c>
      <c r="O110" s="368">
        <v>7.8816065843000001</v>
      </c>
      <c r="P110" s="368">
        <v>336.14787496024991</v>
      </c>
      <c r="Q110" s="368">
        <v>31.460472123049996</v>
      </c>
      <c r="R110" s="368">
        <v>2.3682321200000001</v>
      </c>
      <c r="S110" s="368">
        <v>2.3682321200000001</v>
      </c>
      <c r="T110" s="368">
        <v>2.3682321200000001</v>
      </c>
      <c r="U110" s="368">
        <v>2.3682321200000001</v>
      </c>
      <c r="V110" s="368">
        <v>2.3682321200000001</v>
      </c>
      <c r="W110" s="368"/>
      <c r="X110" s="368"/>
      <c r="Y110" s="368"/>
      <c r="Z110" s="368"/>
      <c r="AA110" s="368"/>
      <c r="AB110" s="368"/>
      <c r="AC110" s="368"/>
      <c r="AD110" s="368">
        <f t="shared" si="0"/>
        <v>1598415.7768776254</v>
      </c>
    </row>
    <row r="111" spans="2:33" x14ac:dyDescent="0.35">
      <c r="B111" s="149" t="s">
        <v>142</v>
      </c>
      <c r="C111" s="367">
        <v>15941.891966622403</v>
      </c>
      <c r="D111" s="367">
        <v>789.63805363719996</v>
      </c>
      <c r="E111" s="368">
        <v>664.01254458500011</v>
      </c>
      <c r="F111" s="368">
        <v>355245.45509292948</v>
      </c>
      <c r="G111" s="368">
        <v>194802.48321359395</v>
      </c>
      <c r="H111" s="368">
        <v>437.34404281640002</v>
      </c>
      <c r="I111" s="368">
        <v>66196.592536920158</v>
      </c>
      <c r="J111" s="368">
        <v>459.56345779840007</v>
      </c>
      <c r="K111" s="368">
        <v>114672.52196363448</v>
      </c>
      <c r="L111" s="368">
        <v>40.568513483899999</v>
      </c>
      <c r="M111" s="368">
        <v>49.985992943299991</v>
      </c>
      <c r="N111" s="368">
        <v>24.9988944764</v>
      </c>
      <c r="O111" s="368">
        <v>27.777445233950001</v>
      </c>
      <c r="P111" s="368">
        <v>399955.16823211999</v>
      </c>
      <c r="Q111" s="368">
        <v>2.3682321200000001</v>
      </c>
      <c r="R111" s="368">
        <v>2.3682321200000001</v>
      </c>
      <c r="S111" s="368">
        <v>2.3682321200000001</v>
      </c>
      <c r="T111" s="368">
        <v>2.3682321200000001</v>
      </c>
      <c r="U111" s="368">
        <v>2.3682321200000001</v>
      </c>
      <c r="V111" s="368">
        <v>2.3682321200000001</v>
      </c>
      <c r="W111" s="368"/>
      <c r="X111" s="368"/>
      <c r="Y111" s="368"/>
      <c r="Z111" s="368"/>
      <c r="AA111" s="368"/>
      <c r="AB111" s="368"/>
      <c r="AC111" s="368"/>
      <c r="AD111" s="368">
        <f t="shared" si="0"/>
        <v>1149322.2113435154</v>
      </c>
    </row>
    <row r="112" spans="2:33" x14ac:dyDescent="0.35">
      <c r="B112" s="149" t="s">
        <v>143</v>
      </c>
      <c r="C112" s="367">
        <v>189612.07536125317</v>
      </c>
      <c r="D112" s="367">
        <v>943.32459237390003</v>
      </c>
      <c r="E112" s="368">
        <v>180407.76108349086</v>
      </c>
      <c r="F112" s="368">
        <v>512.03027146680006</v>
      </c>
      <c r="G112" s="368">
        <v>71752.616506905193</v>
      </c>
      <c r="H112" s="368">
        <v>104869.54832981598</v>
      </c>
      <c r="I112" s="368">
        <v>485.37462184670005</v>
      </c>
      <c r="J112" s="368">
        <v>531.67409191305001</v>
      </c>
      <c r="K112" s="368">
        <v>133095.92058571265</v>
      </c>
      <c r="L112" s="368">
        <v>15.151788600049999</v>
      </c>
      <c r="M112" s="368">
        <v>2.3682321200000001</v>
      </c>
      <c r="N112" s="368">
        <v>156874.03405738683</v>
      </c>
      <c r="O112" s="368">
        <v>38.539806326300003</v>
      </c>
      <c r="P112" s="368">
        <v>2.3682321200000001</v>
      </c>
      <c r="Q112" s="368">
        <v>3.0584803097000002</v>
      </c>
      <c r="R112" s="368">
        <v>2.3682321200000001</v>
      </c>
      <c r="S112" s="368">
        <v>2.3682321200000001</v>
      </c>
      <c r="T112" s="368">
        <v>2.3682321200000001</v>
      </c>
      <c r="U112" s="368">
        <v>2.3682321200000001</v>
      </c>
      <c r="V112" s="368">
        <v>2.3682321200000001</v>
      </c>
      <c r="W112" s="368"/>
      <c r="X112" s="368">
        <v>66942.584199999998</v>
      </c>
      <c r="Y112" s="368"/>
      <c r="Z112" s="368"/>
      <c r="AA112" s="368"/>
      <c r="AB112" s="368"/>
      <c r="AC112" s="368"/>
      <c r="AD112" s="368">
        <f t="shared" si="0"/>
        <v>906100.27140224073</v>
      </c>
    </row>
    <row r="113" spans="2:33" x14ac:dyDescent="0.35">
      <c r="B113" s="149" t="s">
        <v>144</v>
      </c>
      <c r="C113" s="367">
        <v>22410.689832882348</v>
      </c>
      <c r="D113" s="367">
        <v>658.53939960150001</v>
      </c>
      <c r="E113" s="368">
        <v>438.34403718565</v>
      </c>
      <c r="F113" s="368">
        <v>424.81644087950002</v>
      </c>
      <c r="G113" s="368">
        <v>435.57416372840004</v>
      </c>
      <c r="H113" s="368">
        <v>628.43391488750001</v>
      </c>
      <c r="I113" s="368">
        <v>469.84707587984997</v>
      </c>
      <c r="J113" s="368">
        <v>464.16696433320004</v>
      </c>
      <c r="K113" s="368">
        <v>6.6022544562499998</v>
      </c>
      <c r="L113" s="368">
        <v>41.702363239700006</v>
      </c>
      <c r="M113" s="368">
        <v>8.0632122733999996</v>
      </c>
      <c r="N113" s="368">
        <v>40.376454423950001</v>
      </c>
      <c r="O113" s="368">
        <v>2.3682321200000001</v>
      </c>
      <c r="P113" s="368">
        <v>435.60313843744996</v>
      </c>
      <c r="Q113" s="368">
        <v>31.729592985050001</v>
      </c>
      <c r="R113" s="368">
        <v>2.3682321200000001</v>
      </c>
      <c r="S113" s="368">
        <v>2.3682321200000001</v>
      </c>
      <c r="T113" s="368">
        <v>2.3682321200000001</v>
      </c>
      <c r="U113" s="368">
        <v>2.3682321200000001</v>
      </c>
      <c r="V113" s="368">
        <v>2.3682321200000001</v>
      </c>
      <c r="W113" s="368"/>
      <c r="X113" s="368"/>
      <c r="Y113" s="368"/>
      <c r="Z113" s="368"/>
      <c r="AA113" s="368"/>
      <c r="AB113" s="368"/>
      <c r="AC113" s="368"/>
      <c r="AD113" s="368">
        <f t="shared" si="0"/>
        <v>26508.698237913744</v>
      </c>
    </row>
    <row r="114" spans="2:33" x14ac:dyDescent="0.35">
      <c r="B114" s="157" t="s">
        <v>145</v>
      </c>
      <c r="C114" s="381">
        <f t="shared" ref="C114:AC114" si="1">SUM(C102:C113)</f>
        <v>994670.84015761793</v>
      </c>
      <c r="D114" s="381">
        <f t="shared" si="1"/>
        <v>1953623.4636825093</v>
      </c>
      <c r="E114" s="381">
        <f t="shared" si="1"/>
        <v>1609867.7101328925</v>
      </c>
      <c r="F114" s="381">
        <f t="shared" si="1"/>
        <v>2500098.4122900581</v>
      </c>
      <c r="G114" s="381">
        <f t="shared" si="1"/>
        <v>2421704.8921164609</v>
      </c>
      <c r="H114" s="381">
        <f t="shared" si="1"/>
        <v>1653502.3536256282</v>
      </c>
      <c r="I114" s="381">
        <f t="shared" si="1"/>
        <v>1920851.9233622018</v>
      </c>
      <c r="J114" s="381">
        <f t="shared" si="1"/>
        <v>1149272.4724440065</v>
      </c>
      <c r="K114" s="381">
        <f t="shared" si="1"/>
        <v>1149873.7790519705</v>
      </c>
      <c r="L114" s="381">
        <f t="shared" si="1"/>
        <v>1064550.4729516108</v>
      </c>
      <c r="M114" s="381">
        <f t="shared" si="1"/>
        <v>1185753.5840535357</v>
      </c>
      <c r="N114" s="381">
        <f t="shared" si="1"/>
        <v>863787.66159080213</v>
      </c>
      <c r="O114" s="381">
        <f t="shared" si="1"/>
        <v>126264.1784705313</v>
      </c>
      <c r="P114" s="381">
        <f t="shared" si="1"/>
        <v>401241.93003916257</v>
      </c>
      <c r="Q114" s="381">
        <f t="shared" si="1"/>
        <v>135791.47185071226</v>
      </c>
      <c r="R114" s="381">
        <f t="shared" si="1"/>
        <v>814358.63214046939</v>
      </c>
      <c r="S114" s="381">
        <f t="shared" si="1"/>
        <v>122218.26878544003</v>
      </c>
      <c r="T114" s="381">
        <f t="shared" si="1"/>
        <v>28.418785440000008</v>
      </c>
      <c r="U114" s="381">
        <f t="shared" si="1"/>
        <v>430441.73943594005</v>
      </c>
      <c r="V114" s="381">
        <f t="shared" si="1"/>
        <v>376197.16878544004</v>
      </c>
      <c r="W114" s="381">
        <f t="shared" si="1"/>
        <v>342847.28216604999</v>
      </c>
      <c r="X114" s="381">
        <f t="shared" si="1"/>
        <v>514691.32602449995</v>
      </c>
      <c r="Y114" s="381">
        <f t="shared" si="1"/>
        <v>15599.9</v>
      </c>
      <c r="Z114" s="381">
        <f t="shared" si="1"/>
        <v>0</v>
      </c>
      <c r="AA114" s="381">
        <f t="shared" si="1"/>
        <v>280162.65482549998</v>
      </c>
      <c r="AB114" s="381">
        <f t="shared" si="1"/>
        <v>98498.95</v>
      </c>
      <c r="AC114" s="381">
        <f t="shared" si="1"/>
        <v>21301.45</v>
      </c>
      <c r="AD114" s="381">
        <f>SUM(AD102:AD113)</f>
        <v>22147200.93676848</v>
      </c>
      <c r="AE114" s="159"/>
    </row>
    <row r="115" spans="2:33" ht="13.5" customHeight="1" x14ac:dyDescent="0.35">
      <c r="B115" s="160" t="s">
        <v>113</v>
      </c>
      <c r="C115" s="161"/>
      <c r="D115" s="161"/>
      <c r="E115" s="161"/>
      <c r="F115" s="161"/>
      <c r="G115" s="161"/>
      <c r="H115" s="161"/>
      <c r="I115" s="161"/>
      <c r="J115" s="161"/>
      <c r="K115" s="161"/>
      <c r="L115" s="161"/>
      <c r="M115" s="161"/>
      <c r="O115" s="162"/>
      <c r="P115" s="163"/>
      <c r="R115" s="148"/>
      <c r="T115" s="149"/>
      <c r="AD115" s="166">
        <f>+AD114-'DOMESTIC DEBT COLONES'!DD7</f>
        <v>0</v>
      </c>
      <c r="AF115" s="164"/>
    </row>
    <row r="116" spans="2:33" x14ac:dyDescent="0.35">
      <c r="B116" s="165"/>
      <c r="C116" s="155"/>
      <c r="D116" s="155"/>
      <c r="E116" s="155"/>
      <c r="F116" s="155"/>
      <c r="G116" s="155"/>
      <c r="H116" s="155"/>
      <c r="I116" s="155"/>
      <c r="J116" s="155"/>
      <c r="K116" s="155"/>
      <c r="L116" s="155"/>
      <c r="M116" s="155"/>
      <c r="N116" s="155"/>
      <c r="O116" s="155"/>
      <c r="P116" s="155"/>
      <c r="Q116" s="155"/>
      <c r="R116" s="155"/>
      <c r="S116" s="155"/>
      <c r="T116" s="155"/>
      <c r="U116" s="155"/>
      <c r="V116" s="155"/>
      <c r="W116" s="155"/>
      <c r="X116" s="155"/>
      <c r="Y116" s="155"/>
      <c r="Z116" s="155"/>
      <c r="AA116" s="155"/>
      <c r="AB116" s="155"/>
      <c r="AC116" s="155"/>
      <c r="AD116" s="155"/>
      <c r="AE116" s="155"/>
      <c r="AF116" s="166"/>
    </row>
    <row r="117" spans="2:33" ht="21" customHeight="1" x14ac:dyDescent="0.35">
      <c r="B117" s="126" t="s">
        <v>42</v>
      </c>
      <c r="C117" s="165"/>
      <c r="D117" s="165"/>
      <c r="E117" s="165"/>
      <c r="F117" s="165"/>
      <c r="G117" s="165"/>
      <c r="H117" s="165"/>
      <c r="I117" s="165"/>
      <c r="J117" s="165"/>
      <c r="K117" s="165"/>
      <c r="L117" s="165"/>
      <c r="M117" s="165"/>
      <c r="N117" s="165"/>
      <c r="O117" s="165"/>
      <c r="S117" s="148"/>
      <c r="T117" s="149"/>
    </row>
    <row r="118" spans="2:33" x14ac:dyDescent="0.35">
      <c r="B118" s="155"/>
      <c r="S118" s="148"/>
      <c r="T118" s="149"/>
    </row>
    <row r="119" spans="2:33" x14ac:dyDescent="0.35">
      <c r="B119" s="514" t="str">
        <f>+H6</f>
        <v>Central Goverment of Costa Rica</v>
      </c>
      <c r="C119" s="514"/>
      <c r="D119" s="514"/>
      <c r="E119" s="514"/>
      <c r="F119" s="514"/>
      <c r="G119" s="514"/>
      <c r="H119" s="514"/>
      <c r="I119" s="514"/>
      <c r="J119" s="514"/>
      <c r="K119" s="514"/>
      <c r="L119" s="514"/>
      <c r="M119" s="514"/>
      <c r="N119" s="514"/>
      <c r="O119" s="514"/>
      <c r="P119" s="514"/>
      <c r="Q119" s="514"/>
      <c r="R119" s="514"/>
      <c r="S119" s="514"/>
      <c r="T119" s="514"/>
      <c r="U119" s="514"/>
      <c r="V119" s="514"/>
      <c r="W119" s="514"/>
      <c r="X119" s="514"/>
      <c r="Y119" s="514"/>
      <c r="Z119" s="514"/>
      <c r="AA119" s="514"/>
      <c r="AB119" s="514"/>
      <c r="AC119" s="514"/>
      <c r="AD119" s="514"/>
      <c r="AE119" s="514"/>
      <c r="AF119" s="514"/>
      <c r="AG119" s="514"/>
    </row>
    <row r="120" spans="2:33" x14ac:dyDescent="0.35">
      <c r="B120" s="514" t="str">
        <f>+H7</f>
        <v>Maturity Profile Domestic Public Debt</v>
      </c>
      <c r="C120" s="514"/>
      <c r="D120" s="514"/>
      <c r="E120" s="514"/>
      <c r="F120" s="514"/>
      <c r="G120" s="514"/>
      <c r="H120" s="514" t="str">
        <f>+H7</f>
        <v>Maturity Profile Domestic Public Debt</v>
      </c>
      <c r="I120" s="514"/>
      <c r="J120" s="514"/>
      <c r="K120" s="514"/>
      <c r="L120" s="514"/>
      <c r="M120" s="514"/>
      <c r="N120" s="514"/>
      <c r="O120" s="514"/>
      <c r="P120" s="514"/>
      <c r="Q120" s="514"/>
      <c r="R120" s="514"/>
      <c r="S120" s="514"/>
      <c r="T120" s="514"/>
      <c r="U120" s="514"/>
      <c r="V120" s="514"/>
      <c r="W120" s="514"/>
      <c r="X120" s="514"/>
      <c r="Y120" s="514"/>
      <c r="Z120" s="514"/>
      <c r="AA120" s="514"/>
      <c r="AB120" s="514"/>
      <c r="AC120" s="514"/>
      <c r="AD120" s="514"/>
      <c r="AE120" s="514"/>
      <c r="AF120" s="514"/>
      <c r="AG120" s="514"/>
    </row>
    <row r="121" spans="2:33" x14ac:dyDescent="0.35">
      <c r="B121" s="513">
        <f>+B98</f>
        <v>45807</v>
      </c>
      <c r="C121" s="513"/>
      <c r="D121" s="513"/>
      <c r="E121" s="513"/>
      <c r="F121" s="513"/>
      <c r="G121" s="513"/>
      <c r="H121" s="513"/>
      <c r="I121" s="513"/>
      <c r="J121" s="513"/>
      <c r="K121" s="513"/>
      <c r="L121" s="513"/>
      <c r="M121" s="513"/>
      <c r="N121" s="513"/>
      <c r="O121" s="513"/>
      <c r="P121" s="513"/>
      <c r="Q121" s="513"/>
      <c r="R121" s="513"/>
      <c r="S121" s="513"/>
      <c r="T121" s="513"/>
      <c r="U121" s="513"/>
      <c r="V121" s="513"/>
      <c r="W121" s="513"/>
      <c r="X121" s="513"/>
      <c r="Y121" s="513"/>
      <c r="Z121" s="513"/>
      <c r="AA121" s="513"/>
      <c r="AB121" s="513"/>
      <c r="AC121" s="513"/>
      <c r="AD121" s="513"/>
      <c r="AE121" s="513"/>
      <c r="AF121" s="513"/>
      <c r="AG121" s="513"/>
    </row>
    <row r="122" spans="2:33" x14ac:dyDescent="0.35">
      <c r="B122" s="514" t="str">
        <f>+H10</f>
        <v>-USD millions-</v>
      </c>
      <c r="C122" s="514"/>
      <c r="D122" s="514"/>
      <c r="E122" s="514"/>
      <c r="F122" s="514"/>
      <c r="G122" s="514"/>
      <c r="H122" s="514"/>
      <c r="I122" s="514"/>
      <c r="J122" s="514"/>
      <c r="K122" s="514"/>
      <c r="L122" s="514"/>
      <c r="M122" s="514"/>
      <c r="N122" s="514"/>
      <c r="O122" s="514"/>
      <c r="P122" s="514"/>
      <c r="Q122" s="514"/>
      <c r="R122" s="514"/>
      <c r="S122" s="514"/>
      <c r="T122" s="514"/>
      <c r="U122" s="514"/>
      <c r="V122" s="514"/>
      <c r="W122" s="514"/>
      <c r="X122" s="514"/>
      <c r="Y122" s="514"/>
      <c r="Z122" s="514"/>
      <c r="AA122" s="514"/>
      <c r="AB122" s="514"/>
      <c r="AC122" s="514"/>
      <c r="AD122" s="514"/>
      <c r="AE122" s="514"/>
      <c r="AF122" s="514"/>
      <c r="AG122" s="514"/>
    </row>
    <row r="123" spans="2:33" x14ac:dyDescent="0.35">
      <c r="B123" s="153" t="s">
        <v>132</v>
      </c>
      <c r="C123" s="380">
        <v>2025</v>
      </c>
      <c r="D123" s="380">
        <v>2026</v>
      </c>
      <c r="E123" s="380">
        <v>2027</v>
      </c>
      <c r="F123" s="380">
        <v>2028</v>
      </c>
      <c r="G123" s="380">
        <v>2029</v>
      </c>
      <c r="H123" s="380">
        <v>2030</v>
      </c>
      <c r="I123" s="380">
        <v>2031</v>
      </c>
      <c r="J123" s="380">
        <v>2032</v>
      </c>
      <c r="K123" s="380">
        <v>2033</v>
      </c>
      <c r="L123" s="380">
        <v>2034</v>
      </c>
      <c r="M123" s="380">
        <v>2035</v>
      </c>
      <c r="N123" s="380">
        <v>2036</v>
      </c>
      <c r="O123" s="380">
        <v>2037</v>
      </c>
      <c r="P123" s="380">
        <v>2038</v>
      </c>
      <c r="Q123" s="380">
        <v>2039</v>
      </c>
      <c r="R123" s="380">
        <v>2040</v>
      </c>
      <c r="S123" s="380">
        <v>2041</v>
      </c>
      <c r="T123" s="380">
        <v>2042</v>
      </c>
      <c r="U123" s="380">
        <v>2043</v>
      </c>
      <c r="V123" s="380">
        <v>2044</v>
      </c>
      <c r="W123" s="380">
        <v>2045</v>
      </c>
      <c r="X123" s="380">
        <v>2046</v>
      </c>
      <c r="Y123" s="380">
        <v>2047</v>
      </c>
      <c r="Z123" s="380">
        <v>2048</v>
      </c>
      <c r="AA123" s="380">
        <v>2049</v>
      </c>
      <c r="AB123" s="380">
        <v>2050</v>
      </c>
      <c r="AC123" s="380">
        <v>2051</v>
      </c>
      <c r="AD123" s="380" t="s">
        <v>146</v>
      </c>
      <c r="AE123" s="143"/>
    </row>
    <row r="124" spans="2:33" x14ac:dyDescent="0.35">
      <c r="B124" s="149" t="s">
        <v>133</v>
      </c>
      <c r="C124" s="367"/>
      <c r="D124" s="367">
        <v>726.45131625440229</v>
      </c>
      <c r="E124" s="367">
        <v>3.8033584543047563</v>
      </c>
      <c r="F124" s="367">
        <v>934.97548229056804</v>
      </c>
      <c r="G124" s="367">
        <v>348.46100807443884</v>
      </c>
      <c r="H124" s="367">
        <v>0.83515214563057028</v>
      </c>
      <c r="I124" s="367">
        <v>0.85234591563057016</v>
      </c>
      <c r="J124" s="367">
        <v>0.90884329563057031</v>
      </c>
      <c r="K124" s="367">
        <v>0.95995151037226911</v>
      </c>
      <c r="L124" s="367">
        <v>55.665659785018242</v>
      </c>
      <c r="M124" s="367">
        <v>0.12900322505333622</v>
      </c>
      <c r="N124" s="367">
        <v>4.6695956305702335E-3</v>
      </c>
      <c r="O124" s="367">
        <v>4.6695956305702335E-3</v>
      </c>
      <c r="P124" s="367">
        <v>4.6695956305702335E-3</v>
      </c>
      <c r="Q124" s="367">
        <v>4.6695956305702335E-3</v>
      </c>
      <c r="R124" s="367">
        <v>1605.5808191342378</v>
      </c>
      <c r="S124" s="367">
        <v>4.6695956305702335E-3</v>
      </c>
      <c r="T124" s="367">
        <v>4.6695956305702335E-3</v>
      </c>
      <c r="U124" s="367">
        <v>4.6695956305702335E-3</v>
      </c>
      <c r="V124" s="367">
        <v>4.6695956305702335E-3</v>
      </c>
      <c r="W124" s="367">
        <v>4.6695954925467303E-3</v>
      </c>
      <c r="X124" s="367"/>
      <c r="Y124" s="367"/>
      <c r="Z124" s="367"/>
      <c r="AA124" s="367"/>
      <c r="AB124" s="367"/>
      <c r="AC124" s="367"/>
      <c r="AD124" s="368">
        <f t="shared" ref="AD124:AD135" si="2">SUM(C124:AC124)</f>
        <v>3678.6649664458255</v>
      </c>
    </row>
    <row r="125" spans="2:33" x14ac:dyDescent="0.35">
      <c r="B125" s="149" t="s">
        <v>134</v>
      </c>
      <c r="C125" s="367"/>
      <c r="D125" s="367">
        <v>737.06699755724969</v>
      </c>
      <c r="E125" s="367">
        <v>872.44010189288701</v>
      </c>
      <c r="F125" s="367">
        <v>574.86657642692785</v>
      </c>
      <c r="G125" s="367">
        <v>715.46265065287719</v>
      </c>
      <c r="H125" s="367">
        <v>747.46685504857089</v>
      </c>
      <c r="I125" s="367">
        <v>1.4890858897466284</v>
      </c>
      <c r="J125" s="367">
        <v>0.92191012709421083</v>
      </c>
      <c r="K125" s="367">
        <v>0.98871755913232495</v>
      </c>
      <c r="L125" s="367">
        <v>989.43428851339797</v>
      </c>
      <c r="M125" s="367">
        <v>7.7712874189604861E-2</v>
      </c>
      <c r="N125" s="367">
        <v>541.81124152663665</v>
      </c>
      <c r="O125" s="367">
        <v>4.6695956305702335E-3</v>
      </c>
      <c r="P125" s="367">
        <v>0.78509079045468888</v>
      </c>
      <c r="Q125" s="367">
        <v>0.13324461535846674</v>
      </c>
      <c r="R125" s="367">
        <v>8.4109048035925546E-2</v>
      </c>
      <c r="S125" s="367">
        <v>4.6695956305702335E-3</v>
      </c>
      <c r="T125" s="367">
        <v>4.6695956305702335E-3</v>
      </c>
      <c r="U125" s="367">
        <v>4.6695956305702335E-3</v>
      </c>
      <c r="V125" s="367">
        <v>4.6695956305702335E-3</v>
      </c>
      <c r="W125" s="367"/>
      <c r="X125" s="367"/>
      <c r="Y125" s="367"/>
      <c r="Z125" s="367"/>
      <c r="AA125" s="367"/>
      <c r="AB125" s="367"/>
      <c r="AC125" s="367"/>
      <c r="AD125" s="368">
        <f t="shared" si="2"/>
        <v>5183.0519305007128</v>
      </c>
    </row>
    <row r="126" spans="2:33" x14ac:dyDescent="0.35">
      <c r="B126" s="149" t="s">
        <v>135</v>
      </c>
      <c r="C126" s="367"/>
      <c r="D126" s="367">
        <v>178.9256716480707</v>
      </c>
      <c r="E126" s="367">
        <v>686.20317324541168</v>
      </c>
      <c r="F126" s="367">
        <v>785.17840561282208</v>
      </c>
      <c r="G126" s="367">
        <v>1.0771106445349594</v>
      </c>
      <c r="H126" s="367">
        <v>0.95416953121914183</v>
      </c>
      <c r="I126" s="367">
        <v>794.18117123555453</v>
      </c>
      <c r="J126" s="367">
        <v>761.61201197290859</v>
      </c>
      <c r="K126" s="367">
        <v>1.0865452673909615</v>
      </c>
      <c r="L126" s="367">
        <v>9.1084918717958818E-3</v>
      </c>
      <c r="M126" s="367">
        <v>465.13657910018202</v>
      </c>
      <c r="N126" s="367">
        <v>0.23965056212280145</v>
      </c>
      <c r="O126" s="367">
        <v>244.01732426573165</v>
      </c>
      <c r="P126" s="367">
        <v>0.19644013274371008</v>
      </c>
      <c r="Q126" s="367">
        <v>7.2148549346360114E-2</v>
      </c>
      <c r="R126" s="367">
        <v>4.6695956305702335E-3</v>
      </c>
      <c r="S126" s="367">
        <v>240.93425789123745</v>
      </c>
      <c r="T126" s="367">
        <v>4.6695956305702335E-3</v>
      </c>
      <c r="U126" s="367">
        <v>4.6695956305702335E-3</v>
      </c>
      <c r="V126" s="367">
        <v>4.6695956305702335E-3</v>
      </c>
      <c r="W126" s="367"/>
      <c r="X126" s="367"/>
      <c r="Y126" s="367"/>
      <c r="Z126" s="367"/>
      <c r="AA126" s="367"/>
      <c r="AB126" s="367"/>
      <c r="AC126" s="367"/>
      <c r="AD126" s="368">
        <f t="shared" si="2"/>
        <v>4159.8424465336711</v>
      </c>
    </row>
    <row r="127" spans="2:33" x14ac:dyDescent="0.35">
      <c r="B127" s="149" t="s">
        <v>136</v>
      </c>
      <c r="C127" s="367"/>
      <c r="D127" s="367">
        <v>96.139857263367787</v>
      </c>
      <c r="E127" s="367">
        <v>86.743307998769922</v>
      </c>
      <c r="F127" s="367">
        <v>0.81994645058492388</v>
      </c>
      <c r="G127" s="367">
        <v>1075.3312815320865</v>
      </c>
      <c r="H127" s="367">
        <v>0.89982671566468175</v>
      </c>
      <c r="I127" s="367">
        <v>153.01096046412277</v>
      </c>
      <c r="J127" s="367">
        <v>117.84807440949828</v>
      </c>
      <c r="K127" s="367">
        <v>0.98953883177133428</v>
      </c>
      <c r="L127" s="367">
        <v>233.16439186924393</v>
      </c>
      <c r="M127" s="367">
        <v>54.521288076406655</v>
      </c>
      <c r="N127" s="367">
        <v>1.7795534755634317</v>
      </c>
      <c r="O127" s="367">
        <v>1.3301092731682307E-2</v>
      </c>
      <c r="P127" s="367">
        <v>5.0234445442266734E-3</v>
      </c>
      <c r="Q127" s="367">
        <v>267.11313987973494</v>
      </c>
      <c r="R127" s="367">
        <v>1.6351988461333698E-2</v>
      </c>
      <c r="S127" s="367">
        <v>4.6695956305702335E-3</v>
      </c>
      <c r="T127" s="367">
        <v>4.6695956305702335E-3</v>
      </c>
      <c r="U127" s="367">
        <v>4.6695956305702335E-3</v>
      </c>
      <c r="V127" s="367">
        <v>741.72079468435993</v>
      </c>
      <c r="W127" s="367"/>
      <c r="X127" s="367"/>
      <c r="Y127" s="367">
        <v>30.759326445303259</v>
      </c>
      <c r="Z127" s="369"/>
      <c r="AA127" s="369"/>
      <c r="AB127" s="367">
        <v>194.21671661802981</v>
      </c>
      <c r="AC127" s="367">
        <v>42.001439387964354</v>
      </c>
      <c r="AD127" s="368">
        <f t="shared" si="2"/>
        <v>3097.1081294151013</v>
      </c>
    </row>
    <row r="128" spans="2:33" x14ac:dyDescent="0.35">
      <c r="B128" s="149" t="s">
        <v>137</v>
      </c>
      <c r="C128" s="367"/>
      <c r="D128" s="367">
        <v>468.05852154661812</v>
      </c>
      <c r="E128" s="367">
        <v>307.45618496078163</v>
      </c>
      <c r="F128" s="367">
        <v>117.46137625439417</v>
      </c>
      <c r="G128" s="367">
        <v>258.2712034876788</v>
      </c>
      <c r="H128" s="367">
        <v>111.05579947563058</v>
      </c>
      <c r="I128" s="367">
        <v>328.7358569832839</v>
      </c>
      <c r="J128" s="367">
        <v>188.54559215563057</v>
      </c>
      <c r="K128" s="367">
        <v>237.67174853455435</v>
      </c>
      <c r="L128" s="367">
        <v>688.32312723918676</v>
      </c>
      <c r="M128" s="367">
        <v>0.15918633067030125</v>
      </c>
      <c r="N128" s="367">
        <v>8.9175222809074042E-2</v>
      </c>
      <c r="O128" s="367">
        <v>4.4637374395271712</v>
      </c>
      <c r="P128" s="367">
        <v>4.6695956305702335E-3</v>
      </c>
      <c r="Q128" s="367">
        <v>0.14764073292747851</v>
      </c>
      <c r="R128" s="367">
        <v>4.6695956305702335E-3</v>
      </c>
      <c r="S128" s="367">
        <v>4.6695956305702335E-3</v>
      </c>
      <c r="T128" s="367">
        <v>4.6695956305702335E-3</v>
      </c>
      <c r="U128" s="367">
        <v>4.6695956305702335E-3</v>
      </c>
      <c r="V128" s="367">
        <v>4.6695956305702335E-3</v>
      </c>
      <c r="W128" s="367"/>
      <c r="X128" s="367"/>
      <c r="Y128" s="367"/>
      <c r="Z128" s="367"/>
      <c r="AA128" s="367"/>
      <c r="AB128" s="367"/>
      <c r="AC128" s="367"/>
      <c r="AD128" s="368">
        <f t="shared" si="2"/>
        <v>2710.4671679374769</v>
      </c>
    </row>
    <row r="129" spans="2:33" x14ac:dyDescent="0.35">
      <c r="B129" s="149" t="s">
        <v>138</v>
      </c>
      <c r="C129" s="367">
        <v>344.08118561605824</v>
      </c>
      <c r="D129" s="367">
        <v>332.72453594821752</v>
      </c>
      <c r="E129" s="367">
        <v>80.094216697660698</v>
      </c>
      <c r="F129" s="367">
        <v>530.63456462819397</v>
      </c>
      <c r="G129" s="367">
        <v>946.17578363947518</v>
      </c>
      <c r="H129" s="367">
        <v>986.73808590898727</v>
      </c>
      <c r="I129" s="367">
        <v>947.05787876022112</v>
      </c>
      <c r="J129" s="367">
        <v>63.494202234989544</v>
      </c>
      <c r="K129" s="367">
        <v>722.906255887508</v>
      </c>
      <c r="L129" s="367">
        <v>132.07525506632069</v>
      </c>
      <c r="M129" s="367">
        <v>678.51768087109792</v>
      </c>
      <c r="N129" s="367">
        <v>798.01499175811398</v>
      </c>
      <c r="O129" s="367">
        <v>0.15492224153235662</v>
      </c>
      <c r="P129" s="367">
        <v>5.5775690128361853E-3</v>
      </c>
      <c r="Q129" s="367">
        <v>3.9067378779477878E-2</v>
      </c>
      <c r="R129" s="367">
        <v>4.6695956305702335E-3</v>
      </c>
      <c r="S129" s="367">
        <v>4.6695956305702335E-3</v>
      </c>
      <c r="T129" s="367">
        <v>4.6695956305702335E-3</v>
      </c>
      <c r="U129" s="367">
        <v>4.6695956305702335E-3</v>
      </c>
      <c r="V129" s="367">
        <v>4.6695956305702335E-3</v>
      </c>
      <c r="W129" s="367"/>
      <c r="X129" s="367">
        <v>154.36114835554852</v>
      </c>
      <c r="Y129" s="367"/>
      <c r="Z129" s="367"/>
      <c r="AA129" s="367"/>
      <c r="AB129" s="367"/>
      <c r="AC129" s="367"/>
      <c r="AD129" s="368">
        <f t="shared" si="2"/>
        <v>6717.0987005398702</v>
      </c>
    </row>
    <row r="130" spans="2:33" x14ac:dyDescent="0.35">
      <c r="B130" s="149" t="s">
        <v>139</v>
      </c>
      <c r="C130" s="367">
        <v>528.74944544116761</v>
      </c>
      <c r="D130" s="367">
        <v>347.42713785354994</v>
      </c>
      <c r="E130" s="367">
        <v>242.0803949918602</v>
      </c>
      <c r="F130" s="367">
        <v>0.82065545444199073</v>
      </c>
      <c r="G130" s="367">
        <v>0.82312244563057024</v>
      </c>
      <c r="H130" s="367">
        <v>108.54643984651747</v>
      </c>
      <c r="I130" s="367">
        <v>437.75914659329499</v>
      </c>
      <c r="J130" s="367">
        <v>212.04529719942965</v>
      </c>
      <c r="K130" s="367">
        <v>616.05873482761274</v>
      </c>
      <c r="L130" s="367">
        <v>2.7209817590799747E-2</v>
      </c>
      <c r="M130" s="367">
        <v>4.6695956305702335E-3</v>
      </c>
      <c r="N130" s="367">
        <v>51.690582186702123</v>
      </c>
      <c r="O130" s="367">
        <v>4.1919403833307042E-2</v>
      </c>
      <c r="P130" s="367">
        <v>4.6695956305702335E-3</v>
      </c>
      <c r="Q130" s="367">
        <v>4.6695956305702335E-3</v>
      </c>
      <c r="R130" s="367">
        <v>4.6695956305702335E-3</v>
      </c>
      <c r="S130" s="367">
        <v>4.6695956305702335E-3</v>
      </c>
      <c r="T130" s="367">
        <v>4.6695956305702335E-3</v>
      </c>
      <c r="U130" s="367">
        <v>848.67830444557922</v>
      </c>
      <c r="V130" s="367">
        <v>4.6695956305702335E-3</v>
      </c>
      <c r="W130" s="367">
        <v>676.00937363751075</v>
      </c>
      <c r="X130" s="367">
        <v>728.49385169275956</v>
      </c>
      <c r="Y130" s="367"/>
      <c r="Z130" s="367"/>
      <c r="AA130" s="367">
        <v>552.41473070727181</v>
      </c>
      <c r="AB130" s="367"/>
      <c r="AC130" s="367"/>
      <c r="AD130" s="368">
        <f t="shared" si="2"/>
        <v>5351.6990337141669</v>
      </c>
    </row>
    <row r="131" spans="2:33" x14ac:dyDescent="0.35">
      <c r="B131" s="149" t="s">
        <v>140</v>
      </c>
      <c r="C131" s="367">
        <v>222.25996965445538</v>
      </c>
      <c r="D131" s="367">
        <v>491.57222558043316</v>
      </c>
      <c r="E131" s="367">
        <v>536.67669910200641</v>
      </c>
      <c r="F131" s="367">
        <v>1281.734388756347</v>
      </c>
      <c r="G131" s="367">
        <v>0.90836826480252775</v>
      </c>
      <c r="H131" s="367">
        <v>226.73580837561451</v>
      </c>
      <c r="I131" s="367">
        <v>697.64237865748942</v>
      </c>
      <c r="J131" s="367">
        <v>916.91160112822865</v>
      </c>
      <c r="K131" s="367">
        <v>9.2205627373116952E-2</v>
      </c>
      <c r="L131" s="367">
        <v>0.14685016730114756</v>
      </c>
      <c r="M131" s="367">
        <v>1139.3567081941385</v>
      </c>
      <c r="N131" s="367">
        <v>7.5861383983062525E-2</v>
      </c>
      <c r="O131" s="367">
        <v>0.11168796934744457</v>
      </c>
      <c r="P131" s="367">
        <v>4.6695956305702335E-3</v>
      </c>
      <c r="Q131" s="367">
        <v>9.8904693160048102E-2</v>
      </c>
      <c r="R131" s="367">
        <v>4.6695956305702335E-3</v>
      </c>
      <c r="S131" s="367">
        <v>4.6695956305702335E-3</v>
      </c>
      <c r="T131" s="367">
        <v>4.6695956305702335E-3</v>
      </c>
      <c r="U131" s="367">
        <v>4.6695956305702335E-3</v>
      </c>
      <c r="V131" s="367">
        <v>4.6695956305702335E-3</v>
      </c>
      <c r="W131" s="367"/>
      <c r="X131" s="367"/>
      <c r="Y131" s="367"/>
      <c r="Z131" s="367"/>
      <c r="AA131" s="367"/>
      <c r="AB131" s="367"/>
      <c r="AC131" s="367"/>
      <c r="AD131" s="368">
        <f t="shared" si="2"/>
        <v>5514.3516751284642</v>
      </c>
    </row>
    <row r="132" spans="2:33" x14ac:dyDescent="0.35">
      <c r="B132" s="149" t="s">
        <v>141</v>
      </c>
      <c r="C132" s="367">
        <v>416.67330613598023</v>
      </c>
      <c r="D132" s="367">
        <v>469.0033270825657</v>
      </c>
      <c r="E132" s="367">
        <v>0.88712072010578502</v>
      </c>
      <c r="F132" s="367">
        <v>0.80592742563057018</v>
      </c>
      <c r="G132" s="367">
        <v>902.07811829734499</v>
      </c>
      <c r="H132" s="367">
        <v>868.20533305648746</v>
      </c>
      <c r="I132" s="367">
        <v>294.33093795738523</v>
      </c>
      <c r="J132" s="367">
        <v>0.9372248114772459</v>
      </c>
      <c r="K132" s="367">
        <v>197.9724125469323</v>
      </c>
      <c r="L132" s="367">
        <v>4.6695956305702335E-3</v>
      </c>
      <c r="M132" s="367">
        <v>4.6695956305702335E-3</v>
      </c>
      <c r="N132" s="367">
        <v>3.2448009778669455E-2</v>
      </c>
      <c r="O132" s="367">
        <v>1.5540670763269973E-2</v>
      </c>
      <c r="P132" s="367">
        <v>0.66280439104079569</v>
      </c>
      <c r="Q132" s="367">
        <v>6.2032636885893992E-2</v>
      </c>
      <c r="R132" s="367">
        <v>4.6695956305702335E-3</v>
      </c>
      <c r="S132" s="367">
        <v>4.6695956305702335E-3</v>
      </c>
      <c r="T132" s="367">
        <v>4.6695956305702335E-3</v>
      </c>
      <c r="U132" s="367">
        <v>4.6695956305702335E-3</v>
      </c>
      <c r="V132" s="367">
        <v>4.6695956305702335E-3</v>
      </c>
      <c r="W132" s="367"/>
      <c r="X132" s="367"/>
      <c r="Y132" s="367"/>
      <c r="Z132" s="367"/>
      <c r="AA132" s="367"/>
      <c r="AB132" s="367"/>
      <c r="AC132" s="367"/>
      <c r="AD132" s="368">
        <f t="shared" si="2"/>
        <v>3151.6992209117934</v>
      </c>
    </row>
    <row r="133" spans="2:33" x14ac:dyDescent="0.35">
      <c r="B133" s="149" t="s">
        <v>142</v>
      </c>
      <c r="C133" s="367">
        <v>31.433654007852358</v>
      </c>
      <c r="D133" s="367">
        <v>1.5569801515048503</v>
      </c>
      <c r="E133" s="367">
        <v>1.3092762532238349</v>
      </c>
      <c r="F133" s="367">
        <v>700.46031842599882</v>
      </c>
      <c r="G133" s="367">
        <v>384.104588716764</v>
      </c>
      <c r="H133" s="367">
        <v>0.86233938563057</v>
      </c>
      <c r="I133" s="367">
        <v>130.52408024473567</v>
      </c>
      <c r="J133" s="367">
        <v>0.9061508356305702</v>
      </c>
      <c r="K133" s="367">
        <v>226.10718898106018</v>
      </c>
      <c r="L133" s="367">
        <v>7.9991548000433774E-2</v>
      </c>
      <c r="M133" s="367">
        <v>9.8560598121500115E-2</v>
      </c>
      <c r="N133" s="367">
        <v>4.9291928536162162E-2</v>
      </c>
      <c r="O133" s="367">
        <v>5.4770575822127139E-2</v>
      </c>
      <c r="P133" s="367">
        <v>788.61733620971677</v>
      </c>
      <c r="Q133" s="367">
        <v>4.6695956305702335E-3</v>
      </c>
      <c r="R133" s="367">
        <v>4.6695956305702335E-3</v>
      </c>
      <c r="S133" s="367">
        <v>4.6695956305702335E-3</v>
      </c>
      <c r="T133" s="367">
        <v>4.6695956305702335E-3</v>
      </c>
      <c r="U133" s="367">
        <v>4.6695956305702335E-3</v>
      </c>
      <c r="V133" s="367">
        <v>4.6695956305702335E-3</v>
      </c>
      <c r="W133" s="367"/>
      <c r="X133" s="367"/>
      <c r="Y133" s="367"/>
      <c r="Z133" s="367"/>
      <c r="AA133" s="367"/>
      <c r="AB133" s="367"/>
      <c r="AC133" s="367"/>
      <c r="AD133" s="368">
        <f t="shared" si="2"/>
        <v>2266.1925454363827</v>
      </c>
      <c r="AE133" s="166"/>
    </row>
    <row r="134" spans="2:33" x14ac:dyDescent="0.35">
      <c r="B134" s="149" t="s">
        <v>143</v>
      </c>
      <c r="C134" s="367">
        <v>373.87032763083283</v>
      </c>
      <c r="D134" s="367">
        <v>1.8600137873134712</v>
      </c>
      <c r="E134" s="367">
        <v>355.72158901232507</v>
      </c>
      <c r="F134" s="367">
        <v>1.0096030275786734</v>
      </c>
      <c r="G134" s="367">
        <v>141.47925015163892</v>
      </c>
      <c r="H134" s="367">
        <v>206.77803519563054</v>
      </c>
      <c r="I134" s="367">
        <v>0.95704436833878848</v>
      </c>
      <c r="J134" s="367">
        <v>1.0483360121323644</v>
      </c>
      <c r="K134" s="367">
        <v>262.4337893085272</v>
      </c>
      <c r="L134" s="367">
        <v>2.9875756368897385E-2</v>
      </c>
      <c r="M134" s="367">
        <v>4.6695956305702335E-3</v>
      </c>
      <c r="N134" s="367">
        <v>309.31862539905916</v>
      </c>
      <c r="O134" s="367">
        <v>7.5991415581473293E-2</v>
      </c>
      <c r="P134" s="367">
        <v>4.6695956305702335E-3</v>
      </c>
      <c r="Q134" s="367">
        <v>6.0306023931303724E-3</v>
      </c>
      <c r="R134" s="367">
        <v>4.6695956305702335E-3</v>
      </c>
      <c r="S134" s="367">
        <v>4.6695956305702335E-3</v>
      </c>
      <c r="T134" s="367">
        <v>4.6695956305702335E-3</v>
      </c>
      <c r="U134" s="367">
        <v>4.6695956305702335E-3</v>
      </c>
      <c r="V134" s="367">
        <v>4.6695956305702335E-3</v>
      </c>
      <c r="W134" s="367"/>
      <c r="X134" s="367">
        <v>131.995</v>
      </c>
      <c r="Y134" s="367"/>
      <c r="Z134" s="367"/>
      <c r="AA134" s="367"/>
      <c r="AB134" s="367"/>
      <c r="AC134" s="367"/>
      <c r="AD134" s="368">
        <f t="shared" si="2"/>
        <v>1786.6161988371337</v>
      </c>
    </row>
    <row r="135" spans="2:33" x14ac:dyDescent="0.35">
      <c r="B135" s="149" t="s">
        <v>144</v>
      </c>
      <c r="C135" s="367">
        <v>44.188598929099996</v>
      </c>
      <c r="D135" s="367">
        <v>1.2984845011465809</v>
      </c>
      <c r="E135" s="367">
        <v>0.86431113886278488</v>
      </c>
      <c r="F135" s="367">
        <v>0.83763790693173734</v>
      </c>
      <c r="G135" s="367">
        <v>0.85884960116807318</v>
      </c>
      <c r="H135" s="367">
        <v>1.2391235801078555</v>
      </c>
      <c r="I135" s="367">
        <v>0.92642770699552413</v>
      </c>
      <c r="J135" s="367">
        <v>0.91522786563057013</v>
      </c>
      <c r="K135" s="367">
        <v>1.3018089865624262E-2</v>
      </c>
      <c r="L135" s="367">
        <v>8.2227232509858805E-2</v>
      </c>
      <c r="M135" s="367">
        <v>1.589875438402082E-2</v>
      </c>
      <c r="N135" s="367">
        <v>7.9612852795863234E-2</v>
      </c>
      <c r="O135" s="367">
        <v>4.6695956305702335E-3</v>
      </c>
      <c r="P135" s="367">
        <v>0.85890673246598725</v>
      </c>
      <c r="Q135" s="367">
        <v>6.2563279803316496E-2</v>
      </c>
      <c r="R135" s="367">
        <v>4.6695956305702335E-3</v>
      </c>
      <c r="S135" s="367">
        <v>4.6695956305702335E-3</v>
      </c>
      <c r="T135" s="367">
        <v>4.6695956305702335E-3</v>
      </c>
      <c r="U135" s="367">
        <v>4.6695956305702335E-3</v>
      </c>
      <c r="V135" s="367">
        <v>4.6695956305702335E-3</v>
      </c>
      <c r="W135" s="367"/>
      <c r="X135" s="367"/>
      <c r="Y135" s="367"/>
      <c r="Z135" s="367"/>
      <c r="AA135" s="367"/>
      <c r="AB135" s="367"/>
      <c r="AC135" s="367"/>
      <c r="AD135" s="368">
        <f t="shared" si="2"/>
        <v>52.268905745551194</v>
      </c>
    </row>
    <row r="136" spans="2:33" x14ac:dyDescent="0.35">
      <c r="B136" s="157" t="s">
        <v>145</v>
      </c>
      <c r="C136" s="381">
        <f t="shared" ref="C136:AD136" si="3">SUM(C124:C135)</f>
        <v>1961.2564874154466</v>
      </c>
      <c r="D136" s="381">
        <f t="shared" si="3"/>
        <v>3852.0850691744399</v>
      </c>
      <c r="E136" s="381">
        <f t="shared" si="3"/>
        <v>3174.2797344681999</v>
      </c>
      <c r="F136" s="381">
        <f t="shared" si="3"/>
        <v>4929.6048826604192</v>
      </c>
      <c r="G136" s="381">
        <f t="shared" si="3"/>
        <v>4775.03133550844</v>
      </c>
      <c r="H136" s="381">
        <f t="shared" si="3"/>
        <v>3260.3169682656917</v>
      </c>
      <c r="I136" s="381">
        <f t="shared" si="3"/>
        <v>3787.4673147767994</v>
      </c>
      <c r="J136" s="381">
        <f t="shared" si="3"/>
        <v>2266.0944720482812</v>
      </c>
      <c r="K136" s="381">
        <f t="shared" si="3"/>
        <v>2267.2801069720999</v>
      </c>
      <c r="L136" s="381">
        <f t="shared" si="3"/>
        <v>2099.0426550824409</v>
      </c>
      <c r="M136" s="381">
        <f t="shared" si="3"/>
        <v>2338.0266268111359</v>
      </c>
      <c r="N136" s="381">
        <f t="shared" si="3"/>
        <v>1703.1857039017314</v>
      </c>
      <c r="O136" s="381">
        <f t="shared" si="3"/>
        <v>248.9632038617622</v>
      </c>
      <c r="P136" s="381">
        <f t="shared" si="3"/>
        <v>791.15452724813201</v>
      </c>
      <c r="Q136" s="381">
        <f t="shared" si="3"/>
        <v>267.74878115528077</v>
      </c>
      <c r="R136" s="381">
        <f t="shared" si="3"/>
        <v>1605.7233065314097</v>
      </c>
      <c r="S136" s="381">
        <f t="shared" si="3"/>
        <v>240.98562344317364</v>
      </c>
      <c r="T136" s="381">
        <f t="shared" si="3"/>
        <v>5.6035147566842802E-2</v>
      </c>
      <c r="U136" s="381">
        <f t="shared" si="3"/>
        <v>848.72966999751577</v>
      </c>
      <c r="V136" s="381">
        <f t="shared" si="3"/>
        <v>741.7721602362966</v>
      </c>
      <c r="W136" s="381">
        <f t="shared" si="3"/>
        <v>676.01404323300335</v>
      </c>
      <c r="X136" s="381">
        <f t="shared" si="3"/>
        <v>1014.8500000483081</v>
      </c>
      <c r="Y136" s="381">
        <f t="shared" si="3"/>
        <v>30.759326445303259</v>
      </c>
      <c r="Z136" s="381">
        <f t="shared" si="3"/>
        <v>0</v>
      </c>
      <c r="AA136" s="381">
        <f t="shared" si="3"/>
        <v>552.41473070727181</v>
      </c>
      <c r="AB136" s="381">
        <f t="shared" si="3"/>
        <v>194.21671661802981</v>
      </c>
      <c r="AC136" s="381">
        <f t="shared" si="3"/>
        <v>42.001439387964354</v>
      </c>
      <c r="AD136" s="381">
        <f t="shared" si="3"/>
        <v>43669.060921146149</v>
      </c>
      <c r="AE136" s="159"/>
    </row>
    <row r="137" spans="2:33" x14ac:dyDescent="0.35">
      <c r="B137" s="148"/>
      <c r="D137" s="161"/>
      <c r="E137" s="161"/>
      <c r="F137" s="161"/>
      <c r="G137" s="161"/>
      <c r="H137" s="161"/>
      <c r="I137" s="161"/>
      <c r="J137" s="161"/>
      <c r="K137" s="161"/>
      <c r="L137" s="161"/>
      <c r="M137" s="161"/>
      <c r="N137" s="161"/>
      <c r="P137" s="166"/>
      <c r="Q137" s="163"/>
      <c r="S137" s="148"/>
      <c r="T137" s="149"/>
      <c r="AD137" s="166">
        <f>+AD136-'DOMESTIC DEBT USD'!DD6</f>
        <v>0</v>
      </c>
      <c r="AF137" s="161"/>
    </row>
    <row r="138" spans="2:33" x14ac:dyDescent="0.35">
      <c r="B138" s="167"/>
      <c r="C138" s="168"/>
      <c r="D138" s="168"/>
      <c r="E138" s="168"/>
      <c r="F138" s="168"/>
      <c r="G138" s="168"/>
      <c r="H138" s="168"/>
      <c r="I138" s="168"/>
      <c r="J138" s="168"/>
      <c r="K138" s="168"/>
      <c r="L138" s="168"/>
      <c r="M138" s="168"/>
      <c r="N138" s="168"/>
      <c r="O138" s="168"/>
      <c r="P138" s="168"/>
      <c r="Q138" s="168"/>
      <c r="R138" s="168"/>
      <c r="S138" s="168"/>
      <c r="T138" s="168"/>
      <c r="U138" s="168"/>
      <c r="V138" s="168"/>
      <c r="W138" s="168"/>
      <c r="X138" s="168"/>
      <c r="Y138" s="168"/>
      <c r="Z138" s="168"/>
      <c r="AA138" s="168"/>
      <c r="AB138" s="168"/>
      <c r="AC138" s="168"/>
      <c r="AD138" s="168"/>
      <c r="AE138" s="168"/>
      <c r="AF138" s="166"/>
    </row>
    <row r="139" spans="2:33" x14ac:dyDescent="0.35">
      <c r="B139" s="167"/>
      <c r="C139" s="167"/>
      <c r="D139" s="167"/>
      <c r="E139" s="167"/>
      <c r="F139" s="167"/>
      <c r="G139" s="167"/>
      <c r="H139" s="167"/>
      <c r="I139" s="167"/>
      <c r="J139" s="167"/>
      <c r="K139" s="167"/>
      <c r="L139" s="167"/>
      <c r="M139" s="167"/>
      <c r="N139" s="167"/>
      <c r="O139" s="167"/>
      <c r="P139" s="166"/>
      <c r="S139" s="148"/>
      <c r="T139" s="149"/>
    </row>
    <row r="140" spans="2:33" ht="23.25" customHeight="1" x14ac:dyDescent="0.35">
      <c r="B140" s="126" t="s">
        <v>42</v>
      </c>
      <c r="C140" s="167"/>
      <c r="D140" s="167"/>
      <c r="E140" s="167"/>
      <c r="F140" s="167"/>
      <c r="G140" s="167"/>
      <c r="H140" s="167"/>
      <c r="I140" s="167"/>
      <c r="J140" s="167"/>
      <c r="K140" s="167"/>
      <c r="L140" s="167"/>
      <c r="M140" s="167"/>
      <c r="N140" s="167"/>
      <c r="O140" s="167"/>
      <c r="P140" s="166"/>
      <c r="S140" s="148"/>
      <c r="T140" s="149"/>
    </row>
    <row r="141" spans="2:33" x14ac:dyDescent="0.35">
      <c r="B141" s="148"/>
      <c r="S141" s="148"/>
      <c r="T141" s="149"/>
    </row>
    <row r="142" spans="2:33" x14ac:dyDescent="0.35">
      <c r="B142" s="514" t="str">
        <f>+N6</f>
        <v>Central Goverment of Costa Rica</v>
      </c>
      <c r="C142" s="514"/>
      <c r="D142" s="514"/>
      <c r="E142" s="514"/>
      <c r="F142" s="514"/>
      <c r="G142" s="514"/>
      <c r="H142" s="514"/>
      <c r="I142" s="514"/>
      <c r="J142" s="514"/>
      <c r="K142" s="514"/>
      <c r="L142" s="514"/>
      <c r="M142" s="514"/>
      <c r="N142" s="514"/>
      <c r="O142" s="514"/>
      <c r="P142" s="514"/>
      <c r="Q142" s="514"/>
      <c r="R142" s="514"/>
      <c r="S142" s="514"/>
      <c r="T142" s="514"/>
      <c r="U142" s="514"/>
      <c r="V142" s="514"/>
      <c r="W142" s="514"/>
      <c r="X142" s="514"/>
      <c r="Y142" s="514"/>
      <c r="Z142" s="514"/>
      <c r="AA142" s="514"/>
      <c r="AB142" s="514"/>
      <c r="AC142" s="514"/>
      <c r="AD142" s="514"/>
      <c r="AE142" s="514"/>
      <c r="AF142" s="514"/>
      <c r="AG142" s="514"/>
    </row>
    <row r="143" spans="2:33" x14ac:dyDescent="0.35">
      <c r="B143" s="514" t="str">
        <f>+N7</f>
        <v>Maturity Profile Domestic Public Debt</v>
      </c>
      <c r="C143" s="514"/>
      <c r="D143" s="514"/>
      <c r="E143" s="514"/>
      <c r="F143" s="514"/>
      <c r="G143" s="514"/>
      <c r="H143" s="514"/>
      <c r="I143" s="514"/>
      <c r="J143" s="514"/>
      <c r="K143" s="514"/>
      <c r="L143" s="514"/>
      <c r="M143" s="514"/>
      <c r="N143" s="514"/>
      <c r="O143" s="514"/>
      <c r="P143" s="514"/>
      <c r="Q143" s="514"/>
      <c r="R143" s="514"/>
      <c r="S143" s="514"/>
      <c r="T143" s="514"/>
      <c r="U143" s="514"/>
      <c r="V143" s="514"/>
      <c r="W143" s="514"/>
      <c r="X143" s="514"/>
      <c r="Y143" s="514"/>
      <c r="Z143" s="514"/>
      <c r="AA143" s="514"/>
      <c r="AB143" s="514"/>
      <c r="AC143" s="514"/>
      <c r="AD143" s="514"/>
      <c r="AE143" s="514"/>
      <c r="AF143" s="514"/>
      <c r="AG143" s="514"/>
    </row>
    <row r="144" spans="2:33" x14ac:dyDescent="0.35">
      <c r="B144" s="513" t="s">
        <v>131</v>
      </c>
      <c r="C144" s="514"/>
      <c r="D144" s="514"/>
      <c r="E144" s="514"/>
      <c r="F144" s="514"/>
      <c r="G144" s="514"/>
      <c r="H144" s="514"/>
      <c r="I144" s="514"/>
      <c r="J144" s="514"/>
      <c r="K144" s="514"/>
      <c r="L144" s="514"/>
      <c r="M144" s="514"/>
      <c r="N144" s="514"/>
      <c r="O144" s="514"/>
      <c r="P144" s="514"/>
      <c r="Q144" s="514"/>
      <c r="R144" s="514"/>
      <c r="S144" s="514"/>
      <c r="T144" s="514"/>
      <c r="U144" s="514"/>
      <c r="V144" s="514"/>
      <c r="W144" s="514"/>
      <c r="X144" s="514"/>
      <c r="Y144" s="514"/>
      <c r="Z144" s="514"/>
      <c r="AA144" s="514"/>
      <c r="AB144" s="514"/>
      <c r="AC144" s="514"/>
      <c r="AD144" s="514"/>
      <c r="AE144" s="514"/>
      <c r="AF144" s="514"/>
      <c r="AG144" s="514"/>
    </row>
    <row r="145" spans="2:33" x14ac:dyDescent="0.35">
      <c r="B145" s="513">
        <f>+B98</f>
        <v>45807</v>
      </c>
      <c r="C145" s="513"/>
      <c r="D145" s="513"/>
      <c r="E145" s="513"/>
      <c r="F145" s="513"/>
      <c r="G145" s="513"/>
      <c r="H145" s="513"/>
      <c r="I145" s="513"/>
      <c r="J145" s="513"/>
      <c r="K145" s="513"/>
      <c r="L145" s="513"/>
      <c r="M145" s="513"/>
      <c r="N145" s="513"/>
      <c r="O145" s="513"/>
      <c r="P145" s="513"/>
      <c r="Q145" s="513"/>
      <c r="R145" s="513"/>
      <c r="S145" s="513"/>
      <c r="T145" s="513"/>
      <c r="U145" s="513"/>
      <c r="V145" s="513"/>
      <c r="W145" s="513"/>
      <c r="X145" s="513"/>
      <c r="Y145" s="513"/>
      <c r="Z145" s="513"/>
      <c r="AA145" s="513"/>
      <c r="AB145" s="513"/>
      <c r="AC145" s="513"/>
      <c r="AD145" s="513"/>
      <c r="AE145" s="513"/>
      <c r="AF145" s="513"/>
      <c r="AG145" s="513"/>
    </row>
    <row r="146" spans="2:33" x14ac:dyDescent="0.35">
      <c r="B146" s="153" t="s">
        <v>132</v>
      </c>
      <c r="C146" s="380">
        <v>2025</v>
      </c>
      <c r="D146" s="380">
        <v>2026</v>
      </c>
      <c r="E146" s="380">
        <v>2027</v>
      </c>
      <c r="F146" s="380">
        <v>2028</v>
      </c>
      <c r="G146" s="380">
        <v>2029</v>
      </c>
      <c r="H146" s="380">
        <v>2030</v>
      </c>
      <c r="I146" s="380">
        <v>2031</v>
      </c>
      <c r="J146" s="380">
        <v>2032</v>
      </c>
      <c r="K146" s="380">
        <v>2033</v>
      </c>
      <c r="L146" s="380">
        <v>2034</v>
      </c>
      <c r="M146" s="380">
        <v>2035</v>
      </c>
      <c r="N146" s="380">
        <v>2036</v>
      </c>
      <c r="O146" s="380">
        <v>2037</v>
      </c>
      <c r="P146" s="380">
        <v>2038</v>
      </c>
      <c r="Q146" s="380">
        <v>2039</v>
      </c>
      <c r="R146" s="380">
        <v>2040</v>
      </c>
      <c r="S146" s="380">
        <v>2041</v>
      </c>
      <c r="T146" s="380">
        <v>2042</v>
      </c>
      <c r="U146" s="380">
        <v>2043</v>
      </c>
      <c r="V146" s="380">
        <v>2044</v>
      </c>
      <c r="W146" s="380">
        <v>2045</v>
      </c>
      <c r="X146" s="380">
        <v>2046</v>
      </c>
      <c r="Y146" s="380">
        <v>2047</v>
      </c>
      <c r="Z146" s="380">
        <v>2048</v>
      </c>
      <c r="AA146" s="380">
        <v>2049</v>
      </c>
      <c r="AB146" s="380">
        <v>2050</v>
      </c>
      <c r="AC146" s="380">
        <v>2051</v>
      </c>
      <c r="AD146" s="380" t="s">
        <v>146</v>
      </c>
      <c r="AE146" s="143"/>
    </row>
    <row r="147" spans="2:33" x14ac:dyDescent="0.35">
      <c r="B147" s="149" t="s">
        <v>133</v>
      </c>
      <c r="C147" s="382">
        <f t="shared" ref="C147:AD147" si="4">+C102/$AD$114</f>
        <v>0</v>
      </c>
      <c r="D147" s="382">
        <f t="shared" si="4"/>
        <v>1.6635377563217264E-2</v>
      </c>
      <c r="E147" s="382">
        <f t="shared" si="4"/>
        <v>8.7095036487561201E-5</v>
      </c>
      <c r="F147" s="382">
        <f t="shared" si="4"/>
        <v>2.1410478324204559E-2</v>
      </c>
      <c r="G147" s="382">
        <f t="shared" si="4"/>
        <v>7.9795855629609235E-3</v>
      </c>
      <c r="H147" s="382">
        <f t="shared" si="4"/>
        <v>1.9124573050439907E-5</v>
      </c>
      <c r="I147" s="382">
        <f t="shared" si="4"/>
        <v>1.951830192020075E-5</v>
      </c>
      <c r="J147" s="382">
        <f t="shared" si="4"/>
        <v>2.0812064112660486E-5</v>
      </c>
      <c r="K147" s="382">
        <f t="shared" si="4"/>
        <v>2.1982417073398201E-5</v>
      </c>
      <c r="L147" s="382">
        <f t="shared" si="4"/>
        <v>1.2747162089318687E-3</v>
      </c>
      <c r="M147" s="382">
        <f t="shared" si="4"/>
        <v>2.9541103548409075E-6</v>
      </c>
      <c r="N147" s="382">
        <f t="shared" si="4"/>
        <v>1.069314414386467E-7</v>
      </c>
      <c r="O147" s="382">
        <f t="shared" si="4"/>
        <v>1.069314414386467E-7</v>
      </c>
      <c r="P147" s="382">
        <f t="shared" si="4"/>
        <v>1.069314414386467E-7</v>
      </c>
      <c r="Q147" s="382">
        <f t="shared" si="4"/>
        <v>1.069314414386467E-7</v>
      </c>
      <c r="R147" s="382">
        <f t="shared" si="4"/>
        <v>3.6767010447819291E-2</v>
      </c>
      <c r="S147" s="382">
        <f t="shared" si="4"/>
        <v>1.069314414386467E-7</v>
      </c>
      <c r="T147" s="382">
        <f t="shared" si="4"/>
        <v>1.069314414386467E-7</v>
      </c>
      <c r="U147" s="382">
        <f t="shared" si="4"/>
        <v>1.069314414386467E-7</v>
      </c>
      <c r="V147" s="382">
        <f t="shared" si="4"/>
        <v>1.069314414386467E-7</v>
      </c>
      <c r="W147" s="382">
        <f t="shared" si="4"/>
        <v>1.0693143827797641E-7</v>
      </c>
      <c r="X147" s="382">
        <f t="shared" si="4"/>
        <v>0</v>
      </c>
      <c r="Y147" s="382">
        <f t="shared" si="4"/>
        <v>0</v>
      </c>
      <c r="Z147" s="382">
        <f t="shared" si="4"/>
        <v>0</v>
      </c>
      <c r="AA147" s="382">
        <f t="shared" si="4"/>
        <v>0</v>
      </c>
      <c r="AB147" s="382">
        <f t="shared" si="4"/>
        <v>0</v>
      </c>
      <c r="AC147" s="382">
        <f t="shared" si="4"/>
        <v>0</v>
      </c>
      <c r="AD147" s="382">
        <f t="shared" si="4"/>
        <v>8.4239616993102812E-2</v>
      </c>
      <c r="AE147" s="170"/>
    </row>
    <row r="148" spans="2:33" x14ac:dyDescent="0.35">
      <c r="B148" s="149" t="s">
        <v>134</v>
      </c>
      <c r="C148" s="382">
        <f t="shared" ref="C148:AD148" si="5">+C103/$AD$114</f>
        <v>0</v>
      </c>
      <c r="D148" s="382">
        <f t="shared" si="5"/>
        <v>1.6878471439726688E-2</v>
      </c>
      <c r="E148" s="382">
        <f t="shared" si="5"/>
        <v>1.9978448894705226E-2</v>
      </c>
      <c r="F148" s="382">
        <f t="shared" si="5"/>
        <v>1.3164161635281618E-2</v>
      </c>
      <c r="G148" s="382">
        <f t="shared" si="5"/>
        <v>1.6383742529861089E-2</v>
      </c>
      <c r="H148" s="382">
        <f t="shared" si="5"/>
        <v>1.7116623057186468E-2</v>
      </c>
      <c r="I148" s="382">
        <f t="shared" si="5"/>
        <v>3.409933390680171E-5</v>
      </c>
      <c r="J148" s="382">
        <f t="shared" si="5"/>
        <v>2.1111288121329592E-5</v>
      </c>
      <c r="K148" s="382">
        <f t="shared" si="5"/>
        <v>2.264114543057536E-5</v>
      </c>
      <c r="L148" s="382">
        <f t="shared" si="5"/>
        <v>2.2657558180608321E-2</v>
      </c>
      <c r="M148" s="382">
        <f t="shared" si="5"/>
        <v>1.7795865665609826E-6</v>
      </c>
      <c r="N148" s="382">
        <f t="shared" si="5"/>
        <v>1.2407210736795854E-2</v>
      </c>
      <c r="O148" s="382">
        <f t="shared" si="5"/>
        <v>1.069314414386467E-7</v>
      </c>
      <c r="P148" s="382">
        <f t="shared" si="5"/>
        <v>1.7978192658466796E-5</v>
      </c>
      <c r="Q148" s="382">
        <f t="shared" si="5"/>
        <v>3.0512361051012409E-6</v>
      </c>
      <c r="R148" s="382">
        <f t="shared" si="5"/>
        <v>1.9260557992717649E-6</v>
      </c>
      <c r="S148" s="382">
        <f t="shared" si="5"/>
        <v>1.069314414386467E-7</v>
      </c>
      <c r="T148" s="382">
        <f t="shared" si="5"/>
        <v>1.069314414386467E-7</v>
      </c>
      <c r="U148" s="382">
        <f t="shared" si="5"/>
        <v>1.069314414386467E-7</v>
      </c>
      <c r="V148" s="382">
        <f t="shared" si="5"/>
        <v>1.069314414386467E-7</v>
      </c>
      <c r="W148" s="382">
        <f t="shared" si="5"/>
        <v>0</v>
      </c>
      <c r="X148" s="382">
        <f t="shared" si="5"/>
        <v>0</v>
      </c>
      <c r="Y148" s="382">
        <f t="shared" si="5"/>
        <v>0</v>
      </c>
      <c r="Z148" s="382">
        <f t="shared" si="5"/>
        <v>0</v>
      </c>
      <c r="AA148" s="382">
        <f t="shared" si="5"/>
        <v>0</v>
      </c>
      <c r="AB148" s="382">
        <f t="shared" si="5"/>
        <v>0</v>
      </c>
      <c r="AC148" s="382">
        <f t="shared" si="5"/>
        <v>0</v>
      </c>
      <c r="AD148" s="382">
        <f t="shared" si="5"/>
        <v>0.11868933796996053</v>
      </c>
      <c r="AE148" s="170"/>
    </row>
    <row r="149" spans="2:33" x14ac:dyDescent="0.35">
      <c r="B149" s="149" t="s">
        <v>135</v>
      </c>
      <c r="C149" s="382">
        <f t="shared" ref="C149:AD149" si="6">+C104/$AD$114</f>
        <v>0</v>
      </c>
      <c r="D149" s="382">
        <f t="shared" si="6"/>
        <v>4.0973098086803262E-3</v>
      </c>
      <c r="E149" s="382">
        <f t="shared" si="6"/>
        <v>1.5713714899537198E-2</v>
      </c>
      <c r="F149" s="382">
        <f t="shared" si="6"/>
        <v>1.7980199002461488E-2</v>
      </c>
      <c r="G149" s="382">
        <f t="shared" si="6"/>
        <v>2.4665303576825562E-5</v>
      </c>
      <c r="H149" s="382">
        <f t="shared" si="6"/>
        <v>2.1850012596838285E-5</v>
      </c>
      <c r="I149" s="382">
        <f t="shared" si="6"/>
        <v>1.8186357903817049E-2</v>
      </c>
      <c r="J149" s="382">
        <f t="shared" si="6"/>
        <v>1.7440540188124555E-2</v>
      </c>
      <c r="K149" s="382">
        <f t="shared" si="6"/>
        <v>2.4881351796251172E-5</v>
      </c>
      <c r="L149" s="382">
        <f t="shared" si="6"/>
        <v>2.0857998041778866E-7</v>
      </c>
      <c r="M149" s="382">
        <f t="shared" si="6"/>
        <v>1.0651398708575068E-2</v>
      </c>
      <c r="N149" s="382">
        <f t="shared" si="6"/>
        <v>5.487879910116272E-6</v>
      </c>
      <c r="O149" s="382">
        <f t="shared" si="6"/>
        <v>5.5878766137508022E-3</v>
      </c>
      <c r="P149" s="382">
        <f t="shared" si="6"/>
        <v>4.4983823466784625E-6</v>
      </c>
      <c r="Q149" s="382">
        <f t="shared" si="6"/>
        <v>1.6521662665620359E-6</v>
      </c>
      <c r="R149" s="382">
        <f t="shared" si="6"/>
        <v>1.069314414386467E-7</v>
      </c>
      <c r="S149" s="382">
        <f t="shared" si="6"/>
        <v>5.517275911343638E-3</v>
      </c>
      <c r="T149" s="382">
        <f t="shared" si="6"/>
        <v>1.069314414386467E-7</v>
      </c>
      <c r="U149" s="382">
        <f t="shared" si="6"/>
        <v>1.069314414386467E-7</v>
      </c>
      <c r="V149" s="382">
        <f t="shared" si="6"/>
        <v>1.069314414386467E-7</v>
      </c>
      <c r="W149" s="382">
        <f t="shared" si="6"/>
        <v>0</v>
      </c>
      <c r="X149" s="382">
        <f t="shared" si="6"/>
        <v>0</v>
      </c>
      <c r="Y149" s="382">
        <f t="shared" si="6"/>
        <v>0</v>
      </c>
      <c r="Z149" s="382">
        <f t="shared" si="6"/>
        <v>0</v>
      </c>
      <c r="AA149" s="382">
        <f t="shared" si="6"/>
        <v>0</v>
      </c>
      <c r="AB149" s="382">
        <f t="shared" si="6"/>
        <v>0</v>
      </c>
      <c r="AC149" s="382">
        <f t="shared" si="6"/>
        <v>0</v>
      </c>
      <c r="AD149" s="382">
        <f t="shared" si="6"/>
        <v>9.5258344438529569E-2</v>
      </c>
      <c r="AE149" s="170"/>
    </row>
    <row r="150" spans="2:33" x14ac:dyDescent="0.35">
      <c r="B150" s="149" t="s">
        <v>136</v>
      </c>
      <c r="C150" s="382">
        <f t="shared" ref="C150:AD150" si="7">+C105/$AD$114</f>
        <v>0</v>
      </c>
      <c r="D150" s="382">
        <f t="shared" si="7"/>
        <v>2.201555408690123E-3</v>
      </c>
      <c r="E150" s="382">
        <f t="shared" si="7"/>
        <v>1.9863790557668177E-3</v>
      </c>
      <c r="F150" s="382">
        <f t="shared" si="7"/>
        <v>1.8776370118549444E-5</v>
      </c>
      <c r="G150" s="382">
        <f t="shared" si="7"/>
        <v>2.4624557039910417E-2</v>
      </c>
      <c r="H150" s="382">
        <f t="shared" si="7"/>
        <v>2.0605588869646445E-5</v>
      </c>
      <c r="I150" s="382">
        <f t="shared" si="7"/>
        <v>3.5038756784904726E-3</v>
      </c>
      <c r="J150" s="382">
        <f t="shared" si="7"/>
        <v>2.6986628959642222E-3</v>
      </c>
      <c r="K150" s="382">
        <f t="shared" si="7"/>
        <v>2.2659952169756047E-5</v>
      </c>
      <c r="L150" s="382">
        <f t="shared" si="7"/>
        <v>5.3393498039784326E-3</v>
      </c>
      <c r="M150" s="382">
        <f t="shared" si="7"/>
        <v>1.2485106600954056E-3</v>
      </c>
      <c r="N150" s="382">
        <f t="shared" si="7"/>
        <v>4.075089864599555E-5</v>
      </c>
      <c r="O150" s="382">
        <f t="shared" si="7"/>
        <v>3.0458847639751826E-7</v>
      </c>
      <c r="P150" s="382">
        <f t="shared" si="7"/>
        <v>1.1503440738736244E-7</v>
      </c>
      <c r="Q150" s="382">
        <f t="shared" si="7"/>
        <v>6.1167594229256505E-3</v>
      </c>
      <c r="R150" s="382">
        <f t="shared" si="7"/>
        <v>3.7445248687304547E-7</v>
      </c>
      <c r="S150" s="382">
        <f t="shared" si="7"/>
        <v>1.069314414386467E-7</v>
      </c>
      <c r="T150" s="382">
        <f t="shared" si="7"/>
        <v>1.069314414386467E-7</v>
      </c>
      <c r="U150" s="382">
        <f t="shared" si="7"/>
        <v>1.069314414386467E-7</v>
      </c>
      <c r="V150" s="382">
        <f t="shared" si="7"/>
        <v>1.6985041103212545E-2</v>
      </c>
      <c r="W150" s="382">
        <f t="shared" si="7"/>
        <v>0</v>
      </c>
      <c r="X150" s="382">
        <f t="shared" si="7"/>
        <v>0</v>
      </c>
      <c r="Y150" s="382">
        <f t="shared" si="7"/>
        <v>7.0437343502407384E-4</v>
      </c>
      <c r="Z150" s="382">
        <f t="shared" si="7"/>
        <v>0</v>
      </c>
      <c r="AA150" s="382">
        <f t="shared" si="7"/>
        <v>0</v>
      </c>
      <c r="AB150" s="382">
        <f t="shared" si="7"/>
        <v>4.4474672118260047E-3</v>
      </c>
      <c r="AC150" s="382">
        <f t="shared" si="7"/>
        <v>9.6181228773861108E-4</v>
      </c>
      <c r="AD150" s="382">
        <f t="shared" si="7"/>
        <v>7.0922251683121704E-2</v>
      </c>
      <c r="AE150" s="170"/>
    </row>
    <row r="151" spans="2:33" x14ac:dyDescent="0.35">
      <c r="B151" s="149" t="s">
        <v>137</v>
      </c>
      <c r="C151" s="382">
        <f t="shared" ref="C151:AD151" si="8">+C106/$AD$114</f>
        <v>0</v>
      </c>
      <c r="D151" s="382">
        <f t="shared" si="8"/>
        <v>1.0718309752339264E-2</v>
      </c>
      <c r="E151" s="382">
        <f t="shared" si="8"/>
        <v>7.0405952973424243E-3</v>
      </c>
      <c r="F151" s="382">
        <f t="shared" si="8"/>
        <v>2.6898076985556406E-3</v>
      </c>
      <c r="G151" s="382">
        <f t="shared" si="8"/>
        <v>5.914283431788076E-3</v>
      </c>
      <c r="H151" s="382">
        <f t="shared" si="8"/>
        <v>2.5431231433202936E-3</v>
      </c>
      <c r="I151" s="382">
        <f t="shared" si="8"/>
        <v>7.5278893122269564E-3</v>
      </c>
      <c r="J151" s="382">
        <f t="shared" si="8"/>
        <v>4.3176012531180837E-3</v>
      </c>
      <c r="K151" s="382">
        <f t="shared" si="8"/>
        <v>5.4425660529710436E-3</v>
      </c>
      <c r="L151" s="382">
        <f t="shared" si="8"/>
        <v>1.5762260802495889E-2</v>
      </c>
      <c r="M151" s="382">
        <f t="shared" si="8"/>
        <v>3.6452886165275303E-6</v>
      </c>
      <c r="N151" s="382">
        <f t="shared" si="8"/>
        <v>2.042068707868462E-6</v>
      </c>
      <c r="O151" s="382">
        <f t="shared" si="8"/>
        <v>1.0221739019273636E-4</v>
      </c>
      <c r="P151" s="382">
        <f t="shared" si="8"/>
        <v>1.069314414386467E-7</v>
      </c>
      <c r="Q151" s="382">
        <f t="shared" si="8"/>
        <v>3.3809001112727274E-6</v>
      </c>
      <c r="R151" s="382">
        <f t="shared" si="8"/>
        <v>1.069314414386467E-7</v>
      </c>
      <c r="S151" s="382">
        <f t="shared" si="8"/>
        <v>1.069314414386467E-7</v>
      </c>
      <c r="T151" s="382">
        <f t="shared" si="8"/>
        <v>1.069314414386467E-7</v>
      </c>
      <c r="U151" s="382">
        <f t="shared" si="8"/>
        <v>1.069314414386467E-7</v>
      </c>
      <c r="V151" s="382">
        <f t="shared" si="8"/>
        <v>1.069314414386467E-7</v>
      </c>
      <c r="W151" s="382">
        <f t="shared" si="8"/>
        <v>0</v>
      </c>
      <c r="X151" s="382">
        <f t="shared" si="8"/>
        <v>0</v>
      </c>
      <c r="Y151" s="382">
        <f t="shared" si="8"/>
        <v>0</v>
      </c>
      <c r="Z151" s="382">
        <f t="shared" si="8"/>
        <v>0</v>
      </c>
      <c r="AA151" s="382">
        <f t="shared" si="8"/>
        <v>0</v>
      </c>
      <c r="AB151" s="382">
        <f t="shared" si="8"/>
        <v>0</v>
      </c>
      <c r="AC151" s="382">
        <f t="shared" si="8"/>
        <v>0</v>
      </c>
      <c r="AD151" s="382">
        <f t="shared" si="8"/>
        <v>6.2068363980434714E-2</v>
      </c>
      <c r="AE151" s="170"/>
    </row>
    <row r="152" spans="2:33" x14ac:dyDescent="0.35">
      <c r="B152" s="149" t="s">
        <v>138</v>
      </c>
      <c r="C152" s="382">
        <f t="shared" ref="C152:AD152" si="9">+C107/$AD$114</f>
        <v>7.8792897845312154E-3</v>
      </c>
      <c r="D152" s="382">
        <f t="shared" si="9"/>
        <v>7.6192280971881451E-3</v>
      </c>
      <c r="E152" s="382">
        <f t="shared" si="9"/>
        <v>1.8341181378341979E-3</v>
      </c>
      <c r="F152" s="382">
        <f t="shared" si="9"/>
        <v>1.2151270337284522E-2</v>
      </c>
      <c r="G152" s="382">
        <f t="shared" si="9"/>
        <v>2.1666959712002932E-2</v>
      </c>
      <c r="H152" s="382">
        <f t="shared" si="9"/>
        <v>2.2595816468111245E-2</v>
      </c>
      <c r="I152" s="382">
        <f t="shared" si="9"/>
        <v>2.1687159256076921E-2</v>
      </c>
      <c r="J152" s="382">
        <f t="shared" si="9"/>
        <v>1.4539859776156383E-3</v>
      </c>
      <c r="K152" s="382">
        <f t="shared" si="9"/>
        <v>1.655419742579009E-2</v>
      </c>
      <c r="L152" s="382">
        <f t="shared" si="9"/>
        <v>3.0244583300018954E-3</v>
      </c>
      <c r="M152" s="382">
        <f t="shared" si="9"/>
        <v>1.5537720907172864E-2</v>
      </c>
      <c r="N152" s="382">
        <f t="shared" si="9"/>
        <v>1.8274150506673387E-2</v>
      </c>
      <c r="O152" s="382">
        <f t="shared" si="9"/>
        <v>3.5476430741687344E-6</v>
      </c>
      <c r="P152" s="382">
        <f t="shared" si="9"/>
        <v>1.2772358496345234E-7</v>
      </c>
      <c r="Q152" s="382">
        <f t="shared" si="9"/>
        <v>8.9462374402835022E-7</v>
      </c>
      <c r="R152" s="382">
        <f t="shared" si="9"/>
        <v>1.069314414386467E-7</v>
      </c>
      <c r="S152" s="382">
        <f t="shared" si="9"/>
        <v>1.069314414386467E-7</v>
      </c>
      <c r="T152" s="382">
        <f t="shared" si="9"/>
        <v>1.069314414386467E-7</v>
      </c>
      <c r="U152" s="382">
        <f t="shared" si="9"/>
        <v>1.069314414386467E-7</v>
      </c>
      <c r="V152" s="382">
        <f t="shared" si="9"/>
        <v>1.069314414386467E-7</v>
      </c>
      <c r="W152" s="382">
        <f t="shared" si="9"/>
        <v>0</v>
      </c>
      <c r="X152" s="382">
        <f t="shared" si="9"/>
        <v>3.5347943166050837E-3</v>
      </c>
      <c r="Y152" s="382">
        <f t="shared" si="9"/>
        <v>0</v>
      </c>
      <c r="Z152" s="382">
        <f t="shared" si="9"/>
        <v>0</v>
      </c>
      <c r="AA152" s="382">
        <f t="shared" si="9"/>
        <v>0</v>
      </c>
      <c r="AB152" s="382">
        <f t="shared" si="9"/>
        <v>0</v>
      </c>
      <c r="AC152" s="382">
        <f t="shared" si="9"/>
        <v>0</v>
      </c>
      <c r="AD152" s="382">
        <f t="shared" si="9"/>
        <v>0.15381825390449844</v>
      </c>
      <c r="AE152" s="170"/>
    </row>
    <row r="153" spans="2:33" x14ac:dyDescent="0.35">
      <c r="B153" s="149" t="s">
        <v>139</v>
      </c>
      <c r="C153" s="382">
        <f t="shared" ref="C153:AD153" si="10">+C108/$AD$114</f>
        <v>1.2108102035808328E-2</v>
      </c>
      <c r="D153" s="382">
        <f t="shared" si="10"/>
        <v>7.9559104438014869E-3</v>
      </c>
      <c r="E153" s="382">
        <f t="shared" si="10"/>
        <v>5.5435218867881846E-3</v>
      </c>
      <c r="F153" s="382">
        <f t="shared" si="10"/>
        <v>1.879260595788538E-5</v>
      </c>
      <c r="G153" s="382">
        <f t="shared" si="10"/>
        <v>1.8849098841783989E-5</v>
      </c>
      <c r="H153" s="382">
        <f t="shared" si="10"/>
        <v>2.4856600429883609E-3</v>
      </c>
      <c r="I153" s="382">
        <f t="shared" si="10"/>
        <v>1.0024468980080952E-2</v>
      </c>
      <c r="J153" s="382">
        <f t="shared" si="10"/>
        <v>4.8557329314299416E-3</v>
      </c>
      <c r="K153" s="382">
        <f t="shared" si="10"/>
        <v>1.4107441786761547E-2</v>
      </c>
      <c r="L153" s="382">
        <f t="shared" si="10"/>
        <v>6.2309142942031453E-7</v>
      </c>
      <c r="M153" s="382">
        <f t="shared" si="10"/>
        <v>1.069314414386467E-7</v>
      </c>
      <c r="N153" s="382">
        <f t="shared" si="10"/>
        <v>1.18368888857126E-3</v>
      </c>
      <c r="O153" s="382">
        <f t="shared" si="10"/>
        <v>9.5993371391708015E-7</v>
      </c>
      <c r="P153" s="382">
        <f t="shared" si="10"/>
        <v>1.069314414386467E-7</v>
      </c>
      <c r="Q153" s="382">
        <f t="shared" si="10"/>
        <v>1.069314414386467E-7</v>
      </c>
      <c r="R153" s="382">
        <f t="shared" si="10"/>
        <v>1.069314414386467E-7</v>
      </c>
      <c r="S153" s="382">
        <f t="shared" si="10"/>
        <v>1.069314414386467E-7</v>
      </c>
      <c r="T153" s="382">
        <f t="shared" si="10"/>
        <v>1.069314414386467E-7</v>
      </c>
      <c r="U153" s="382">
        <f t="shared" si="10"/>
        <v>1.9434315429361991E-2</v>
      </c>
      <c r="V153" s="382">
        <f t="shared" si="10"/>
        <v>1.069314414386467E-7</v>
      </c>
      <c r="W153" s="382">
        <f t="shared" si="10"/>
        <v>1.5480281906180459E-2</v>
      </c>
      <c r="X153" s="382">
        <f t="shared" si="10"/>
        <v>1.6682150619364393E-2</v>
      </c>
      <c r="Y153" s="382">
        <f t="shared" si="10"/>
        <v>0</v>
      </c>
      <c r="Z153" s="382">
        <f t="shared" si="10"/>
        <v>0</v>
      </c>
      <c r="AA153" s="382">
        <f t="shared" si="10"/>
        <v>1.2650025419707904E-2</v>
      </c>
      <c r="AB153" s="382">
        <f t="shared" si="10"/>
        <v>0</v>
      </c>
      <c r="AC153" s="382">
        <f t="shared" si="10"/>
        <v>0</v>
      </c>
      <c r="AD153" s="382">
        <f t="shared" si="10"/>
        <v>0.12255127362087792</v>
      </c>
      <c r="AE153" s="170"/>
    </row>
    <row r="154" spans="2:33" x14ac:dyDescent="0.35">
      <c r="B154" s="149" t="s">
        <v>140</v>
      </c>
      <c r="C154" s="382">
        <f t="shared" ref="C154:AD154" si="11">+C109/$AD$114</f>
        <v>5.0896439027116576E-3</v>
      </c>
      <c r="D154" s="382">
        <f t="shared" si="11"/>
        <v>1.12567620006318E-2</v>
      </c>
      <c r="E154" s="382">
        <f t="shared" si="11"/>
        <v>1.2289632242632634E-2</v>
      </c>
      <c r="F154" s="382">
        <f t="shared" si="11"/>
        <v>2.9351086598147676E-2</v>
      </c>
      <c r="G154" s="382">
        <f t="shared" si="11"/>
        <v>2.0801186140521351E-5</v>
      </c>
      <c r="H154" s="382">
        <f t="shared" si="11"/>
        <v>5.1921384062971884E-3</v>
      </c>
      <c r="I154" s="382">
        <f t="shared" si="11"/>
        <v>1.5975667072787133E-2</v>
      </c>
      <c r="J154" s="382">
        <f t="shared" si="11"/>
        <v>2.0996824337118428E-2</v>
      </c>
      <c r="K154" s="382">
        <f t="shared" si="11"/>
        <v>2.1114634807378615E-6</v>
      </c>
      <c r="L154" s="382">
        <f t="shared" si="11"/>
        <v>3.3627965475675579E-6</v>
      </c>
      <c r="M154" s="382">
        <f t="shared" si="11"/>
        <v>2.609070779542275E-2</v>
      </c>
      <c r="N154" s="382">
        <f t="shared" si="11"/>
        <v>1.7371883521847777E-6</v>
      </c>
      <c r="O154" s="382">
        <f t="shared" si="11"/>
        <v>2.5575995222137056E-6</v>
      </c>
      <c r="P154" s="382">
        <f t="shared" si="11"/>
        <v>1.069314414386467E-7</v>
      </c>
      <c r="Q154" s="382">
        <f t="shared" si="11"/>
        <v>2.2648687897970087E-6</v>
      </c>
      <c r="R154" s="382">
        <f t="shared" si="11"/>
        <v>1.069314414386467E-7</v>
      </c>
      <c r="S154" s="382">
        <f t="shared" si="11"/>
        <v>1.069314414386467E-7</v>
      </c>
      <c r="T154" s="382">
        <f t="shared" si="11"/>
        <v>1.069314414386467E-7</v>
      </c>
      <c r="U154" s="382">
        <f t="shared" si="11"/>
        <v>1.069314414386467E-7</v>
      </c>
      <c r="V154" s="382">
        <f t="shared" si="11"/>
        <v>1.069314414386467E-7</v>
      </c>
      <c r="W154" s="382">
        <f t="shared" si="11"/>
        <v>0</v>
      </c>
      <c r="X154" s="382">
        <f t="shared" si="11"/>
        <v>0</v>
      </c>
      <c r="Y154" s="382">
        <f t="shared" si="11"/>
        <v>0</v>
      </c>
      <c r="Z154" s="382">
        <f t="shared" si="11"/>
        <v>0</v>
      </c>
      <c r="AA154" s="382">
        <f t="shared" si="11"/>
        <v>0</v>
      </c>
      <c r="AB154" s="382">
        <f t="shared" si="11"/>
        <v>0</v>
      </c>
      <c r="AC154" s="382">
        <f t="shared" si="11"/>
        <v>0</v>
      </c>
      <c r="AD154" s="382">
        <f t="shared" si="11"/>
        <v>0.12627593904723089</v>
      </c>
      <c r="AE154" s="170"/>
    </row>
    <row r="155" spans="2:33" x14ac:dyDescent="0.35">
      <c r="B155" s="149" t="s">
        <v>141</v>
      </c>
      <c r="C155" s="382">
        <f t="shared" ref="C155:AD155" si="12">+C110/$AD$114</f>
        <v>9.5416136126300795E-3</v>
      </c>
      <c r="D155" s="382">
        <f t="shared" si="12"/>
        <v>1.0739945334053595E-2</v>
      </c>
      <c r="E155" s="382">
        <f t="shared" si="12"/>
        <v>2.0314627825582781E-5</v>
      </c>
      <c r="F155" s="382">
        <f t="shared" si="12"/>
        <v>1.845534134763844E-5</v>
      </c>
      <c r="G155" s="382">
        <f t="shared" si="12"/>
        <v>2.0657144881733099E-2</v>
      </c>
      <c r="H155" s="382">
        <f t="shared" si="12"/>
        <v>1.9881474772819565E-2</v>
      </c>
      <c r="I155" s="382">
        <f t="shared" si="12"/>
        <v>6.7400336015666284E-3</v>
      </c>
      <c r="J155" s="382">
        <f t="shared" si="12"/>
        <v>2.1461986855398753E-5</v>
      </c>
      <c r="K155" s="382">
        <f t="shared" si="12"/>
        <v>4.5334707999426394E-3</v>
      </c>
      <c r="L155" s="382">
        <f t="shared" si="12"/>
        <v>1.069314414386467E-7</v>
      </c>
      <c r="M155" s="382">
        <f t="shared" si="12"/>
        <v>1.069314414386467E-7</v>
      </c>
      <c r="N155" s="382">
        <f t="shared" si="12"/>
        <v>7.430434521424973E-7</v>
      </c>
      <c r="O155" s="382">
        <f t="shared" si="12"/>
        <v>3.5587371093992581E-7</v>
      </c>
      <c r="P155" s="382">
        <f t="shared" si="12"/>
        <v>1.5177894304565676E-5</v>
      </c>
      <c r="Q155" s="382">
        <f t="shared" si="12"/>
        <v>1.4205168505433908E-6</v>
      </c>
      <c r="R155" s="382">
        <f t="shared" si="12"/>
        <v>1.069314414386467E-7</v>
      </c>
      <c r="S155" s="382">
        <f t="shared" si="12"/>
        <v>1.069314414386467E-7</v>
      </c>
      <c r="T155" s="382">
        <f t="shared" si="12"/>
        <v>1.069314414386467E-7</v>
      </c>
      <c r="U155" s="382">
        <f t="shared" si="12"/>
        <v>1.069314414386467E-7</v>
      </c>
      <c r="V155" s="382">
        <f t="shared" si="12"/>
        <v>1.069314414386467E-7</v>
      </c>
      <c r="W155" s="382">
        <f t="shared" si="12"/>
        <v>0</v>
      </c>
      <c r="X155" s="382">
        <f t="shared" si="12"/>
        <v>0</v>
      </c>
      <c r="Y155" s="382">
        <f t="shared" si="12"/>
        <v>0</v>
      </c>
      <c r="Z155" s="382">
        <f t="shared" si="12"/>
        <v>0</v>
      </c>
      <c r="AA155" s="382">
        <f t="shared" si="12"/>
        <v>0</v>
      </c>
      <c r="AB155" s="382">
        <f t="shared" si="12"/>
        <v>0</v>
      </c>
      <c r="AC155" s="382">
        <f t="shared" si="12"/>
        <v>0</v>
      </c>
      <c r="AD155" s="382">
        <f t="shared" si="12"/>
        <v>7.217236080718252E-2</v>
      </c>
      <c r="AE155" s="170"/>
    </row>
    <row r="156" spans="2:33" x14ac:dyDescent="0.35">
      <c r="B156" s="149" t="s">
        <v>142</v>
      </c>
      <c r="C156" s="382">
        <f t="shared" ref="C156:AD156" si="13">+C111/$AD$114</f>
        <v>7.1981520428416267E-4</v>
      </c>
      <c r="D156" s="382">
        <f t="shared" si="13"/>
        <v>3.5654079081670934E-5</v>
      </c>
      <c r="E156" s="382">
        <f t="shared" si="13"/>
        <v>2.9981781737601684E-5</v>
      </c>
      <c r="F156" s="382">
        <f t="shared" si="13"/>
        <v>1.6040196506419729E-2</v>
      </c>
      <c r="G156" s="382">
        <f t="shared" si="13"/>
        <v>8.7958060149346245E-3</v>
      </c>
      <c r="H156" s="382">
        <f t="shared" si="13"/>
        <v>1.9747147464144214E-5</v>
      </c>
      <c r="I156" s="382">
        <f t="shared" si="13"/>
        <v>2.9889371901178482E-3</v>
      </c>
      <c r="J156" s="382">
        <f t="shared" si="13"/>
        <v>2.0750408103962207E-5</v>
      </c>
      <c r="K156" s="382">
        <f t="shared" si="13"/>
        <v>5.1777433315853801E-3</v>
      </c>
      <c r="L156" s="382">
        <f t="shared" si="13"/>
        <v>1.8317670752040141E-6</v>
      </c>
      <c r="M156" s="382">
        <f t="shared" si="13"/>
        <v>2.2569891827871542E-6</v>
      </c>
      <c r="N156" s="382">
        <f t="shared" si="13"/>
        <v>1.1287609006561718E-6</v>
      </c>
      <c r="O156" s="382">
        <f t="shared" si="13"/>
        <v>1.2542192267662261E-6</v>
      </c>
      <c r="P156" s="382">
        <f t="shared" si="13"/>
        <v>1.8058948820395625E-2</v>
      </c>
      <c r="Q156" s="382">
        <f t="shared" si="13"/>
        <v>1.069314414386467E-7</v>
      </c>
      <c r="R156" s="382">
        <f t="shared" si="13"/>
        <v>1.069314414386467E-7</v>
      </c>
      <c r="S156" s="382">
        <f t="shared" si="13"/>
        <v>1.069314414386467E-7</v>
      </c>
      <c r="T156" s="382">
        <f t="shared" si="13"/>
        <v>1.069314414386467E-7</v>
      </c>
      <c r="U156" s="382">
        <f t="shared" si="13"/>
        <v>1.069314414386467E-7</v>
      </c>
      <c r="V156" s="382">
        <f t="shared" si="13"/>
        <v>1.069314414386467E-7</v>
      </c>
      <c r="W156" s="382">
        <f t="shared" si="13"/>
        <v>0</v>
      </c>
      <c r="X156" s="382">
        <f t="shared" si="13"/>
        <v>0</v>
      </c>
      <c r="Y156" s="382">
        <f t="shared" si="13"/>
        <v>0</v>
      </c>
      <c r="Z156" s="382">
        <f t="shared" si="13"/>
        <v>0</v>
      </c>
      <c r="AA156" s="382">
        <f t="shared" si="13"/>
        <v>0</v>
      </c>
      <c r="AB156" s="382">
        <f t="shared" si="13"/>
        <v>0</v>
      </c>
      <c r="AC156" s="382">
        <f t="shared" si="13"/>
        <v>0</v>
      </c>
      <c r="AD156" s="382">
        <f t="shared" si="13"/>
        <v>5.1894693809158808E-2</v>
      </c>
      <c r="AE156" s="170"/>
    </row>
    <row r="157" spans="2:33" x14ac:dyDescent="0.35">
      <c r="B157" s="149" t="s">
        <v>143</v>
      </c>
      <c r="C157" s="382">
        <f t="shared" ref="C157:AD157" si="14">+C112/$AD$114</f>
        <v>8.5614464736472311E-3</v>
      </c>
      <c r="D157" s="382">
        <f t="shared" si="14"/>
        <v>4.2593400180327322E-5</v>
      </c>
      <c r="E157" s="382">
        <f t="shared" si="14"/>
        <v>8.1458492925839832E-3</v>
      </c>
      <c r="F157" s="382">
        <f t="shared" si="14"/>
        <v>2.3119412377603636E-5</v>
      </c>
      <c r="G157" s="382">
        <f t="shared" si="14"/>
        <v>3.239805188554662E-3</v>
      </c>
      <c r="H157" s="382">
        <f t="shared" si="14"/>
        <v>4.7351152242319254E-3</v>
      </c>
      <c r="I157" s="382">
        <f t="shared" si="14"/>
        <v>2.1915844951805524E-5</v>
      </c>
      <c r="J157" s="382">
        <f t="shared" si="14"/>
        <v>2.4006378658459362E-5</v>
      </c>
      <c r="K157" s="382">
        <f t="shared" si="14"/>
        <v>6.0096045981480502E-3</v>
      </c>
      <c r="L157" s="382">
        <f t="shared" si="14"/>
        <v>6.8414011519149613E-7</v>
      </c>
      <c r="M157" s="382">
        <f t="shared" si="14"/>
        <v>1.069314414386467E-7</v>
      </c>
      <c r="N157" s="382">
        <f t="shared" si="14"/>
        <v>7.0832442666353699E-3</v>
      </c>
      <c r="O157" s="382">
        <f t="shared" si="14"/>
        <v>1.7401660117833104E-6</v>
      </c>
      <c r="P157" s="382">
        <f t="shared" si="14"/>
        <v>1.069314414386467E-7</v>
      </c>
      <c r="Q157" s="382">
        <f t="shared" si="14"/>
        <v>1.3809782637689231E-7</v>
      </c>
      <c r="R157" s="382">
        <f t="shared" si="14"/>
        <v>1.069314414386467E-7</v>
      </c>
      <c r="S157" s="382">
        <f t="shared" si="14"/>
        <v>1.069314414386467E-7</v>
      </c>
      <c r="T157" s="382">
        <f t="shared" si="14"/>
        <v>1.069314414386467E-7</v>
      </c>
      <c r="U157" s="382">
        <f t="shared" si="14"/>
        <v>1.069314414386467E-7</v>
      </c>
      <c r="V157" s="382">
        <f t="shared" si="14"/>
        <v>1.069314414386467E-7</v>
      </c>
      <c r="W157" s="382">
        <f t="shared" si="14"/>
        <v>0</v>
      </c>
      <c r="X157" s="382">
        <f t="shared" si="14"/>
        <v>3.0226205284868677E-3</v>
      </c>
      <c r="Y157" s="382">
        <f t="shared" si="14"/>
        <v>0</v>
      </c>
      <c r="Z157" s="382">
        <f t="shared" si="14"/>
        <v>0</v>
      </c>
      <c r="AA157" s="382">
        <f t="shared" si="14"/>
        <v>0</v>
      </c>
      <c r="AB157" s="382">
        <f t="shared" si="14"/>
        <v>0</v>
      </c>
      <c r="AC157" s="382">
        <f t="shared" si="14"/>
        <v>0</v>
      </c>
      <c r="AD157" s="382">
        <f t="shared" si="14"/>
        <v>4.0912631532499688E-2</v>
      </c>
      <c r="AE157" s="170"/>
    </row>
    <row r="158" spans="2:33" x14ac:dyDescent="0.35">
      <c r="B158" s="149" t="s">
        <v>144</v>
      </c>
      <c r="C158" s="382">
        <f t="shared" ref="C158:AD158" si="15">+C113/$AD$114</f>
        <v>1.0118971646514675E-3</v>
      </c>
      <c r="D158" s="382">
        <f t="shared" si="15"/>
        <v>2.9734655927025159E-5</v>
      </c>
      <c r="E158" s="382">
        <f t="shared" si="15"/>
        <v>1.9792299642611595E-5</v>
      </c>
      <c r="F158" s="382">
        <f t="shared" si="15"/>
        <v>1.9181495760677622E-5</v>
      </c>
      <c r="G158" s="382">
        <f t="shared" si="15"/>
        <v>1.966723311771944E-5</v>
      </c>
      <c r="H158" s="382">
        <f t="shared" si="15"/>
        <v>2.8375320054291042E-5</v>
      </c>
      <c r="I158" s="382">
        <f t="shared" si="15"/>
        <v>2.1214738477394507E-5</v>
      </c>
      <c r="J158" s="382">
        <f t="shared" si="15"/>
        <v>2.0958267623002255E-5</v>
      </c>
      <c r="K158" s="382">
        <f t="shared" si="15"/>
        <v>2.981078500664627E-7</v>
      </c>
      <c r="L158" s="382">
        <f t="shared" si="15"/>
        <v>1.8829631500053947E-6</v>
      </c>
      <c r="M158" s="382">
        <f t="shared" si="15"/>
        <v>3.6407364959666595E-7</v>
      </c>
      <c r="N158" s="382">
        <f t="shared" si="15"/>
        <v>1.8230951414233824E-6</v>
      </c>
      <c r="O158" s="382">
        <f t="shared" si="15"/>
        <v>1.069314414386467E-7</v>
      </c>
      <c r="P158" s="382">
        <f t="shared" si="15"/>
        <v>1.9668541396320091E-5</v>
      </c>
      <c r="Q158" s="382">
        <f t="shared" si="15"/>
        <v>1.4326683121555539E-6</v>
      </c>
      <c r="R158" s="382">
        <f t="shared" si="15"/>
        <v>1.069314414386467E-7</v>
      </c>
      <c r="S158" s="382">
        <f t="shared" si="15"/>
        <v>1.069314414386467E-7</v>
      </c>
      <c r="T158" s="382">
        <f t="shared" si="15"/>
        <v>1.069314414386467E-7</v>
      </c>
      <c r="U158" s="382">
        <f t="shared" si="15"/>
        <v>1.069314414386467E-7</v>
      </c>
      <c r="V158" s="382">
        <f t="shared" si="15"/>
        <v>1.069314414386467E-7</v>
      </c>
      <c r="W158" s="382">
        <f t="shared" si="15"/>
        <v>0</v>
      </c>
      <c r="X158" s="382">
        <f t="shared" si="15"/>
        <v>0</v>
      </c>
      <c r="Y158" s="382">
        <f t="shared" si="15"/>
        <v>0</v>
      </c>
      <c r="Z158" s="382">
        <f t="shared" si="15"/>
        <v>0</v>
      </c>
      <c r="AA158" s="382">
        <f t="shared" si="15"/>
        <v>0</v>
      </c>
      <c r="AB158" s="382">
        <f t="shared" si="15"/>
        <v>0</v>
      </c>
      <c r="AC158" s="382">
        <f t="shared" si="15"/>
        <v>0</v>
      </c>
      <c r="AD158" s="382">
        <f t="shared" si="15"/>
        <v>1.1969322134023884E-3</v>
      </c>
      <c r="AE158" s="170"/>
    </row>
    <row r="159" spans="2:33" x14ac:dyDescent="0.35">
      <c r="B159" s="157" t="s">
        <v>146</v>
      </c>
      <c r="C159" s="383">
        <f t="shared" ref="C159:AD159" si="16">SUM(C147:C158)</f>
        <v>4.4911808178264144E-2</v>
      </c>
      <c r="D159" s="383">
        <f t="shared" si="16"/>
        <v>8.8210851983517705E-2</v>
      </c>
      <c r="E159" s="383">
        <f t="shared" si="16"/>
        <v>7.2689443452884014E-2</v>
      </c>
      <c r="F159" s="383">
        <f t="shared" si="16"/>
        <v>0.11288552532791761</v>
      </c>
      <c r="G159" s="383">
        <f t="shared" si="16"/>
        <v>0.10934586718342268</v>
      </c>
      <c r="H159" s="383">
        <f t="shared" si="16"/>
        <v>7.4659653756990393E-2</v>
      </c>
      <c r="I159" s="383">
        <f t="shared" si="16"/>
        <v>8.6731137214420162E-2</v>
      </c>
      <c r="J159" s="383">
        <f t="shared" si="16"/>
        <v>5.1892447976845675E-2</v>
      </c>
      <c r="K159" s="383">
        <f t="shared" si="16"/>
        <v>5.1919598432999529E-2</v>
      </c>
      <c r="L159" s="383">
        <f t="shared" si="16"/>
        <v>4.806704359575565E-2</v>
      </c>
      <c r="M159" s="383">
        <f t="shared" si="16"/>
        <v>5.3539658913960717E-2</v>
      </c>
      <c r="N159" s="383">
        <f t="shared" si="16"/>
        <v>3.9002114265227691E-2</v>
      </c>
      <c r="O159" s="383">
        <f t="shared" si="16"/>
        <v>5.7011348220040404E-3</v>
      </c>
      <c r="P159" s="383">
        <f t="shared" si="16"/>
        <v>1.8117049246301198E-2</v>
      </c>
      <c r="Q159" s="383">
        <f t="shared" si="16"/>
        <v>6.1313152952558033E-3</v>
      </c>
      <c r="R159" s="383">
        <f t="shared" si="16"/>
        <v>3.6770273339078376E-2</v>
      </c>
      <c r="S159" s="383">
        <f t="shared" si="16"/>
        <v>5.518452157199461E-3</v>
      </c>
      <c r="T159" s="383">
        <f t="shared" si="16"/>
        <v>1.2831772972637601E-6</v>
      </c>
      <c r="U159" s="383">
        <f t="shared" si="16"/>
        <v>1.9435491675217811E-2</v>
      </c>
      <c r="V159" s="383">
        <f t="shared" si="16"/>
        <v>1.6986217349068362E-2</v>
      </c>
      <c r="W159" s="383">
        <f t="shared" si="16"/>
        <v>1.5480388837618738E-2</v>
      </c>
      <c r="X159" s="383">
        <f t="shared" si="16"/>
        <v>2.3239565464456345E-2</v>
      </c>
      <c r="Y159" s="383">
        <f t="shared" si="16"/>
        <v>7.0437343502407384E-4</v>
      </c>
      <c r="Z159" s="383">
        <f t="shared" si="16"/>
        <v>0</v>
      </c>
      <c r="AA159" s="383">
        <f t="shared" si="16"/>
        <v>1.2650025419707904E-2</v>
      </c>
      <c r="AB159" s="383">
        <f t="shared" si="16"/>
        <v>4.4474672118260047E-3</v>
      </c>
      <c r="AC159" s="383">
        <f t="shared" si="16"/>
        <v>9.6181228773861108E-4</v>
      </c>
      <c r="AD159" s="383">
        <f t="shared" si="16"/>
        <v>0.99999999999999989</v>
      </c>
      <c r="AE159" s="171"/>
    </row>
    <row r="160" spans="2:33" x14ac:dyDescent="0.35">
      <c r="B160" s="148"/>
      <c r="S160" s="148"/>
      <c r="T160" s="172"/>
      <c r="U160" s="172"/>
      <c r="AF160" s="249"/>
    </row>
    <row r="161" spans="2:19" x14ac:dyDescent="0.35">
      <c r="B161" s="148"/>
      <c r="C161" s="165"/>
      <c r="D161" s="165"/>
      <c r="E161" s="165"/>
      <c r="F161" s="165"/>
      <c r="G161" s="165"/>
      <c r="H161" s="165"/>
      <c r="I161" s="165"/>
      <c r="J161" s="165"/>
      <c r="K161" s="165"/>
      <c r="L161" s="165"/>
      <c r="M161" s="165"/>
      <c r="N161" s="165"/>
      <c r="O161" s="165"/>
      <c r="S161" s="148"/>
    </row>
    <row r="162" spans="2:19" x14ac:dyDescent="0.35">
      <c r="B162" s="148"/>
      <c r="S162" s="148"/>
    </row>
  </sheetData>
  <mergeCells count="74">
    <mergeCell ref="B122:AG122"/>
    <mergeCell ref="B142:AG142"/>
    <mergeCell ref="B143:AG143"/>
    <mergeCell ref="B76:F76"/>
    <mergeCell ref="H76:L76"/>
    <mergeCell ref="N76:R76"/>
    <mergeCell ref="B145:AG145"/>
    <mergeCell ref="N10:R10"/>
    <mergeCell ref="N27:R27"/>
    <mergeCell ref="N51:R51"/>
    <mergeCell ref="N49:R49"/>
    <mergeCell ref="B96:AG96"/>
    <mergeCell ref="B97:AG97"/>
    <mergeCell ref="B98:AG98"/>
    <mergeCell ref="B99:AG99"/>
    <mergeCell ref="B119:AG119"/>
    <mergeCell ref="B120:AG120"/>
    <mergeCell ref="B144:AG144"/>
    <mergeCell ref="B121:AG121"/>
    <mergeCell ref="B74:F74"/>
    <mergeCell ref="H74:L74"/>
    <mergeCell ref="N75:R75"/>
    <mergeCell ref="B75:F75"/>
    <mergeCell ref="H75:L75"/>
    <mergeCell ref="N74:R74"/>
    <mergeCell ref="B72:F72"/>
    <mergeCell ref="H72:L72"/>
    <mergeCell ref="N72:R72"/>
    <mergeCell ref="B73:F73"/>
    <mergeCell ref="H73:L73"/>
    <mergeCell ref="N73:R73"/>
    <mergeCell ref="B69:R69"/>
    <mergeCell ref="N48:R48"/>
    <mergeCell ref="B49:F49"/>
    <mergeCell ref="H49:L49"/>
    <mergeCell ref="N50:R50"/>
    <mergeCell ref="B50:F50"/>
    <mergeCell ref="H50:L50"/>
    <mergeCell ref="B47:F47"/>
    <mergeCell ref="H47:L47"/>
    <mergeCell ref="N47:R47"/>
    <mergeCell ref="B51:F51"/>
    <mergeCell ref="H51:L51"/>
    <mergeCell ref="B48:F48"/>
    <mergeCell ref="H48:L48"/>
    <mergeCell ref="N28:R28"/>
    <mergeCell ref="B28:F28"/>
    <mergeCell ref="H28:L28"/>
    <mergeCell ref="B29:F29"/>
    <mergeCell ref="H29:L29"/>
    <mergeCell ref="N29:R29"/>
    <mergeCell ref="H10:L10"/>
    <mergeCell ref="B25:F25"/>
    <mergeCell ref="H25:L25"/>
    <mergeCell ref="N25:R25"/>
    <mergeCell ref="B27:F27"/>
    <mergeCell ref="H27:L27"/>
    <mergeCell ref="B26:F26"/>
    <mergeCell ref="H26:L26"/>
    <mergeCell ref="N26:R26"/>
    <mergeCell ref="B10:F10"/>
    <mergeCell ref="B8:F8"/>
    <mergeCell ref="H8:L8"/>
    <mergeCell ref="N9:R9"/>
    <mergeCell ref="B9:F9"/>
    <mergeCell ref="H9:L9"/>
    <mergeCell ref="N8:R8"/>
    <mergeCell ref="B2:R2"/>
    <mergeCell ref="B6:F6"/>
    <mergeCell ref="H6:L6"/>
    <mergeCell ref="N6:R6"/>
    <mergeCell ref="B7:F7"/>
    <mergeCell ref="H7:L7"/>
    <mergeCell ref="N7:R7"/>
  </mergeCells>
  <hyperlinks>
    <hyperlink ref="S69" location="CONTENTS!I5" display="Å CONTENTS" xr:uid="{00000000-0004-0000-0400-000000000000}"/>
    <hyperlink ref="S2" location="CONTENTS!I5" display="Å CONTENTS" xr:uid="{00000000-0004-0000-0400-000001000000}"/>
    <hyperlink ref="B94" location="CONTENTS!I5" display="Å CONTENTS" xr:uid="{00000000-0004-0000-0400-000002000000}"/>
    <hyperlink ref="B117" location="CONTENTS!I5" display="Å CONTENTS" xr:uid="{00000000-0004-0000-0400-000003000000}"/>
    <hyperlink ref="B140" location="CONTENTS!I5" display="Å CONTENTS" xr:uid="{00000000-0004-0000-0400-000004000000}"/>
  </hyperlinks>
  <printOptions horizontalCentered="1" verticalCentered="1"/>
  <pageMargins left="0.70866141732283472" right="0.70866141732283472" top="0.74803149606299213" bottom="0.74803149606299213" header="0.31496062992125984" footer="0.31496062992125984"/>
  <pageSetup scale="56" orientation="landscape" r:id="rId1"/>
  <rowBreaks count="2" manualBreakCount="2">
    <brk id="67" max="18" man="1"/>
    <brk id="93" max="18" man="1"/>
  </rowBreaks>
  <colBreaks count="1" manualBreakCount="1">
    <brk id="19" max="1048575" man="1"/>
  </col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5">
    <tabColor theme="4" tint="0.39997558519241921"/>
    <pageSetUpPr fitToPage="1"/>
  </sheetPr>
  <dimension ref="A1:DK97"/>
  <sheetViews>
    <sheetView showGridLines="0" workbookViewId="0">
      <pane xSplit="1" ySplit="7" topLeftCell="CY8" activePane="bottomRight" state="frozen"/>
      <selection pane="topRight" activeCell="L11" sqref="L11"/>
      <selection pane="bottomLeft" activeCell="L11" sqref="L11"/>
      <selection pane="bottomRight" activeCell="DG10" sqref="DG10"/>
    </sheetView>
  </sheetViews>
  <sheetFormatPr baseColWidth="10" defaultColWidth="11.44140625" defaultRowHeight="14.4" outlineLevelCol="1" x14ac:dyDescent="0.35"/>
  <cols>
    <col min="1" max="1" width="23.88671875" style="1" bestFit="1" customWidth="1"/>
    <col min="2" max="29" width="11.44140625" style="1" hidden="1" customWidth="1" outlineLevel="1"/>
    <col min="30" max="31" width="11.44140625" style="13" hidden="1" customWidth="1" outlineLevel="1"/>
    <col min="32" max="37" width="11.44140625" style="1" hidden="1" customWidth="1" outlineLevel="1"/>
    <col min="38" max="41" width="11.44140625" style="13" hidden="1" customWidth="1" outlineLevel="1"/>
    <col min="42" max="45" width="11.44140625" style="1" hidden="1" customWidth="1" outlineLevel="1"/>
    <col min="46" max="47" width="11.44140625" style="13" hidden="1" customWidth="1" outlineLevel="1"/>
    <col min="48" max="49" width="11.44140625" style="1" hidden="1" customWidth="1" outlineLevel="1"/>
    <col min="50" max="50" width="16.88671875" style="13" bestFit="1" customWidth="1" collapsed="1"/>
    <col min="51" max="51" width="11.5546875" style="13" bestFit="1" customWidth="1"/>
    <col min="52" max="52" width="17.33203125" style="13" customWidth="1"/>
    <col min="53" max="53" width="11.5546875" style="13" customWidth="1"/>
    <col min="54" max="54" width="17.21875" style="13" customWidth="1"/>
    <col min="55" max="55" width="11.5546875" style="13" customWidth="1"/>
    <col min="56" max="56" width="17.109375" style="13" customWidth="1"/>
    <col min="57" max="57" width="11.5546875" style="13" customWidth="1"/>
    <col min="58" max="58" width="16.88671875" style="1" customWidth="1"/>
    <col min="59" max="59" width="11.5546875" style="1" customWidth="1"/>
    <col min="60" max="60" width="17.21875" style="1" customWidth="1"/>
    <col min="61" max="61" width="11.5546875" style="1" customWidth="1"/>
    <col min="62" max="62" width="17.6640625" style="1" customWidth="1"/>
    <col min="63" max="63" width="11.5546875" style="1" customWidth="1"/>
    <col min="64" max="64" width="17.5546875" style="1" customWidth="1"/>
    <col min="65" max="65" width="11.5546875" style="1" customWidth="1"/>
    <col min="66" max="66" width="16.6640625" style="1" customWidth="1"/>
    <col min="67" max="67" width="11.5546875" style="1" customWidth="1"/>
    <col min="68" max="68" width="17" style="1" customWidth="1"/>
    <col min="69" max="69" width="11.5546875" style="1" customWidth="1"/>
    <col min="70" max="70" width="17" style="1" customWidth="1"/>
    <col min="71" max="71" width="11.5546875" style="1" customWidth="1"/>
    <col min="72" max="72" width="17" style="1" customWidth="1"/>
    <col min="73" max="73" width="11.5546875" style="1" customWidth="1"/>
    <col min="74" max="74" width="17" style="1" bestFit="1" customWidth="1"/>
    <col min="75" max="75" width="11.5546875" style="1" bestFit="1" customWidth="1"/>
    <col min="76" max="76" width="17" style="1" bestFit="1" customWidth="1"/>
    <col min="77" max="77" width="11.5546875" style="1" bestFit="1" customWidth="1"/>
    <col min="78" max="78" width="17" style="1" bestFit="1" customWidth="1"/>
    <col min="79" max="79" width="11.5546875" style="1" bestFit="1" customWidth="1"/>
    <col min="80" max="80" width="17" style="1" bestFit="1" customWidth="1"/>
    <col min="81" max="81" width="11.5546875" style="1" bestFit="1" customWidth="1"/>
    <col min="82" max="82" width="17" style="1" bestFit="1" customWidth="1"/>
    <col min="83" max="83" width="11.5546875" style="1" bestFit="1" customWidth="1"/>
    <col min="84" max="84" width="17" style="1" bestFit="1" customWidth="1"/>
    <col min="85" max="85" width="11.5546875" style="1" bestFit="1" customWidth="1"/>
    <col min="86" max="86" width="17" style="1" bestFit="1" customWidth="1"/>
    <col min="87" max="87" width="11.5546875" style="1" bestFit="1" customWidth="1"/>
    <col min="88" max="88" width="17" style="1" bestFit="1" customWidth="1"/>
    <col min="89" max="89" width="11.5546875" style="1" bestFit="1" customWidth="1"/>
    <col min="90" max="90" width="17.5546875" style="1" bestFit="1" customWidth="1"/>
    <col min="91" max="91" width="11.5546875" style="1" bestFit="1" customWidth="1"/>
    <col min="92" max="92" width="17.5546875" style="1" bestFit="1" customWidth="1"/>
    <col min="93" max="93" width="11.5546875" style="1" bestFit="1" customWidth="1"/>
    <col min="94" max="94" width="17.5546875" style="1" bestFit="1" customWidth="1"/>
    <col min="95" max="95" width="11.5546875" style="1" bestFit="1" customWidth="1"/>
    <col min="96" max="96" width="17.5546875" style="1" bestFit="1" customWidth="1"/>
    <col min="97" max="97" width="12" style="1" bestFit="1" customWidth="1"/>
    <col min="98" max="98" width="17.5546875" style="1" bestFit="1" customWidth="1"/>
    <col min="99" max="99" width="11.5546875" style="1" bestFit="1" customWidth="1"/>
    <col min="100" max="100" width="17.5546875" style="1" bestFit="1" customWidth="1"/>
    <col min="101" max="101" width="11.5546875" style="1" bestFit="1" customWidth="1"/>
    <col min="102" max="102" width="17.5546875" style="1" bestFit="1" customWidth="1"/>
    <col min="103" max="103" width="11.5546875" style="1" bestFit="1" customWidth="1"/>
    <col min="104" max="104" width="17.5546875" style="1" bestFit="1" customWidth="1"/>
    <col min="105" max="105" width="11.5546875" style="1" bestFit="1" customWidth="1"/>
    <col min="106" max="106" width="17.5546875" style="1" bestFit="1" customWidth="1"/>
    <col min="107" max="107" width="11.5546875" style="1" bestFit="1" customWidth="1"/>
    <col min="108" max="108" width="17.5546875" style="1" bestFit="1" customWidth="1"/>
    <col min="109" max="109" width="11.5546875" style="1" bestFit="1" customWidth="1"/>
    <col min="110" max="110" width="20.88671875" style="1" bestFit="1" customWidth="1"/>
    <col min="111" max="16384" width="11.44140625" style="1"/>
  </cols>
  <sheetData>
    <row r="1" spans="1:110" ht="30" customHeight="1" x14ac:dyDescent="0.35">
      <c r="A1" s="492" t="s">
        <v>17</v>
      </c>
      <c r="B1" s="492"/>
      <c r="C1" s="492"/>
      <c r="D1" s="492"/>
      <c r="E1" s="492"/>
      <c r="F1" s="492"/>
      <c r="G1" s="492"/>
      <c r="H1" s="492"/>
      <c r="I1" s="492"/>
      <c r="J1" s="492"/>
      <c r="K1" s="492"/>
      <c r="L1" s="492"/>
      <c r="M1" s="492"/>
      <c r="N1" s="492"/>
      <c r="O1" s="492"/>
      <c r="P1" s="492"/>
      <c r="Q1" s="492"/>
      <c r="R1" s="492"/>
      <c r="S1" s="492"/>
      <c r="T1" s="492"/>
      <c r="U1" s="492"/>
      <c r="V1" s="492"/>
      <c r="W1" s="492"/>
      <c r="X1" s="492"/>
      <c r="Y1" s="492"/>
      <c r="Z1" s="492"/>
      <c r="AA1" s="492"/>
      <c r="AB1" s="492"/>
      <c r="AC1" s="492"/>
      <c r="AD1" s="492"/>
      <c r="AE1" s="492"/>
      <c r="AF1" s="492"/>
      <c r="AG1" s="492"/>
      <c r="AH1" s="492"/>
      <c r="AI1" s="492"/>
      <c r="AJ1" s="492"/>
      <c r="AK1" s="492"/>
      <c r="AL1" s="492"/>
      <c r="AM1" s="492"/>
      <c r="AN1" s="492"/>
      <c r="AO1" s="492"/>
      <c r="AP1" s="492"/>
      <c r="AQ1" s="492"/>
      <c r="AR1" s="492"/>
      <c r="AS1" s="492"/>
      <c r="AT1" s="492"/>
      <c r="AU1" s="492"/>
      <c r="AV1" s="492"/>
      <c r="AW1" s="492"/>
      <c r="AX1" s="492"/>
      <c r="AY1" s="492"/>
      <c r="AZ1" s="492"/>
      <c r="BA1" s="492"/>
      <c r="BB1" s="492"/>
      <c r="BC1" s="492"/>
      <c r="BD1" s="492"/>
      <c r="BE1" s="492"/>
      <c r="BF1" s="492"/>
      <c r="BG1" s="492"/>
      <c r="BH1" s="492"/>
      <c r="BI1" s="492"/>
      <c r="BJ1" s="492"/>
      <c r="BK1" s="492"/>
      <c r="BL1" s="492"/>
      <c r="BM1" s="492"/>
      <c r="BN1" s="492"/>
      <c r="BO1" s="492"/>
      <c r="BP1" s="492"/>
      <c r="BQ1" s="492"/>
      <c r="BR1" s="124"/>
      <c r="BS1" s="124"/>
      <c r="BT1" s="124"/>
      <c r="BU1" s="124"/>
      <c r="BV1" s="124"/>
      <c r="BW1" s="124"/>
      <c r="BX1" s="124"/>
      <c r="BY1" s="124"/>
      <c r="BZ1" s="124"/>
      <c r="CA1" s="124"/>
      <c r="CB1" s="124"/>
      <c r="CC1" s="124"/>
      <c r="CD1" s="124"/>
      <c r="CE1" s="124"/>
      <c r="CF1" s="124"/>
      <c r="CG1" s="124"/>
      <c r="CH1" s="124"/>
      <c r="CI1" s="124"/>
      <c r="CJ1" s="124"/>
      <c r="CK1" s="124"/>
      <c r="CL1" s="124"/>
      <c r="CM1" s="124"/>
      <c r="CN1" s="124"/>
      <c r="CO1" s="124"/>
      <c r="CP1" s="124"/>
      <c r="CQ1" s="124"/>
      <c r="CR1" s="124"/>
      <c r="CS1" s="124"/>
      <c r="CT1" s="124"/>
      <c r="CU1" s="124"/>
      <c r="CV1" s="124"/>
      <c r="CW1" s="124"/>
      <c r="CX1" s="124"/>
      <c r="CY1" s="124"/>
      <c r="CZ1" s="124"/>
      <c r="DA1" s="124"/>
      <c r="DB1" s="124"/>
      <c r="DC1" s="124"/>
      <c r="DD1" s="124"/>
      <c r="DE1" s="124"/>
      <c r="DF1" s="11" t="s">
        <v>42</v>
      </c>
    </row>
    <row r="2" spans="1:110" ht="15" x14ac:dyDescent="0.35">
      <c r="A2" s="493" t="s">
        <v>90</v>
      </c>
      <c r="B2" s="493"/>
      <c r="C2" s="493"/>
      <c r="D2" s="493"/>
      <c r="E2" s="493"/>
      <c r="F2" s="493"/>
      <c r="G2" s="493"/>
      <c r="H2" s="493"/>
      <c r="I2" s="493"/>
      <c r="J2" s="493"/>
      <c r="K2" s="493"/>
      <c r="L2" s="493"/>
      <c r="M2" s="493"/>
      <c r="N2" s="493"/>
      <c r="O2" s="493"/>
      <c r="P2" s="493"/>
      <c r="Q2" s="493"/>
      <c r="R2" s="493"/>
      <c r="S2" s="493"/>
      <c r="T2" s="493"/>
      <c r="U2" s="493"/>
      <c r="V2" s="493"/>
      <c r="W2" s="493"/>
      <c r="X2" s="493"/>
      <c r="Y2" s="493"/>
      <c r="Z2" s="493"/>
      <c r="AA2" s="493"/>
      <c r="AB2" s="493"/>
      <c r="AC2" s="493"/>
      <c r="AD2" s="493"/>
      <c r="AE2" s="493"/>
      <c r="AF2" s="493"/>
      <c r="AG2" s="493"/>
      <c r="AH2" s="493"/>
      <c r="AI2" s="493"/>
      <c r="AJ2" s="493"/>
      <c r="AK2" s="493"/>
      <c r="AL2" s="493"/>
      <c r="AM2" s="493"/>
      <c r="AN2" s="493"/>
      <c r="AO2" s="493"/>
      <c r="AP2" s="493"/>
      <c r="AQ2" s="493"/>
      <c r="AR2" s="493"/>
      <c r="AS2" s="493"/>
      <c r="AT2" s="493"/>
      <c r="AU2" s="493"/>
      <c r="AV2" s="493"/>
      <c r="AW2" s="493"/>
      <c r="AX2" s="493"/>
      <c r="AY2" s="493"/>
      <c r="AZ2" s="493"/>
      <c r="BA2" s="493"/>
      <c r="BB2" s="493"/>
      <c r="BC2" s="493"/>
      <c r="BD2" s="493"/>
      <c r="BE2" s="493"/>
      <c r="BF2" s="493"/>
      <c r="BG2" s="493"/>
      <c r="BH2" s="493"/>
      <c r="BI2" s="493"/>
      <c r="BJ2" s="493"/>
      <c r="BK2" s="493"/>
      <c r="BL2" s="493"/>
      <c r="BM2" s="493"/>
      <c r="BN2" s="493"/>
      <c r="BO2" s="493"/>
      <c r="BP2" s="493"/>
      <c r="BQ2" s="493"/>
      <c r="BR2" s="125"/>
      <c r="BS2" s="125"/>
      <c r="BT2" s="125"/>
      <c r="BU2" s="125"/>
      <c r="BV2" s="125"/>
      <c r="BW2" s="125"/>
      <c r="BX2" s="125"/>
      <c r="BY2" s="125"/>
      <c r="BZ2" s="125"/>
      <c r="CA2" s="125"/>
      <c r="CB2" s="125"/>
      <c r="CC2" s="125"/>
      <c r="CD2" s="125"/>
      <c r="CE2" s="125"/>
      <c r="CF2" s="125"/>
      <c r="CG2" s="125"/>
      <c r="CH2" s="125"/>
      <c r="CI2" s="125"/>
      <c r="CJ2" s="125"/>
      <c r="CK2" s="125"/>
      <c r="CL2" s="125"/>
      <c r="CM2" s="125"/>
      <c r="CN2" s="125"/>
      <c r="CO2" s="125"/>
      <c r="CP2" s="125"/>
      <c r="CQ2" s="125"/>
      <c r="CR2" s="125"/>
      <c r="CS2" s="125"/>
      <c r="CT2" s="125"/>
      <c r="CU2" s="125"/>
      <c r="CV2" s="125"/>
      <c r="CW2" s="125"/>
      <c r="CX2" s="125"/>
      <c r="CY2" s="125"/>
      <c r="CZ2" s="125"/>
      <c r="DA2" s="125"/>
      <c r="DB2" s="125"/>
      <c r="DC2" s="125"/>
      <c r="DD2" s="125"/>
      <c r="DE2" s="125"/>
      <c r="DF2" s="104"/>
    </row>
    <row r="3" spans="1:110" x14ac:dyDescent="0.35">
      <c r="A3" s="104"/>
    </row>
    <row r="4" spans="1:110" ht="15" thickBot="1" x14ac:dyDescent="0.4">
      <c r="A4" s="105"/>
    </row>
    <row r="5" spans="1:110" x14ac:dyDescent="0.35">
      <c r="A5" s="486" t="s">
        <v>147</v>
      </c>
      <c r="B5" s="482" t="s">
        <v>208</v>
      </c>
      <c r="C5" s="483"/>
      <c r="D5" s="482" t="s">
        <v>209</v>
      </c>
      <c r="E5" s="483"/>
      <c r="F5" s="480" t="s">
        <v>210</v>
      </c>
      <c r="G5" s="481"/>
      <c r="H5" s="480" t="s">
        <v>211</v>
      </c>
      <c r="I5" s="481"/>
      <c r="J5" s="480" t="s">
        <v>212</v>
      </c>
      <c r="K5" s="481"/>
      <c r="L5" s="480" t="s">
        <v>213</v>
      </c>
      <c r="M5" s="481"/>
      <c r="N5" s="480" t="s">
        <v>214</v>
      </c>
      <c r="O5" s="481"/>
      <c r="P5" s="480" t="s">
        <v>215</v>
      </c>
      <c r="Q5" s="481"/>
      <c r="R5" s="480" t="s">
        <v>216</v>
      </c>
      <c r="S5" s="481"/>
      <c r="T5" s="480" t="s">
        <v>220</v>
      </c>
      <c r="U5" s="481"/>
      <c r="V5" s="480" t="s">
        <v>225</v>
      </c>
      <c r="W5" s="481"/>
      <c r="X5" s="480" t="s">
        <v>227</v>
      </c>
      <c r="Y5" s="481"/>
      <c r="Z5" s="480" t="s">
        <v>229</v>
      </c>
      <c r="AA5" s="481"/>
      <c r="AB5" s="480" t="s">
        <v>231</v>
      </c>
      <c r="AC5" s="481"/>
      <c r="AD5" s="482" t="s">
        <v>232</v>
      </c>
      <c r="AE5" s="483"/>
      <c r="AF5" s="480" t="s">
        <v>235</v>
      </c>
      <c r="AG5" s="481"/>
      <c r="AH5" s="480" t="s">
        <v>238</v>
      </c>
      <c r="AI5" s="481"/>
      <c r="AJ5" s="480" t="s">
        <v>242</v>
      </c>
      <c r="AK5" s="481"/>
      <c r="AL5" s="482" t="s">
        <v>243</v>
      </c>
      <c r="AM5" s="483"/>
      <c r="AN5" s="482" t="s">
        <v>244</v>
      </c>
      <c r="AO5" s="483"/>
      <c r="AP5" s="480" t="s">
        <v>245</v>
      </c>
      <c r="AQ5" s="481"/>
      <c r="AR5" s="480" t="s">
        <v>246</v>
      </c>
      <c r="AS5" s="481"/>
      <c r="AT5" s="482" t="s">
        <v>247</v>
      </c>
      <c r="AU5" s="483"/>
      <c r="AV5" s="480" t="s">
        <v>248</v>
      </c>
      <c r="AW5" s="481"/>
      <c r="AX5" s="482" t="s">
        <v>249</v>
      </c>
      <c r="AY5" s="483"/>
      <c r="AZ5" s="482" t="s">
        <v>252</v>
      </c>
      <c r="BA5" s="483"/>
      <c r="BB5" s="482" t="s">
        <v>254</v>
      </c>
      <c r="BC5" s="483"/>
      <c r="BD5" s="482" t="s">
        <v>256</v>
      </c>
      <c r="BE5" s="483"/>
      <c r="BF5" s="480" t="s">
        <v>257</v>
      </c>
      <c r="BG5" s="481"/>
      <c r="BH5" s="480" t="s">
        <v>258</v>
      </c>
      <c r="BI5" s="481"/>
      <c r="BJ5" s="480" t="s">
        <v>259</v>
      </c>
      <c r="BK5" s="481"/>
      <c r="BL5" s="480" t="s">
        <v>260</v>
      </c>
      <c r="BM5" s="481"/>
      <c r="BN5" s="480" t="s">
        <v>261</v>
      </c>
      <c r="BO5" s="481"/>
      <c r="BP5" s="480" t="s">
        <v>263</v>
      </c>
      <c r="BQ5" s="481"/>
      <c r="BR5" s="480" t="s">
        <v>265</v>
      </c>
      <c r="BS5" s="481"/>
      <c r="BT5" s="480" t="s">
        <v>268</v>
      </c>
      <c r="BU5" s="481"/>
      <c r="BV5" s="480" t="s">
        <v>269</v>
      </c>
      <c r="BW5" s="481"/>
      <c r="BX5" s="480" t="s">
        <v>271</v>
      </c>
      <c r="BY5" s="481"/>
      <c r="BZ5" s="480" t="s">
        <v>272</v>
      </c>
      <c r="CA5" s="481"/>
      <c r="CB5" s="480" t="s">
        <v>274</v>
      </c>
      <c r="CC5" s="481"/>
      <c r="CD5" s="480" t="s">
        <v>275</v>
      </c>
      <c r="CE5" s="481"/>
      <c r="CF5" s="480" t="s">
        <v>276</v>
      </c>
      <c r="CG5" s="481"/>
      <c r="CH5" s="480" t="s">
        <v>278</v>
      </c>
      <c r="CI5" s="481"/>
      <c r="CJ5" s="480" t="s">
        <v>280</v>
      </c>
      <c r="CK5" s="481"/>
      <c r="CL5" s="480" t="s">
        <v>281</v>
      </c>
      <c r="CM5" s="481"/>
      <c r="CN5" s="480" t="s">
        <v>284</v>
      </c>
      <c r="CO5" s="481"/>
      <c r="CP5" s="480" t="s">
        <v>286</v>
      </c>
      <c r="CQ5" s="481"/>
      <c r="CR5" s="480" t="s">
        <v>288</v>
      </c>
      <c r="CS5" s="481"/>
      <c r="CT5" s="480" t="s">
        <v>291</v>
      </c>
      <c r="CU5" s="481"/>
      <c r="CV5" s="480" t="s">
        <v>295</v>
      </c>
      <c r="CW5" s="481"/>
      <c r="CX5" s="480" t="s">
        <v>296</v>
      </c>
      <c r="CY5" s="481"/>
      <c r="CZ5" s="480" t="s">
        <v>298</v>
      </c>
      <c r="DA5" s="481"/>
      <c r="DB5" s="480" t="s">
        <v>300</v>
      </c>
      <c r="DC5" s="481"/>
      <c r="DD5" s="489" t="s">
        <v>301</v>
      </c>
      <c r="DE5" s="490"/>
    </row>
    <row r="6" spans="1:110" x14ac:dyDescent="0.35">
      <c r="A6" s="487"/>
      <c r="B6" s="15" t="s">
        <v>45</v>
      </c>
      <c r="C6" s="62" t="s">
        <v>46</v>
      </c>
      <c r="D6" s="15" t="s">
        <v>45</v>
      </c>
      <c r="E6" s="62" t="s">
        <v>46</v>
      </c>
      <c r="F6" s="16" t="s">
        <v>45</v>
      </c>
      <c r="G6" s="63" t="s">
        <v>46</v>
      </c>
      <c r="H6" s="16" t="s">
        <v>45</v>
      </c>
      <c r="I6" s="63" t="s">
        <v>46</v>
      </c>
      <c r="J6" s="16" t="s">
        <v>45</v>
      </c>
      <c r="K6" s="63" t="s">
        <v>46</v>
      </c>
      <c r="L6" s="16" t="s">
        <v>45</v>
      </c>
      <c r="M6" s="63" t="s">
        <v>46</v>
      </c>
      <c r="N6" s="16" t="s">
        <v>45</v>
      </c>
      <c r="O6" s="63" t="s">
        <v>46</v>
      </c>
      <c r="P6" s="16" t="s">
        <v>45</v>
      </c>
      <c r="Q6" s="63" t="s">
        <v>46</v>
      </c>
      <c r="R6" s="16" t="s">
        <v>45</v>
      </c>
      <c r="S6" s="63" t="s">
        <v>46</v>
      </c>
      <c r="T6" s="16" t="s">
        <v>45</v>
      </c>
      <c r="U6" s="63" t="s">
        <v>46</v>
      </c>
      <c r="V6" s="16" t="s">
        <v>45</v>
      </c>
      <c r="W6" s="63" t="s">
        <v>46</v>
      </c>
      <c r="X6" s="16" t="s">
        <v>45</v>
      </c>
      <c r="Y6" s="63" t="s">
        <v>46</v>
      </c>
      <c r="Z6" s="16" t="s">
        <v>45</v>
      </c>
      <c r="AA6" s="63" t="s">
        <v>46</v>
      </c>
      <c r="AB6" s="16" t="s">
        <v>45</v>
      </c>
      <c r="AC6" s="63" t="s">
        <v>46</v>
      </c>
      <c r="AD6" s="15" t="s">
        <v>45</v>
      </c>
      <c r="AE6" s="62" t="s">
        <v>46</v>
      </c>
      <c r="AF6" s="16" t="s">
        <v>45</v>
      </c>
      <c r="AG6" s="63" t="s">
        <v>46</v>
      </c>
      <c r="AH6" s="16" t="s">
        <v>45</v>
      </c>
      <c r="AI6" s="63" t="s">
        <v>46</v>
      </c>
      <c r="AJ6" s="16" t="s">
        <v>45</v>
      </c>
      <c r="AK6" s="63" t="s">
        <v>46</v>
      </c>
      <c r="AL6" s="15" t="s">
        <v>45</v>
      </c>
      <c r="AM6" s="62" t="s">
        <v>46</v>
      </c>
      <c r="AN6" s="15" t="s">
        <v>45</v>
      </c>
      <c r="AO6" s="62" t="s">
        <v>46</v>
      </c>
      <c r="AP6" s="16" t="s">
        <v>45</v>
      </c>
      <c r="AQ6" s="63" t="s">
        <v>46</v>
      </c>
      <c r="AR6" s="16" t="s">
        <v>45</v>
      </c>
      <c r="AS6" s="63" t="s">
        <v>46</v>
      </c>
      <c r="AT6" s="15" t="s">
        <v>45</v>
      </c>
      <c r="AU6" s="62" t="s">
        <v>46</v>
      </c>
      <c r="AV6" s="16" t="s">
        <v>45</v>
      </c>
      <c r="AW6" s="63" t="s">
        <v>46</v>
      </c>
      <c r="AX6" s="15" t="s">
        <v>45</v>
      </c>
      <c r="AY6" s="62" t="s">
        <v>46</v>
      </c>
      <c r="AZ6" s="15" t="s">
        <v>45</v>
      </c>
      <c r="BA6" s="62" t="s">
        <v>46</v>
      </c>
      <c r="BB6" s="15" t="s">
        <v>45</v>
      </c>
      <c r="BC6" s="62" t="s">
        <v>46</v>
      </c>
      <c r="BD6" s="15" t="s">
        <v>45</v>
      </c>
      <c r="BE6" s="62" t="s">
        <v>46</v>
      </c>
      <c r="BF6" s="16" t="s">
        <v>45</v>
      </c>
      <c r="BG6" s="63" t="s">
        <v>46</v>
      </c>
      <c r="BH6" s="16" t="s">
        <v>45</v>
      </c>
      <c r="BI6" s="63" t="s">
        <v>46</v>
      </c>
      <c r="BJ6" s="16" t="s">
        <v>45</v>
      </c>
      <c r="BK6" s="63" t="s">
        <v>46</v>
      </c>
      <c r="BL6" s="16" t="s">
        <v>45</v>
      </c>
      <c r="BM6" s="63" t="s">
        <v>46</v>
      </c>
      <c r="BN6" s="16" t="s">
        <v>45</v>
      </c>
      <c r="BO6" s="63" t="s">
        <v>46</v>
      </c>
      <c r="BP6" s="16" t="s">
        <v>45</v>
      </c>
      <c r="BQ6" s="63" t="s">
        <v>46</v>
      </c>
      <c r="BR6" s="16" t="s">
        <v>45</v>
      </c>
      <c r="BS6" s="63" t="s">
        <v>46</v>
      </c>
      <c r="BT6" s="16" t="s">
        <v>45</v>
      </c>
      <c r="BU6" s="63" t="s">
        <v>46</v>
      </c>
      <c r="BV6" s="16" t="s">
        <v>45</v>
      </c>
      <c r="BW6" s="63" t="s">
        <v>46</v>
      </c>
      <c r="BX6" s="16" t="s">
        <v>45</v>
      </c>
      <c r="BY6" s="63" t="s">
        <v>46</v>
      </c>
      <c r="BZ6" s="15" t="s">
        <v>45</v>
      </c>
      <c r="CA6" s="62" t="s">
        <v>46</v>
      </c>
      <c r="CB6" s="15" t="s">
        <v>45</v>
      </c>
      <c r="CC6" s="62" t="s">
        <v>46</v>
      </c>
      <c r="CD6" s="16" t="s">
        <v>45</v>
      </c>
      <c r="CE6" s="63" t="s">
        <v>46</v>
      </c>
      <c r="CF6" s="16" t="s">
        <v>45</v>
      </c>
      <c r="CG6" s="63" t="s">
        <v>46</v>
      </c>
      <c r="CH6" s="16" t="s">
        <v>45</v>
      </c>
      <c r="CI6" s="63" t="s">
        <v>46</v>
      </c>
      <c r="CJ6" s="16" t="s">
        <v>45</v>
      </c>
      <c r="CK6" s="63" t="s">
        <v>46</v>
      </c>
      <c r="CL6" s="16" t="s">
        <v>45</v>
      </c>
      <c r="CM6" s="63" t="s">
        <v>46</v>
      </c>
      <c r="CN6" s="16" t="s">
        <v>45</v>
      </c>
      <c r="CO6" s="63" t="s">
        <v>46</v>
      </c>
      <c r="CP6" s="16" t="s">
        <v>45</v>
      </c>
      <c r="CQ6" s="63" t="s">
        <v>46</v>
      </c>
      <c r="CR6" s="16" t="s">
        <v>45</v>
      </c>
      <c r="CS6" s="63" t="s">
        <v>46</v>
      </c>
      <c r="CT6" s="16" t="s">
        <v>45</v>
      </c>
      <c r="CU6" s="63" t="s">
        <v>46</v>
      </c>
      <c r="CV6" s="16" t="s">
        <v>45</v>
      </c>
      <c r="CW6" s="63" t="s">
        <v>46</v>
      </c>
      <c r="CX6" s="16" t="s">
        <v>45</v>
      </c>
      <c r="CY6" s="63" t="s">
        <v>46</v>
      </c>
      <c r="CZ6" s="16" t="s">
        <v>45</v>
      </c>
      <c r="DA6" s="63" t="s">
        <v>46</v>
      </c>
      <c r="DB6" s="16" t="s">
        <v>45</v>
      </c>
      <c r="DC6" s="63" t="s">
        <v>46</v>
      </c>
      <c r="DD6" s="17" t="s">
        <v>45</v>
      </c>
      <c r="DE6" s="64" t="s">
        <v>46</v>
      </c>
    </row>
    <row r="7" spans="1:110" s="4" customFormat="1" ht="15" thickBot="1" x14ac:dyDescent="0.4">
      <c r="A7" s="488"/>
      <c r="B7" s="26">
        <v>9578.4097429090434</v>
      </c>
      <c r="C7" s="65">
        <f>+C12+C14</f>
        <v>0.99999999999999323</v>
      </c>
      <c r="D7" s="26">
        <v>9583.6415182943401</v>
      </c>
      <c r="E7" s="65">
        <f>+E12+E14</f>
        <v>0.99999999999999967</v>
      </c>
      <c r="F7" s="27">
        <v>9608.2104115129678</v>
      </c>
      <c r="G7" s="66">
        <f>+G12+G14</f>
        <v>0.99999999999999512</v>
      </c>
      <c r="H7" s="27">
        <v>9588.9838154173467</v>
      </c>
      <c r="I7" s="66">
        <f>+I12+I14</f>
        <v>0.99999999999998945</v>
      </c>
      <c r="J7" s="27">
        <v>9601.5060608258027</v>
      </c>
      <c r="K7" s="66">
        <f>+K12+K14</f>
        <v>0.99999999999999301</v>
      </c>
      <c r="L7" s="27">
        <v>9633.1105656729997</v>
      </c>
      <c r="M7" s="66">
        <f>+M12+M14</f>
        <v>0.99999999999971856</v>
      </c>
      <c r="N7" s="27">
        <v>9941.7912967282991</v>
      </c>
      <c r="O7" s="66">
        <f>+O12+O14</f>
        <v>0.99999999999999822</v>
      </c>
      <c r="P7" s="27">
        <v>10242.130020619876</v>
      </c>
      <c r="Q7" s="66">
        <f>+Q12+Q14</f>
        <v>1.0000000000000069</v>
      </c>
      <c r="R7" s="27">
        <v>10237.99400570017</v>
      </c>
      <c r="S7" s="66">
        <v>1.0000000000000022</v>
      </c>
      <c r="T7" s="27">
        <v>10212.184799652558</v>
      </c>
      <c r="U7" s="66">
        <v>1.0000000000000022</v>
      </c>
      <c r="V7" s="27">
        <v>10191.720131581707</v>
      </c>
      <c r="W7" s="66">
        <v>1.0000000000000022</v>
      </c>
      <c r="X7" s="27">
        <f>+X12+X14</f>
        <v>10185.497923667732</v>
      </c>
      <c r="Y7" s="66">
        <v>1.0000000000000022</v>
      </c>
      <c r="Z7" s="27">
        <f>+Z12+Z14</f>
        <v>10548.126746754937</v>
      </c>
      <c r="AA7" s="66">
        <v>1.0000000000000022</v>
      </c>
      <c r="AB7" s="27">
        <f>+AB12+AB14</f>
        <v>10583.728680210108</v>
      </c>
      <c r="AC7" s="66">
        <v>1.0000000000000022</v>
      </c>
      <c r="AD7" s="26">
        <f>+AD12+AD14</f>
        <v>10598.50737942765</v>
      </c>
      <c r="AE7" s="65">
        <v>1.0000000000000022</v>
      </c>
      <c r="AF7" s="27">
        <f>+AF12+AF14</f>
        <v>11089.354297961061</v>
      </c>
      <c r="AG7" s="66">
        <v>1.0000000000000022</v>
      </c>
      <c r="AH7" s="27">
        <f>+AH12+AH14</f>
        <v>11324.734670992155</v>
      </c>
      <c r="AI7" s="66">
        <v>1.0000000000000022</v>
      </c>
      <c r="AJ7" s="27">
        <f>+AJ12+AJ14</f>
        <v>11342.366053430436</v>
      </c>
      <c r="AK7" s="66">
        <v>1.0000000000000022</v>
      </c>
      <c r="AL7" s="26">
        <f>+AL12+AL14</f>
        <v>11320.143386988315</v>
      </c>
      <c r="AM7" s="65">
        <v>1.0000000000000022</v>
      </c>
      <c r="AN7" s="26">
        <f>+AN12+AN14</f>
        <v>11612.434435180445</v>
      </c>
      <c r="AO7" s="65">
        <v>1.0000000000000022</v>
      </c>
      <c r="AP7" s="27">
        <f>+AP12+AP14</f>
        <v>11637.596439317189</v>
      </c>
      <c r="AQ7" s="66">
        <v>1.0000000000000022</v>
      </c>
      <c r="AR7" s="27">
        <f>+AR12+AR14</f>
        <v>11628.528382055843</v>
      </c>
      <c r="AS7" s="66">
        <v>1.0000000000000022</v>
      </c>
      <c r="AT7" s="26">
        <f>+AT12+AT14</f>
        <v>11706.630296305751</v>
      </c>
      <c r="AU7" s="65">
        <v>1.0000000000000022</v>
      </c>
      <c r="AV7" s="27">
        <f>+AV12+AV14</f>
        <v>12038.893578833895</v>
      </c>
      <c r="AW7" s="66">
        <v>1.0000000000000022</v>
      </c>
      <c r="AX7" s="26">
        <f>+AX12+AX14</f>
        <v>12063.694615487975</v>
      </c>
      <c r="AY7" s="65">
        <v>1.0000000000000022</v>
      </c>
      <c r="AZ7" s="26">
        <f>+AZ12+AZ14</f>
        <v>11086.906077238835</v>
      </c>
      <c r="BA7" s="65">
        <v>1.0000000000000022</v>
      </c>
      <c r="BB7" s="26">
        <f>+BB12+BB14</f>
        <v>11113.071357078838</v>
      </c>
      <c r="BC7" s="65">
        <v>1.0000000000000022</v>
      </c>
      <c r="BD7" s="26">
        <f>+BD12+BD14</f>
        <v>11083.932058749149</v>
      </c>
      <c r="BE7" s="65">
        <v>1.0000000000000022</v>
      </c>
      <c r="BF7" s="27">
        <f>+BF12+BF14</f>
        <v>12590.865293530125</v>
      </c>
      <c r="BG7" s="66">
        <v>1.0000000000000022</v>
      </c>
      <c r="BH7" s="27">
        <f>+BH12+BH14</f>
        <v>12576.04681161018</v>
      </c>
      <c r="BI7" s="66">
        <v>1.0000000000000022</v>
      </c>
      <c r="BJ7" s="27">
        <f>+BJ12+BJ14</f>
        <v>12583.647612514866</v>
      </c>
      <c r="BK7" s="66">
        <v>1.0000000000000022</v>
      </c>
      <c r="BL7" s="27">
        <f>+BL12+BL14</f>
        <v>12884.763862913773</v>
      </c>
      <c r="BM7" s="66">
        <v>1.0000000000000022</v>
      </c>
      <c r="BN7" s="27">
        <f>+BN12+BN14</f>
        <v>12849.555677041784</v>
      </c>
      <c r="BO7" s="66">
        <v>1.0000000000000022</v>
      </c>
      <c r="BP7" s="27">
        <f>+BP12+BP14</f>
        <v>12804.358664112136</v>
      </c>
      <c r="BQ7" s="66">
        <v>1.0000000000000022</v>
      </c>
      <c r="BR7" s="27">
        <f>+BR12+BR14</f>
        <v>12861.972700674118</v>
      </c>
      <c r="BS7" s="66">
        <v>1.0000000000000022</v>
      </c>
      <c r="BT7" s="27">
        <f>+BT12+BT14</f>
        <v>14424.31370049607</v>
      </c>
      <c r="BU7" s="66">
        <v>1.0000000000000022</v>
      </c>
      <c r="BV7" s="27">
        <f>+BV12+BV14</f>
        <v>14394.29742916575</v>
      </c>
      <c r="BW7" s="66">
        <v>1.0000000000000022</v>
      </c>
      <c r="BX7" s="27">
        <f>+BX12+BX14+BX10</f>
        <v>15146.41343456002</v>
      </c>
      <c r="BY7" s="66">
        <v>1.0000000000000022</v>
      </c>
      <c r="BZ7" s="27">
        <f>+BZ12+BZ14+BZ10</f>
        <v>15128.593695879599</v>
      </c>
      <c r="CA7" s="65">
        <v>1.0000000000000022</v>
      </c>
      <c r="CB7" s="27">
        <f>+CB12+CB14+CB10</f>
        <v>15030.907416920647</v>
      </c>
      <c r="CC7" s="65">
        <v>1.0000000000000022</v>
      </c>
      <c r="CD7" s="27">
        <f>+CD12+CD14+CD10</f>
        <v>15008.505584409784</v>
      </c>
      <c r="CE7" s="66">
        <v>1.0000000000000022</v>
      </c>
      <c r="CF7" s="27">
        <f>+CF12+CF14+CF10</f>
        <v>15007.487744788354</v>
      </c>
      <c r="CG7" s="66">
        <v>1.0000000000000022</v>
      </c>
      <c r="CH7" s="27">
        <f>+CH12+CH14+CH10</f>
        <v>15520.625868784959</v>
      </c>
      <c r="CI7" s="66">
        <v>1.0000000000000022</v>
      </c>
      <c r="CJ7" s="27">
        <f>+CJ12+CJ14+CJ10</f>
        <v>15559.677032424259</v>
      </c>
      <c r="CK7" s="66">
        <v>1.0000000000000022</v>
      </c>
      <c r="CL7" s="27">
        <f>+CL12+CL14+CL10</f>
        <v>15590.603974269881</v>
      </c>
      <c r="CM7" s="66">
        <f>SUM(CM10:CM14)</f>
        <v>1</v>
      </c>
      <c r="CN7" s="27">
        <f>+CN12+CN14+CN10</f>
        <v>15505.011206827592</v>
      </c>
      <c r="CO7" s="66">
        <f>SUM(CO10:CO14)</f>
        <v>1</v>
      </c>
      <c r="CP7" s="27">
        <f>+CP12+CP14+CP10</f>
        <v>15433.256079703526</v>
      </c>
      <c r="CQ7" s="66">
        <f>SUM(CQ10:CQ14)</f>
        <v>1</v>
      </c>
      <c r="CR7" s="27">
        <f>+CR12+CR14+CR10</f>
        <v>15424.025568819536</v>
      </c>
      <c r="CS7" s="66">
        <f>SUM(CS10:CS14)</f>
        <v>0.99999999999999989</v>
      </c>
      <c r="CT7" s="27">
        <f>+CT12+CT14+CT10</f>
        <v>15283.103163072743</v>
      </c>
      <c r="CU7" s="66">
        <f>SUM(CU10:CU14)</f>
        <v>1</v>
      </c>
      <c r="CV7" s="27">
        <f>+CV12+CV14+CV10</f>
        <v>15301.295758625916</v>
      </c>
      <c r="CW7" s="66">
        <f>SUM(CW10:CW14)</f>
        <v>1</v>
      </c>
      <c r="CX7" s="27">
        <f>+CX12+CX14+CX10</f>
        <v>15325.704314078706</v>
      </c>
      <c r="CY7" s="66">
        <f>SUM(CY10:CY14)</f>
        <v>1</v>
      </c>
      <c r="CZ7" s="27">
        <f>+CZ12+CZ14+CZ10</f>
        <v>15286.182519232594</v>
      </c>
      <c r="DA7" s="66">
        <f>SUM(DA10:DA14)</f>
        <v>1</v>
      </c>
      <c r="DB7" s="27">
        <f>+DB12+DB14+DB10</f>
        <v>14877.790720910187</v>
      </c>
      <c r="DC7" s="66">
        <f>SUM(DC10:DC14)</f>
        <v>1</v>
      </c>
      <c r="DD7" s="250">
        <f>+DD12+DD14+DD10</f>
        <v>14868.31777496492</v>
      </c>
      <c r="DE7" s="67">
        <f>SUM(DE10:DE14)</f>
        <v>1</v>
      </c>
    </row>
    <row r="8" spans="1:110" s="4" customFormat="1" x14ac:dyDescent="0.35">
      <c r="A8" s="175"/>
      <c r="B8" s="23"/>
      <c r="C8" s="68"/>
      <c r="D8" s="23"/>
      <c r="E8" s="68"/>
      <c r="F8" s="24"/>
      <c r="G8" s="69"/>
      <c r="H8" s="24"/>
      <c r="I8" s="69"/>
      <c r="J8" s="24"/>
      <c r="K8" s="69"/>
      <c r="L8" s="24"/>
      <c r="M8" s="69"/>
      <c r="N8" s="24"/>
      <c r="O8" s="69"/>
      <c r="P8" s="24"/>
      <c r="Q8" s="69"/>
      <c r="R8" s="24"/>
      <c r="S8" s="69"/>
      <c r="T8" s="24"/>
      <c r="U8" s="69"/>
      <c r="V8" s="24"/>
      <c r="W8" s="69"/>
      <c r="X8" s="24"/>
      <c r="Y8" s="69"/>
      <c r="Z8" s="24"/>
      <c r="AA8" s="69"/>
      <c r="AB8" s="24"/>
      <c r="AC8" s="69"/>
      <c r="AD8" s="23"/>
      <c r="AE8" s="68"/>
      <c r="AF8" s="24"/>
      <c r="AG8" s="69"/>
      <c r="AH8" s="24"/>
      <c r="AI8" s="69"/>
      <c r="AJ8" s="24"/>
      <c r="AK8" s="69"/>
      <c r="AL8" s="23"/>
      <c r="AM8" s="68"/>
      <c r="AN8" s="23"/>
      <c r="AO8" s="68"/>
      <c r="AP8" s="24"/>
      <c r="AQ8" s="69"/>
      <c r="AR8" s="24"/>
      <c r="AS8" s="69"/>
      <c r="AT8" s="23"/>
      <c r="AU8" s="68"/>
      <c r="AV8" s="24"/>
      <c r="AW8" s="69"/>
      <c r="AX8" s="23"/>
      <c r="AY8" s="68"/>
      <c r="AZ8" s="23"/>
      <c r="BA8" s="68"/>
      <c r="BB8" s="23"/>
      <c r="BC8" s="68"/>
      <c r="BD8" s="23"/>
      <c r="BE8" s="68"/>
      <c r="BF8" s="24"/>
      <c r="BG8" s="69"/>
      <c r="BH8" s="24"/>
      <c r="BI8" s="69"/>
      <c r="BJ8" s="24"/>
      <c r="BK8" s="69"/>
      <c r="BL8" s="24"/>
      <c r="BM8" s="69"/>
      <c r="BN8" s="24"/>
      <c r="BO8" s="69"/>
      <c r="BP8" s="24"/>
      <c r="BQ8" s="69"/>
      <c r="BR8" s="24"/>
      <c r="BS8" s="69"/>
      <c r="BT8" s="24"/>
      <c r="BU8" s="69"/>
      <c r="BV8" s="24"/>
      <c r="BW8" s="69"/>
      <c r="BX8" s="24"/>
      <c r="BY8" s="69"/>
      <c r="BZ8" s="23"/>
      <c r="CA8" s="68"/>
      <c r="CB8" s="23"/>
      <c r="CC8" s="68"/>
      <c r="CD8" s="24"/>
      <c r="CE8" s="69"/>
      <c r="CF8" s="24"/>
      <c r="CG8" s="69"/>
      <c r="CH8" s="24"/>
      <c r="CI8" s="69"/>
      <c r="CJ8" s="24"/>
      <c r="CK8" s="69"/>
      <c r="CL8" s="24"/>
      <c r="CM8" s="69"/>
      <c r="CN8" s="24"/>
      <c r="CO8" s="69"/>
      <c r="CP8" s="24"/>
      <c r="CQ8" s="69"/>
      <c r="CR8" s="24"/>
      <c r="CS8" s="69"/>
      <c r="CT8" s="24"/>
      <c r="CU8" s="69"/>
      <c r="CV8" s="24"/>
      <c r="CW8" s="69"/>
      <c r="CX8" s="24"/>
      <c r="CY8" s="69"/>
      <c r="CZ8" s="24"/>
      <c r="DA8" s="69"/>
      <c r="DB8" s="24"/>
      <c r="DC8" s="69"/>
      <c r="DD8" s="280"/>
      <c r="DE8" s="281"/>
    </row>
    <row r="9" spans="1:110" s="4" customFormat="1" x14ac:dyDescent="0.35">
      <c r="A9" s="176" t="s">
        <v>47</v>
      </c>
      <c r="B9" s="26"/>
      <c r="C9" s="70"/>
      <c r="D9" s="26"/>
      <c r="E9" s="70"/>
      <c r="F9" s="27"/>
      <c r="G9" s="71"/>
      <c r="H9" s="27"/>
      <c r="I9" s="71"/>
      <c r="J9" s="27"/>
      <c r="K9" s="71"/>
      <c r="L9" s="27"/>
      <c r="M9" s="71"/>
      <c r="N9" s="27"/>
      <c r="O9" s="71"/>
      <c r="P9" s="27"/>
      <c r="Q9" s="71"/>
      <c r="R9" s="27"/>
      <c r="S9" s="71"/>
      <c r="T9" s="27"/>
      <c r="U9" s="71"/>
      <c r="V9" s="27"/>
      <c r="W9" s="71"/>
      <c r="X9" s="27"/>
      <c r="Y9" s="71"/>
      <c r="Z9" s="27"/>
      <c r="AA9" s="71"/>
      <c r="AB9" s="27"/>
      <c r="AC9" s="71"/>
      <c r="AD9" s="26"/>
      <c r="AE9" s="70"/>
      <c r="AF9" s="27"/>
      <c r="AG9" s="71"/>
      <c r="AH9" s="27"/>
      <c r="AI9" s="71"/>
      <c r="AJ9" s="27"/>
      <c r="AK9" s="71"/>
      <c r="AL9" s="177"/>
      <c r="AM9" s="70"/>
      <c r="AN9" s="177"/>
      <c r="AO9" s="70"/>
      <c r="AP9" s="178"/>
      <c r="AQ9" s="71"/>
      <c r="AR9" s="178"/>
      <c r="AS9" s="71"/>
      <c r="AT9" s="177"/>
      <c r="AU9" s="70"/>
      <c r="AV9" s="178"/>
      <c r="AW9" s="71"/>
      <c r="AX9" s="177"/>
      <c r="AY9" s="70"/>
      <c r="AZ9" s="177"/>
      <c r="BA9" s="70"/>
      <c r="BB9" s="177"/>
      <c r="BC9" s="70"/>
      <c r="BD9" s="177"/>
      <c r="BE9" s="70"/>
      <c r="BF9" s="178"/>
      <c r="BG9" s="71"/>
      <c r="BH9" s="178"/>
      <c r="BI9" s="71"/>
      <c r="BJ9" s="178"/>
      <c r="BK9" s="71"/>
      <c r="BL9" s="178"/>
      <c r="BM9" s="71"/>
      <c r="BN9" s="178"/>
      <c r="BO9" s="71"/>
      <c r="BP9" s="178"/>
      <c r="BQ9" s="71"/>
      <c r="BR9" s="178"/>
      <c r="BS9" s="71"/>
      <c r="BT9" s="178"/>
      <c r="BU9" s="71"/>
      <c r="BV9" s="178"/>
      <c r="BW9" s="71"/>
      <c r="BX9" s="178"/>
      <c r="BY9" s="71"/>
      <c r="BZ9" s="177"/>
      <c r="CA9" s="70"/>
      <c r="CB9" s="177"/>
      <c r="CC9" s="70"/>
      <c r="CD9" s="178"/>
      <c r="CE9" s="71"/>
      <c r="CF9" s="178"/>
      <c r="CG9" s="71"/>
      <c r="CH9" s="178"/>
      <c r="CI9" s="71"/>
      <c r="CJ9" s="178"/>
      <c r="CK9" s="71"/>
      <c r="CL9" s="178"/>
      <c r="CM9" s="71"/>
      <c r="CN9" s="178"/>
      <c r="CO9" s="71"/>
      <c r="CP9" s="178"/>
      <c r="CQ9" s="71"/>
      <c r="CR9" s="178"/>
      <c r="CS9" s="71"/>
      <c r="CT9" s="178"/>
      <c r="CU9" s="71"/>
      <c r="CV9" s="178"/>
      <c r="CW9" s="71"/>
      <c r="CX9" s="178"/>
      <c r="CY9" s="71"/>
      <c r="CZ9" s="178"/>
      <c r="DA9" s="71"/>
      <c r="DB9" s="178"/>
      <c r="DC9" s="71"/>
      <c r="DD9" s="297"/>
      <c r="DE9" s="252"/>
    </row>
    <row r="10" spans="1:110" s="4" customFormat="1" x14ac:dyDescent="0.35">
      <c r="A10" s="41" t="s">
        <v>48</v>
      </c>
      <c r="B10" s="26"/>
      <c r="C10" s="70"/>
      <c r="D10" s="26"/>
      <c r="E10" s="70"/>
      <c r="F10" s="27"/>
      <c r="G10" s="71"/>
      <c r="H10" s="27"/>
      <c r="I10" s="71"/>
      <c r="J10" s="27"/>
      <c r="K10" s="71"/>
      <c r="L10" s="27"/>
      <c r="M10" s="71"/>
      <c r="N10" s="27"/>
      <c r="O10" s="71"/>
      <c r="P10" s="27"/>
      <c r="Q10" s="71"/>
      <c r="R10" s="27"/>
      <c r="S10" s="71"/>
      <c r="T10" s="27"/>
      <c r="U10" s="71"/>
      <c r="V10" s="27"/>
      <c r="W10" s="71"/>
      <c r="X10" s="27"/>
      <c r="Y10" s="71"/>
      <c r="Z10" s="27"/>
      <c r="AA10" s="71"/>
      <c r="AB10" s="27"/>
      <c r="AC10" s="71"/>
      <c r="AD10" s="26"/>
      <c r="AE10" s="70"/>
      <c r="AF10" s="27"/>
      <c r="AG10" s="71"/>
      <c r="AH10" s="27"/>
      <c r="AI10" s="71"/>
      <c r="AJ10" s="27"/>
      <c r="AK10" s="71"/>
      <c r="AL10" s="177"/>
      <c r="AM10" s="70"/>
      <c r="AN10" s="177"/>
      <c r="AO10" s="70"/>
      <c r="AP10" s="178"/>
      <c r="AQ10" s="71"/>
      <c r="AR10" s="178"/>
      <c r="AS10" s="71"/>
      <c r="AT10" s="177"/>
      <c r="AU10" s="70"/>
      <c r="AV10" s="178"/>
      <c r="AW10" s="71"/>
      <c r="AX10" s="177"/>
      <c r="AY10" s="70"/>
      <c r="AZ10" s="177"/>
      <c r="BA10" s="70"/>
      <c r="BB10" s="177"/>
      <c r="BC10" s="70"/>
      <c r="BD10" s="177"/>
      <c r="BE10" s="70"/>
      <c r="BF10" s="178"/>
      <c r="BG10" s="71"/>
      <c r="BH10" s="178"/>
      <c r="BI10" s="71"/>
      <c r="BJ10" s="178"/>
      <c r="BK10" s="71"/>
      <c r="BL10" s="178"/>
      <c r="BM10" s="71"/>
      <c r="BN10" s="178"/>
      <c r="BO10" s="71"/>
      <c r="BP10" s="178"/>
      <c r="BQ10" s="71"/>
      <c r="BR10" s="178"/>
      <c r="BS10" s="71"/>
      <c r="BT10" s="178"/>
      <c r="BU10" s="71"/>
      <c r="BV10" s="178"/>
      <c r="BW10" s="71"/>
      <c r="BX10" s="30">
        <v>155.30484266210692</v>
      </c>
      <c r="BY10" s="71"/>
      <c r="BZ10" s="29">
        <v>156.00011618785248</v>
      </c>
      <c r="CA10" s="70"/>
      <c r="CB10" s="29">
        <v>499.63003362779239</v>
      </c>
      <c r="CC10" s="70"/>
      <c r="CD10" s="30">
        <v>494.39286265658416</v>
      </c>
      <c r="CE10" s="71"/>
      <c r="CF10" s="30">
        <v>763.52995365305981</v>
      </c>
      <c r="CG10" s="71"/>
      <c r="CH10" s="30">
        <v>818.54577782108811</v>
      </c>
      <c r="CI10" s="71"/>
      <c r="CJ10" s="30">
        <v>825.46460589922037</v>
      </c>
      <c r="CK10" s="71"/>
      <c r="CL10" s="30">
        <v>830.90249092857334</v>
      </c>
      <c r="CM10" s="71">
        <f>+CL10/CL7</f>
        <v>5.329508031246654E-2</v>
      </c>
      <c r="CN10" s="30">
        <v>833.54398665134192</v>
      </c>
      <c r="CO10" s="71">
        <f>+CN10/CN7</f>
        <v>5.3759650704689139E-2</v>
      </c>
      <c r="CP10" s="30">
        <v>841.9469094499841</v>
      </c>
      <c r="CQ10" s="71">
        <f>+CP10/CP7</f>
        <v>5.4554068506466331E-2</v>
      </c>
      <c r="CR10" s="30">
        <v>848.26964167718404</v>
      </c>
      <c r="CS10" s="71">
        <f>+CR10/CR7</f>
        <v>5.4996643897686798E-2</v>
      </c>
      <c r="CT10" s="30">
        <v>845.74902733325519</v>
      </c>
      <c r="CU10" s="71">
        <f>+CT10/CT7</f>
        <v>5.5338828659925975E-2</v>
      </c>
      <c r="CV10" s="30">
        <v>848.81886664530816</v>
      </c>
      <c r="CW10" s="71">
        <f>+CV10/CV7</f>
        <v>5.5473659226983899E-2</v>
      </c>
      <c r="CX10" s="30">
        <v>856.68514841936565</v>
      </c>
      <c r="CY10" s="71">
        <f>+CX10/CX7</f>
        <v>5.5898582594496878E-2</v>
      </c>
      <c r="CZ10" s="30">
        <v>1149.4959306829821</v>
      </c>
      <c r="DA10" s="71">
        <f>+CZ10/CZ7</f>
        <v>7.5198364878655777E-2</v>
      </c>
      <c r="DB10" s="30">
        <v>1140.2639880319962</v>
      </c>
      <c r="DC10" s="71">
        <f>+DB10/DB7</f>
        <v>7.6642023632540898E-2</v>
      </c>
      <c r="DD10" s="282">
        <v>1139.7918383406031</v>
      </c>
      <c r="DE10" s="252">
        <f>+DD10/DD7</f>
        <v>7.6659098600903586E-2</v>
      </c>
    </row>
    <row r="11" spans="1:110" s="4" customFormat="1" x14ac:dyDescent="0.35">
      <c r="A11" s="94" t="s">
        <v>49</v>
      </c>
      <c r="B11" s="26"/>
      <c r="C11" s="70"/>
      <c r="D11" s="26"/>
      <c r="E11" s="70"/>
      <c r="F11" s="27"/>
      <c r="G11" s="71"/>
      <c r="H11" s="27"/>
      <c r="I11" s="71"/>
      <c r="J11" s="27"/>
      <c r="K11" s="71"/>
      <c r="L11" s="27"/>
      <c r="M11" s="71"/>
      <c r="N11" s="27"/>
      <c r="O11" s="71"/>
      <c r="P11" s="27"/>
      <c r="Q11" s="71"/>
      <c r="R11" s="27"/>
      <c r="S11" s="71"/>
      <c r="T11" s="27"/>
      <c r="U11" s="71"/>
      <c r="V11" s="27"/>
      <c r="W11" s="71"/>
      <c r="X11" s="27"/>
      <c r="Y11" s="71"/>
      <c r="Z11" s="27"/>
      <c r="AA11" s="71"/>
      <c r="AB11" s="27"/>
      <c r="AC11" s="71"/>
      <c r="AD11" s="26"/>
      <c r="AE11" s="70"/>
      <c r="AF11" s="27"/>
      <c r="AG11" s="71"/>
      <c r="AH11" s="27"/>
      <c r="AI11" s="71"/>
      <c r="AJ11" s="27"/>
      <c r="AK11" s="71"/>
      <c r="AL11" s="177"/>
      <c r="AM11" s="70"/>
      <c r="AN11" s="177"/>
      <c r="AO11" s="70"/>
      <c r="AP11" s="178"/>
      <c r="AQ11" s="71"/>
      <c r="AR11" s="178"/>
      <c r="AS11" s="71"/>
      <c r="AT11" s="177"/>
      <c r="AU11" s="70"/>
      <c r="AV11" s="178"/>
      <c r="AW11" s="71"/>
      <c r="AX11" s="177"/>
      <c r="AY11" s="70"/>
      <c r="AZ11" s="177"/>
      <c r="BA11" s="70"/>
      <c r="BB11" s="177"/>
      <c r="BC11" s="70"/>
      <c r="BD11" s="177"/>
      <c r="BE11" s="70"/>
      <c r="BF11" s="178"/>
      <c r="BG11" s="71"/>
      <c r="BH11" s="178"/>
      <c r="BI11" s="71"/>
      <c r="BJ11" s="178"/>
      <c r="BK11" s="71"/>
      <c r="BL11" s="178"/>
      <c r="BM11" s="71"/>
      <c r="BN11" s="178"/>
      <c r="BO11" s="71"/>
      <c r="BP11" s="178"/>
      <c r="BQ11" s="71"/>
      <c r="BR11" s="178"/>
      <c r="BS11" s="71"/>
      <c r="BT11" s="178"/>
      <c r="BU11" s="71"/>
      <c r="BV11" s="178"/>
      <c r="BW11" s="71"/>
      <c r="BX11" s="30"/>
      <c r="BY11" s="71"/>
      <c r="BZ11" s="29"/>
      <c r="CA11" s="70"/>
      <c r="CB11" s="29"/>
      <c r="CC11" s="70"/>
      <c r="CD11" s="30"/>
      <c r="CE11" s="71"/>
      <c r="CF11" s="30"/>
      <c r="CG11" s="71"/>
      <c r="CH11" s="178"/>
      <c r="CI11" s="71"/>
      <c r="CJ11" s="178"/>
      <c r="CK11" s="71"/>
      <c r="CL11" s="178"/>
      <c r="CM11" s="71"/>
      <c r="CN11" s="178"/>
      <c r="CO11" s="71"/>
      <c r="CP11" s="178"/>
      <c r="CQ11" s="71"/>
      <c r="CR11" s="178"/>
      <c r="CS11" s="71"/>
      <c r="CT11" s="75">
        <f>+CT10/CT72</f>
        <v>8.821624569064896E-3</v>
      </c>
      <c r="CU11" s="71"/>
      <c r="CV11" s="77"/>
      <c r="CW11" s="71"/>
      <c r="CX11" s="77"/>
      <c r="CY11" s="71"/>
      <c r="CZ11" s="77"/>
      <c r="DA11" s="71"/>
      <c r="DB11" s="77"/>
      <c r="DC11" s="71"/>
      <c r="DD11" s="407"/>
      <c r="DE11" s="252"/>
    </row>
    <row r="12" spans="1:110" ht="15" customHeight="1" x14ac:dyDescent="0.35">
      <c r="A12" s="179" t="s">
        <v>50</v>
      </c>
      <c r="B12" s="29">
        <v>8699.5647125990363</v>
      </c>
      <c r="C12" s="70">
        <f>+B12/B7</f>
        <v>0.90824729220206712</v>
      </c>
      <c r="D12" s="29">
        <v>8706.0983863699967</v>
      </c>
      <c r="E12" s="70">
        <f>+D12/D7</f>
        <v>0.90843322652989578</v>
      </c>
      <c r="F12" s="30">
        <v>8733.380396979961</v>
      </c>
      <c r="G12" s="71">
        <f>+F12/F7</f>
        <v>0.90894974432650355</v>
      </c>
      <c r="H12" s="30">
        <v>8735.671427939973</v>
      </c>
      <c r="I12" s="71">
        <f>+H12/H7</f>
        <v>0.91101117658521835</v>
      </c>
      <c r="J12" s="30">
        <v>8734.2318947199383</v>
      </c>
      <c r="K12" s="71">
        <f>+J12/J7</f>
        <v>0.90967311163356468</v>
      </c>
      <c r="L12" s="30">
        <v>8760.2882491699802</v>
      </c>
      <c r="M12" s="71">
        <f>+L12/L7</f>
        <v>0.90939351203823315</v>
      </c>
      <c r="N12" s="30">
        <v>9082.8477697299822</v>
      </c>
      <c r="O12" s="71">
        <f>+N12/N7</f>
        <v>0.91360274005339637</v>
      </c>
      <c r="P12" s="30">
        <v>9087.0230124099871</v>
      </c>
      <c r="Q12" s="71">
        <f>+P12/P7</f>
        <v>0.88722004056925852</v>
      </c>
      <c r="R12" s="30">
        <v>9085.9532104699811</v>
      </c>
      <c r="S12" s="71">
        <f>+R12/R7</f>
        <v>0.88747397248047122</v>
      </c>
      <c r="T12" s="30">
        <v>9077.2613798199727</v>
      </c>
      <c r="U12" s="71">
        <f>+T12/T7</f>
        <v>0.88886575771022103</v>
      </c>
      <c r="V12" s="30">
        <v>9053.0412152099634</v>
      </c>
      <c r="W12" s="71">
        <f>+V12/V7</f>
        <v>0.88827411843431126</v>
      </c>
      <c r="X12" s="30">
        <v>9057.4645114599443</v>
      </c>
      <c r="Y12" s="71">
        <f>+X12/X7</f>
        <v>0.88925102919253363</v>
      </c>
      <c r="Z12" s="30">
        <v>9423.0458987899819</v>
      </c>
      <c r="AA12" s="71">
        <f>+Z12/Z7</f>
        <v>0.89333832679711789</v>
      </c>
      <c r="AB12" s="30">
        <v>9465.4557495299705</v>
      </c>
      <c r="AC12" s="71">
        <f>+AB12/AB7</f>
        <v>0.89434036297896313</v>
      </c>
      <c r="AD12" s="29">
        <v>9477.4425903899701</v>
      </c>
      <c r="AE12" s="70">
        <f>+AD12/AD7</f>
        <v>0.89422427622084455</v>
      </c>
      <c r="AF12" s="30">
        <v>9702.4561432099908</v>
      </c>
      <c r="AG12" s="71">
        <f>+AF12/AF7</f>
        <v>0.87493427322399897</v>
      </c>
      <c r="AH12" s="30">
        <v>9982.9007372600317</v>
      </c>
      <c r="AI12" s="71">
        <f>+AH12/AH7</f>
        <v>0.88151299145496309</v>
      </c>
      <c r="AJ12" s="30">
        <v>9994.1960751999413</v>
      </c>
      <c r="AK12" s="71">
        <f>+AJ12/AJ7</f>
        <v>0.88113855857942902</v>
      </c>
      <c r="AL12" s="29">
        <v>9997.2291339899712</v>
      </c>
      <c r="AM12" s="70">
        <f>+AL12/AL7</f>
        <v>0.88313626358134845</v>
      </c>
      <c r="AN12" s="29">
        <v>10296.215687849985</v>
      </c>
      <c r="AO12" s="70">
        <f>+AN12/AN7</f>
        <v>0.88665436565627354</v>
      </c>
      <c r="AP12" s="30">
        <v>10344.720385949971</v>
      </c>
      <c r="AQ12" s="71">
        <f>+AP12/AP7</f>
        <v>0.88890523398806964</v>
      </c>
      <c r="AR12" s="30">
        <v>10365.939394010005</v>
      </c>
      <c r="AS12" s="71">
        <f>+AR12/AR7</f>
        <v>0.89142314946797929</v>
      </c>
      <c r="AT12" s="29">
        <v>10344.397587619966</v>
      </c>
      <c r="AU12" s="70">
        <f>+AT12/AT7</f>
        <v>0.88363579662068392</v>
      </c>
      <c r="AV12" s="30">
        <v>10364.271593359974</v>
      </c>
      <c r="AW12" s="71">
        <f>+AV12/AV7</f>
        <v>0.86089901247917444</v>
      </c>
      <c r="AX12" s="29">
        <v>10361.753457979958</v>
      </c>
      <c r="AY12" s="70">
        <f>+AX12/AX7</f>
        <v>0.85892040442378403</v>
      </c>
      <c r="AZ12" s="29">
        <v>9360.7400068099814</v>
      </c>
      <c r="BA12" s="70">
        <f>+AZ12/AZ7</f>
        <v>0.84430588133396089</v>
      </c>
      <c r="BB12" s="29">
        <v>9416.3712471999424</v>
      </c>
      <c r="BC12" s="70">
        <f>+BB12/BB7</f>
        <v>0.84732392555023717</v>
      </c>
      <c r="BD12" s="29">
        <v>9368.6560299199664</v>
      </c>
      <c r="BE12" s="70">
        <f>+BD12/BD7</f>
        <v>0.84524661286828962</v>
      </c>
      <c r="BF12" s="30">
        <v>10873.304391239926</v>
      </c>
      <c r="BG12" s="71">
        <f>+BF12/BF7</f>
        <v>0.86358674624429699</v>
      </c>
      <c r="BH12" s="30">
        <v>10888.61211783991</v>
      </c>
      <c r="BI12" s="71">
        <f>+BH12/BH7</f>
        <v>0.86582153207219026</v>
      </c>
      <c r="BJ12" s="30">
        <v>10891.603418249962</v>
      </c>
      <c r="BK12" s="71">
        <f>+BJ12/BJ7</f>
        <v>0.8655362700571726</v>
      </c>
      <c r="BL12" s="30">
        <v>10898.377180769916</v>
      </c>
      <c r="BM12" s="71">
        <f>+BL12/BL7</f>
        <v>0.84583445197150442</v>
      </c>
      <c r="BN12" s="30">
        <v>10885.576204519966</v>
      </c>
      <c r="BO12" s="71">
        <f>+BN12/BN7</f>
        <v>0.84715584554951984</v>
      </c>
      <c r="BP12" s="30">
        <v>10870.257446670017</v>
      </c>
      <c r="BQ12" s="71">
        <f>+BP12/BP7</f>
        <v>0.84894977810462391</v>
      </c>
      <c r="BR12" s="30">
        <v>10876.061052739995</v>
      </c>
      <c r="BS12" s="71">
        <f>+BR12/BR7</f>
        <v>0.84559820688858733</v>
      </c>
      <c r="BT12" s="30">
        <v>12404.02834095998</v>
      </c>
      <c r="BU12" s="71">
        <f>+BT12/BT7</f>
        <v>0.85993889196498752</v>
      </c>
      <c r="BV12" s="30">
        <v>12420.409176480076</v>
      </c>
      <c r="BW12" s="71">
        <f>+BV12/BV7</f>
        <v>0.86287012183823719</v>
      </c>
      <c r="BX12" s="30">
        <v>12273.316834840054</v>
      </c>
      <c r="BY12" s="71">
        <f>+BX12/BX7</f>
        <v>0.81031175385954168</v>
      </c>
      <c r="BZ12" s="29">
        <v>12260.010564360024</v>
      </c>
      <c r="CA12" s="70">
        <f>+BZ12/BZ7</f>
        <v>0.81038666321636632</v>
      </c>
      <c r="CB12" s="29">
        <v>11893.508651590055</v>
      </c>
      <c r="CC12" s="70">
        <f>+CB12/CB7</f>
        <v>0.79127016897205094</v>
      </c>
      <c r="CD12" s="30">
        <v>11890.672844040058</v>
      </c>
      <c r="CE12" s="71">
        <f>+CD12/CD7</f>
        <v>0.79226227935655358</v>
      </c>
      <c r="CF12" s="30">
        <v>11608.120647910069</v>
      </c>
      <c r="CG12" s="71">
        <f>+CF12/CF7</f>
        <v>0.77348859751301269</v>
      </c>
      <c r="CH12" s="30">
        <v>11631.690682320019</v>
      </c>
      <c r="CI12" s="71">
        <f>+CH12/CH7</f>
        <v>0.74943438368124338</v>
      </c>
      <c r="CJ12" s="30">
        <v>11630.57134819002</v>
      </c>
      <c r="CK12" s="71">
        <f>+CJ12/CJ7</f>
        <v>0.74748153987730503</v>
      </c>
      <c r="CL12" s="30">
        <v>11610.386455080041</v>
      </c>
      <c r="CM12" s="71">
        <f>+CL12/CL7</f>
        <v>0.74470408421901846</v>
      </c>
      <c r="CN12" s="30">
        <v>11566.558189240026</v>
      </c>
      <c r="CO12" s="71">
        <f>+CN12/CN7</f>
        <v>0.74598837981792121</v>
      </c>
      <c r="CP12" s="30">
        <v>11547.466135680002</v>
      </c>
      <c r="CQ12" s="71">
        <f>+CP12/CP7</f>
        <v>0.74821969363070595</v>
      </c>
      <c r="CR12" s="30">
        <v>10772.717282180018</v>
      </c>
      <c r="CS12" s="71">
        <f>+CR12/CR7</f>
        <v>0.69843746265291606</v>
      </c>
      <c r="CT12" s="30">
        <v>10777.766403680012</v>
      </c>
      <c r="CU12" s="71">
        <f>+CT12/CT7</f>
        <v>0.70520798614520963</v>
      </c>
      <c r="CV12" s="30">
        <v>10798.437937070024</v>
      </c>
      <c r="CW12" s="71">
        <f>+CV12/CV7</f>
        <v>0.70572048978156232</v>
      </c>
      <c r="CX12" s="30">
        <v>10799.341419900016</v>
      </c>
      <c r="CY12" s="71">
        <f>+CX12/CX7</f>
        <v>0.70465547283065999</v>
      </c>
      <c r="CZ12" s="30">
        <v>10468.408176240016</v>
      </c>
      <c r="DA12" s="71">
        <f>+CZ12/CZ7</f>
        <v>0.68482815530097163</v>
      </c>
      <c r="DB12" s="30">
        <v>9955.2170270899987</v>
      </c>
      <c r="DC12" s="71">
        <f>+DB12/DB7</f>
        <v>0.66913275054328514</v>
      </c>
      <c r="DD12" s="282">
        <v>9955.217026979999</v>
      </c>
      <c r="DE12" s="252">
        <f>+DD12/DD7</f>
        <v>0.669559070343685</v>
      </c>
    </row>
    <row r="13" spans="1:110" x14ac:dyDescent="0.35">
      <c r="A13" s="204" t="s">
        <v>49</v>
      </c>
      <c r="B13" s="73">
        <f>+B12/B72</f>
        <v>0.14677719843662143</v>
      </c>
      <c r="C13" s="74"/>
      <c r="D13" s="73">
        <v>0</v>
      </c>
      <c r="E13" s="74"/>
      <c r="F13" s="75">
        <v>0</v>
      </c>
      <c r="G13" s="76"/>
      <c r="H13" s="75">
        <v>0</v>
      </c>
      <c r="I13" s="76"/>
      <c r="J13" s="75">
        <v>0</v>
      </c>
      <c r="K13" s="76"/>
      <c r="L13" s="75">
        <v>0</v>
      </c>
      <c r="M13" s="76"/>
      <c r="N13" s="75">
        <v>0</v>
      </c>
      <c r="O13" s="76"/>
      <c r="P13" s="75">
        <v>0</v>
      </c>
      <c r="Q13" s="76"/>
      <c r="R13" s="75">
        <v>0</v>
      </c>
      <c r="S13" s="76"/>
      <c r="T13" s="75">
        <v>0</v>
      </c>
      <c r="U13" s="76"/>
      <c r="V13" s="75">
        <v>0</v>
      </c>
      <c r="W13" s="76"/>
      <c r="X13" s="75">
        <v>0</v>
      </c>
      <c r="Y13" s="76"/>
      <c r="Z13" s="75">
        <f>+Z12/Z72</f>
        <v>0.15016913854728431</v>
      </c>
      <c r="AA13" s="76"/>
      <c r="AB13" s="75"/>
      <c r="AC13" s="76"/>
      <c r="AD13" s="73"/>
      <c r="AE13" s="74"/>
      <c r="AF13" s="75"/>
      <c r="AG13" s="76"/>
      <c r="AH13" s="75"/>
      <c r="AI13" s="76"/>
      <c r="AJ13" s="75"/>
      <c r="AK13" s="76"/>
      <c r="AL13" s="73"/>
      <c r="AM13" s="74"/>
      <c r="AN13" s="73"/>
      <c r="AO13" s="74"/>
      <c r="AP13" s="75"/>
      <c r="AQ13" s="76"/>
      <c r="AR13" s="75"/>
      <c r="AS13" s="76"/>
      <c r="AT13" s="73"/>
      <c r="AU13" s="74"/>
      <c r="AV13" s="75"/>
      <c r="AW13" s="76"/>
      <c r="AX13" s="73">
        <f>+AX12/AX72</f>
        <v>0.13819669966006645</v>
      </c>
      <c r="AY13" s="74"/>
      <c r="AZ13" s="205" t="e">
        <f>+AZ12/AZ72</f>
        <v>#DIV/0!</v>
      </c>
      <c r="BA13" s="74"/>
      <c r="BB13" s="205" t="e">
        <f>+BB12/BB72</f>
        <v>#DIV/0!</v>
      </c>
      <c r="BC13" s="74"/>
      <c r="BD13" s="205" t="e">
        <f>+BD12/BD72</f>
        <v>#DIV/0!</v>
      </c>
      <c r="BE13" s="74"/>
      <c r="BF13" s="77" t="e">
        <f>+BF12/BF72</f>
        <v>#DIV/0!</v>
      </c>
      <c r="BG13" s="76"/>
      <c r="BH13" s="77" t="e">
        <f>+BH12/BH72</f>
        <v>#DIV/0!</v>
      </c>
      <c r="BI13" s="76"/>
      <c r="BJ13" s="77" t="e">
        <f>+BJ12/BJ72</f>
        <v>#DIV/0!</v>
      </c>
      <c r="BK13" s="76"/>
      <c r="BL13" s="77" t="e">
        <f>+BL12/BL72</f>
        <v>#DIV/0!</v>
      </c>
      <c r="BM13" s="76"/>
      <c r="BN13" s="77" t="e">
        <f>+BN12/BN72</f>
        <v>#DIV/0!</v>
      </c>
      <c r="BO13" s="76"/>
      <c r="BP13" s="77" t="e">
        <f>+BP12/BP72</f>
        <v>#DIV/0!</v>
      </c>
      <c r="BQ13" s="76"/>
      <c r="BR13" s="77"/>
      <c r="BS13" s="76"/>
      <c r="BT13" s="77"/>
      <c r="BU13" s="76"/>
      <c r="BV13" s="75">
        <f>+BV12/BV72</f>
        <v>0.13822603697470737</v>
      </c>
      <c r="BW13" s="76"/>
      <c r="BX13" s="75"/>
      <c r="BY13" s="76"/>
      <c r="BZ13" s="73"/>
      <c r="CA13" s="74"/>
      <c r="CB13" s="73"/>
      <c r="CC13" s="74"/>
      <c r="CD13" s="75"/>
      <c r="CE13" s="76"/>
      <c r="CF13" s="75"/>
      <c r="CG13" s="76"/>
      <c r="CH13" s="75"/>
      <c r="CI13" s="76"/>
      <c r="CJ13" s="75"/>
      <c r="CK13" s="76"/>
      <c r="CL13" s="75"/>
      <c r="CM13" s="76"/>
      <c r="CN13" s="75"/>
      <c r="CO13" s="76"/>
      <c r="CP13" s="75"/>
      <c r="CQ13" s="76"/>
      <c r="CR13" s="75"/>
      <c r="CS13" s="76"/>
      <c r="CT13" s="75">
        <f>+CT12/CT72</f>
        <v>0.11241799379437173</v>
      </c>
      <c r="CU13" s="76"/>
      <c r="CV13" s="75"/>
      <c r="CW13" s="76"/>
      <c r="CX13" s="75"/>
      <c r="CY13" s="76"/>
      <c r="CZ13" s="75"/>
      <c r="DA13" s="76"/>
      <c r="DB13" s="75"/>
      <c r="DC13" s="76"/>
      <c r="DD13" s="285"/>
      <c r="DE13" s="283"/>
    </row>
    <row r="14" spans="1:110" x14ac:dyDescent="0.35">
      <c r="A14" s="179" t="s">
        <v>148</v>
      </c>
      <c r="B14" s="29">
        <v>878.84503030994222</v>
      </c>
      <c r="C14" s="78">
        <f>+B14/B7</f>
        <v>9.1752707797926131E-2</v>
      </c>
      <c r="D14" s="29">
        <v>877.54313192434074</v>
      </c>
      <c r="E14" s="78">
        <f>+D14/D7</f>
        <v>9.1566773470103932E-2</v>
      </c>
      <c r="F14" s="30">
        <v>874.83001453295901</v>
      </c>
      <c r="G14" s="79">
        <f>+F14/F7</f>
        <v>9.1050255673491537E-2</v>
      </c>
      <c r="H14" s="30">
        <v>853.31238747727207</v>
      </c>
      <c r="I14" s="79">
        <f>+H14/H7</f>
        <v>8.8988823414771073E-2</v>
      </c>
      <c r="J14" s="30">
        <v>867.27416610579701</v>
      </c>
      <c r="K14" s="79">
        <f>+J14/J7</f>
        <v>9.0326888366428298E-2</v>
      </c>
      <c r="L14" s="30">
        <v>872.82231650030826</v>
      </c>
      <c r="M14" s="79">
        <f>+L14/L7</f>
        <v>9.0606487961485377E-2</v>
      </c>
      <c r="N14" s="30">
        <v>858.94352699829915</v>
      </c>
      <c r="O14" s="79">
        <f>+N14/N7</f>
        <v>8.6397259946601884E-2</v>
      </c>
      <c r="P14" s="30">
        <v>1155.1070082099604</v>
      </c>
      <c r="Q14" s="79">
        <f>+P14/P7</f>
        <v>0.11277995943074846</v>
      </c>
      <c r="R14" s="30">
        <v>1152.0407952302098</v>
      </c>
      <c r="S14" s="79">
        <f>+R14/R7</f>
        <v>0.11252602751953092</v>
      </c>
      <c r="T14" s="30">
        <v>1134.9234198325582</v>
      </c>
      <c r="U14" s="79">
        <f>+T14/T7</f>
        <v>0.11113424228977632</v>
      </c>
      <c r="V14" s="30">
        <v>1138.6789163717087</v>
      </c>
      <c r="W14" s="79">
        <f>+V14/V7</f>
        <v>0.11172588156568533</v>
      </c>
      <c r="X14" s="30">
        <v>1128.0334122077875</v>
      </c>
      <c r="Y14" s="79">
        <f>+X14/X7</f>
        <v>0.11074897080746642</v>
      </c>
      <c r="Z14" s="30">
        <v>1125.0808479649559</v>
      </c>
      <c r="AA14" s="79">
        <f>+Z14/Z7</f>
        <v>0.10666167320288218</v>
      </c>
      <c r="AB14" s="30">
        <v>1118.2729306801375</v>
      </c>
      <c r="AC14" s="79">
        <f>+AB14/AB7</f>
        <v>0.10565963702103685</v>
      </c>
      <c r="AD14" s="29">
        <v>1121.0647890376795</v>
      </c>
      <c r="AE14" s="78">
        <f>+AD14/AD7</f>
        <v>0.10577572377915541</v>
      </c>
      <c r="AF14" s="30">
        <v>1386.8981547510696</v>
      </c>
      <c r="AG14" s="79">
        <f>+AF14/AF7</f>
        <v>0.12506572677600092</v>
      </c>
      <c r="AH14" s="30">
        <v>1341.8339337321229</v>
      </c>
      <c r="AI14" s="79">
        <f>+AH14/AH7</f>
        <v>0.11848700854503688</v>
      </c>
      <c r="AJ14" s="30">
        <v>1348.1699782304959</v>
      </c>
      <c r="AK14" s="79">
        <f>+AJ14/AJ7</f>
        <v>0.11886144142057109</v>
      </c>
      <c r="AL14" s="29">
        <v>1322.914252998343</v>
      </c>
      <c r="AM14" s="78">
        <f>+AL14/AL7</f>
        <v>0.11686373641865148</v>
      </c>
      <c r="AN14" s="29">
        <v>1316.2187473304609</v>
      </c>
      <c r="AO14" s="78">
        <f>+AN14/AN7</f>
        <v>0.11334563434372651</v>
      </c>
      <c r="AP14" s="30">
        <v>1292.8760533672178</v>
      </c>
      <c r="AQ14" s="79">
        <f>+AP14/AP7</f>
        <v>0.11109476601193043</v>
      </c>
      <c r="AR14" s="30">
        <v>1262.5889880458374</v>
      </c>
      <c r="AS14" s="79">
        <f>+AR14/AR7</f>
        <v>0.10857685053202067</v>
      </c>
      <c r="AT14" s="29">
        <v>1362.2327086857854</v>
      </c>
      <c r="AU14" s="78">
        <f>+AT14/AT7</f>
        <v>0.11636420337931605</v>
      </c>
      <c r="AV14" s="30">
        <v>1674.6219854739213</v>
      </c>
      <c r="AW14" s="79">
        <f>+AV14/AV7</f>
        <v>0.13910098752082561</v>
      </c>
      <c r="AX14" s="29">
        <v>1701.9411575080183</v>
      </c>
      <c r="AY14" s="78">
        <f>+AX14/AX7</f>
        <v>0.14107959557621602</v>
      </c>
      <c r="AZ14" s="29">
        <v>1726.166070428854</v>
      </c>
      <c r="BA14" s="78">
        <f>+AZ14/AZ7</f>
        <v>0.15569411866603919</v>
      </c>
      <c r="BB14" s="29">
        <v>1696.7001098788958</v>
      </c>
      <c r="BC14" s="78">
        <f>+BB14/BB7</f>
        <v>0.15267607444976286</v>
      </c>
      <c r="BD14" s="29">
        <v>1715.276028829182</v>
      </c>
      <c r="BE14" s="78">
        <f>+BD14/BD7</f>
        <v>0.1547533871317103</v>
      </c>
      <c r="BF14" s="30">
        <v>1717.5609022901997</v>
      </c>
      <c r="BG14" s="79">
        <f>+BF14/BF7</f>
        <v>0.13641325375570307</v>
      </c>
      <c r="BH14" s="30">
        <v>1687.4346937702712</v>
      </c>
      <c r="BI14" s="79">
        <f>+BH14/BH7</f>
        <v>0.1341784679278098</v>
      </c>
      <c r="BJ14" s="30">
        <v>1692.0441942649024</v>
      </c>
      <c r="BK14" s="79">
        <f>+BJ14/BJ7</f>
        <v>0.13446372994282729</v>
      </c>
      <c r="BL14" s="30">
        <v>1986.386682143856</v>
      </c>
      <c r="BM14" s="79">
        <f>+BL14/BL7</f>
        <v>0.15416554802849547</v>
      </c>
      <c r="BN14" s="30">
        <v>1963.979472521818</v>
      </c>
      <c r="BO14" s="79">
        <f>+BN14/BN7</f>
        <v>0.15284415445048011</v>
      </c>
      <c r="BP14" s="30">
        <v>1934.1012174421198</v>
      </c>
      <c r="BQ14" s="79">
        <f>+BP14/BP7</f>
        <v>0.15105022189537612</v>
      </c>
      <c r="BR14" s="30">
        <v>1985.9116479341221</v>
      </c>
      <c r="BS14" s="79">
        <f>+BR14/BR7</f>
        <v>0.15440179311141261</v>
      </c>
      <c r="BT14" s="30">
        <v>2020.2853595360909</v>
      </c>
      <c r="BU14" s="79">
        <f>+BT14/BT7</f>
        <v>0.14006110803501248</v>
      </c>
      <c r="BV14" s="30">
        <v>1973.8882526856735</v>
      </c>
      <c r="BW14" s="79">
        <f>+BV14/BV7</f>
        <v>0.1371298781617627</v>
      </c>
      <c r="BX14" s="30">
        <v>2717.7917570578588</v>
      </c>
      <c r="BY14" s="79">
        <f>+BX14/BX7</f>
        <v>0.17943467401045538</v>
      </c>
      <c r="BZ14" s="29">
        <v>2712.5830153317243</v>
      </c>
      <c r="CA14" s="78">
        <f>+BZ14/BZ7</f>
        <v>0.17930172955008497</v>
      </c>
      <c r="CB14" s="29">
        <v>2637.7687317027999</v>
      </c>
      <c r="CC14" s="78">
        <f>+CB14/CB7</f>
        <v>0.17548965332148886</v>
      </c>
      <c r="CD14" s="30">
        <v>2623.439877713141</v>
      </c>
      <c r="CE14" s="79">
        <f>+CD14/CD7</f>
        <v>0.1747968752090989</v>
      </c>
      <c r="CF14" s="30">
        <v>2635.8371432252234</v>
      </c>
      <c r="CG14" s="79">
        <f>+CF14/CF7</f>
        <v>0.17563480230997155</v>
      </c>
      <c r="CH14" s="30">
        <v>3070.3894086438527</v>
      </c>
      <c r="CI14" s="79">
        <f>+CH14/CH7</f>
        <v>0.19782639144849254</v>
      </c>
      <c r="CJ14" s="30">
        <v>3103.6410783350193</v>
      </c>
      <c r="CK14" s="79">
        <f>+CJ14/CJ7</f>
        <v>0.19946693442720256</v>
      </c>
      <c r="CL14" s="30">
        <v>3149.3150282612673</v>
      </c>
      <c r="CM14" s="79">
        <f>+CL14/CL7</f>
        <v>0.20200083546851505</v>
      </c>
      <c r="CN14" s="30">
        <v>3104.9090309362232</v>
      </c>
      <c r="CO14" s="79">
        <f>+CN14/CN7</f>
        <v>0.20025196947738963</v>
      </c>
      <c r="CP14" s="30">
        <v>3043.8430345735405</v>
      </c>
      <c r="CQ14" s="79">
        <f>+CP14/CP7</f>
        <v>0.19722623786282778</v>
      </c>
      <c r="CR14" s="30">
        <v>3803.0386449623338</v>
      </c>
      <c r="CS14" s="79">
        <f>+CR14/CR7</f>
        <v>0.24656589344939708</v>
      </c>
      <c r="CT14" s="30">
        <v>3659.5877320594755</v>
      </c>
      <c r="CU14" s="79">
        <f>+CT14/CT7</f>
        <v>0.23945318519486442</v>
      </c>
      <c r="CV14" s="30">
        <v>3654.0389549105848</v>
      </c>
      <c r="CW14" s="79">
        <f>+CV14/CV7</f>
        <v>0.23880585099145382</v>
      </c>
      <c r="CX14" s="30">
        <v>3669.6777457593257</v>
      </c>
      <c r="CY14" s="79">
        <f>+CX14/CX7</f>
        <v>0.23944594457484322</v>
      </c>
      <c r="CZ14" s="30">
        <v>3668.2784123095962</v>
      </c>
      <c r="DA14" s="79">
        <f>+CZ14/CZ7</f>
        <v>0.23997347982037265</v>
      </c>
      <c r="DB14" s="30">
        <v>3782.3097057881919</v>
      </c>
      <c r="DC14" s="79">
        <f>+DB14/DB7</f>
        <v>0.25422522582417395</v>
      </c>
      <c r="DD14" s="282">
        <v>3773.3089096443186</v>
      </c>
      <c r="DE14" s="284">
        <f>+DD14/DD7</f>
        <v>0.25378183105541147</v>
      </c>
    </row>
    <row r="15" spans="1:110" x14ac:dyDescent="0.35">
      <c r="A15" s="204" t="s">
        <v>49</v>
      </c>
      <c r="B15" s="73">
        <f>+B14/B72</f>
        <v>1.4827685714208944E-2</v>
      </c>
      <c r="C15" s="74"/>
      <c r="D15" s="73">
        <v>0</v>
      </c>
      <c r="E15" s="74"/>
      <c r="F15" s="75">
        <v>0</v>
      </c>
      <c r="G15" s="76"/>
      <c r="H15" s="75">
        <v>0</v>
      </c>
      <c r="I15" s="76"/>
      <c r="J15" s="75">
        <v>0</v>
      </c>
      <c r="K15" s="76"/>
      <c r="L15" s="75">
        <v>0</v>
      </c>
      <c r="M15" s="76"/>
      <c r="N15" s="75">
        <v>0</v>
      </c>
      <c r="O15" s="76"/>
      <c r="P15" s="75">
        <v>0</v>
      </c>
      <c r="Q15" s="76"/>
      <c r="R15" s="75">
        <v>0</v>
      </c>
      <c r="S15" s="76"/>
      <c r="T15" s="75">
        <v>0</v>
      </c>
      <c r="U15" s="76"/>
      <c r="V15" s="75">
        <v>0</v>
      </c>
      <c r="W15" s="76"/>
      <c r="X15" s="75">
        <v>0</v>
      </c>
      <c r="Y15" s="76"/>
      <c r="Z15" s="75">
        <f>+Z14/Z72</f>
        <v>1.7929703786823414E-2</v>
      </c>
      <c r="AA15" s="76"/>
      <c r="AB15" s="75">
        <v>0</v>
      </c>
      <c r="AC15" s="76"/>
      <c r="AD15" s="73">
        <v>0</v>
      </c>
      <c r="AE15" s="74"/>
      <c r="AF15" s="75">
        <v>0</v>
      </c>
      <c r="AG15" s="76"/>
      <c r="AH15" s="75">
        <v>0</v>
      </c>
      <c r="AI15" s="76"/>
      <c r="AJ15" s="75">
        <v>0</v>
      </c>
      <c r="AK15" s="76"/>
      <c r="AL15" s="73">
        <v>0</v>
      </c>
      <c r="AM15" s="74"/>
      <c r="AN15" s="73">
        <v>0</v>
      </c>
      <c r="AO15" s="74"/>
      <c r="AP15" s="75">
        <v>0</v>
      </c>
      <c r="AQ15" s="76"/>
      <c r="AR15" s="75">
        <v>0</v>
      </c>
      <c r="AS15" s="76"/>
      <c r="AT15" s="73">
        <v>0</v>
      </c>
      <c r="AU15" s="74"/>
      <c r="AV15" s="75">
        <v>0</v>
      </c>
      <c r="AW15" s="76"/>
      <c r="AX15" s="73">
        <f>+AX14/AX72</f>
        <v>2.2699116702309053E-2</v>
      </c>
      <c r="AY15" s="74"/>
      <c r="AZ15" s="205" t="e">
        <f>+AZ14/AZ72</f>
        <v>#DIV/0!</v>
      </c>
      <c r="BA15" s="74"/>
      <c r="BB15" s="205" t="e">
        <f>+BB14/BB72</f>
        <v>#DIV/0!</v>
      </c>
      <c r="BC15" s="74"/>
      <c r="BD15" s="205" t="e">
        <f>+BD14/BD72</f>
        <v>#DIV/0!</v>
      </c>
      <c r="BE15" s="74"/>
      <c r="BF15" s="77" t="e">
        <f>+BF14/BF72</f>
        <v>#DIV/0!</v>
      </c>
      <c r="BG15" s="76"/>
      <c r="BH15" s="77" t="e">
        <f>+BH14/BH72</f>
        <v>#DIV/0!</v>
      </c>
      <c r="BI15" s="76"/>
      <c r="BJ15" s="77" t="e">
        <f>+BJ14/BJ72</f>
        <v>#DIV/0!</v>
      </c>
      <c r="BK15" s="76"/>
      <c r="BL15" s="77" t="e">
        <f>+BL14/BL72</f>
        <v>#DIV/0!</v>
      </c>
      <c r="BM15" s="76"/>
      <c r="BN15" s="77" t="e">
        <f>+BN14/BN72</f>
        <v>#DIV/0!</v>
      </c>
      <c r="BO15" s="76"/>
      <c r="BP15" s="77" t="e">
        <f>+BP14/BP72</f>
        <v>#DIV/0!</v>
      </c>
      <c r="BQ15" s="76"/>
      <c r="BR15" s="77"/>
      <c r="BS15" s="76"/>
      <c r="BT15" s="77"/>
      <c r="BU15" s="76"/>
      <c r="BV15" s="75">
        <f>+BV14/BV72</f>
        <v>2.1967291634509067E-2</v>
      </c>
      <c r="BW15" s="76"/>
      <c r="BX15" s="75"/>
      <c r="BY15" s="76"/>
      <c r="BZ15" s="73"/>
      <c r="CA15" s="74"/>
      <c r="CB15" s="73"/>
      <c r="CC15" s="74"/>
      <c r="CD15" s="75"/>
      <c r="CE15" s="76"/>
      <c r="CF15" s="75"/>
      <c r="CG15" s="76"/>
      <c r="CH15" s="75"/>
      <c r="CI15" s="76"/>
      <c r="CJ15" s="75"/>
      <c r="CK15" s="76"/>
      <c r="CL15" s="75"/>
      <c r="CM15" s="76"/>
      <c r="CN15" s="75"/>
      <c r="CO15" s="76"/>
      <c r="CP15" s="75"/>
      <c r="CQ15" s="76"/>
      <c r="CR15" s="75"/>
      <c r="CS15" s="76"/>
      <c r="CT15" s="75">
        <f>+CT14/CT72</f>
        <v>3.8171500062587127E-2</v>
      </c>
      <c r="CU15" s="76"/>
      <c r="CV15" s="75"/>
      <c r="CW15" s="76"/>
      <c r="CX15" s="75"/>
      <c r="CY15" s="76"/>
      <c r="CZ15" s="75"/>
      <c r="DA15" s="76"/>
      <c r="DB15" s="75"/>
      <c r="DC15" s="76"/>
      <c r="DD15" s="285"/>
      <c r="DE15" s="283"/>
    </row>
    <row r="16" spans="1:110" x14ac:dyDescent="0.35">
      <c r="A16" s="204"/>
      <c r="B16" s="29"/>
      <c r="C16" s="74"/>
      <c r="D16" s="29"/>
      <c r="E16" s="74"/>
      <c r="F16" s="30"/>
      <c r="G16" s="76"/>
      <c r="H16" s="30"/>
      <c r="I16" s="76"/>
      <c r="J16" s="30"/>
      <c r="K16" s="76"/>
      <c r="L16" s="30"/>
      <c r="M16" s="76"/>
      <c r="N16" s="30"/>
      <c r="O16" s="76"/>
      <c r="P16" s="30"/>
      <c r="Q16" s="76"/>
      <c r="R16" s="30"/>
      <c r="S16" s="76"/>
      <c r="T16" s="30"/>
      <c r="U16" s="76"/>
      <c r="V16" s="30"/>
      <c r="W16" s="76"/>
      <c r="X16" s="30"/>
      <c r="Y16" s="76"/>
      <c r="Z16" s="30"/>
      <c r="AA16" s="76"/>
      <c r="AB16" s="30"/>
      <c r="AC16" s="76"/>
      <c r="AD16" s="29"/>
      <c r="AE16" s="74"/>
      <c r="AF16" s="30"/>
      <c r="AG16" s="76"/>
      <c r="AH16" s="30"/>
      <c r="AI16" s="76"/>
      <c r="AJ16" s="30"/>
      <c r="AK16" s="76"/>
      <c r="AL16" s="29"/>
      <c r="AM16" s="74"/>
      <c r="AN16" s="29"/>
      <c r="AO16" s="74"/>
      <c r="AP16" s="30"/>
      <c r="AQ16" s="76"/>
      <c r="AR16" s="30"/>
      <c r="AS16" s="76"/>
      <c r="AT16" s="29"/>
      <c r="AU16" s="74"/>
      <c r="AV16" s="30"/>
      <c r="AW16" s="76"/>
      <c r="AX16" s="29"/>
      <c r="AY16" s="74"/>
      <c r="AZ16" s="29"/>
      <c r="BA16" s="74"/>
      <c r="BB16" s="29"/>
      <c r="BC16" s="74"/>
      <c r="BD16" s="29"/>
      <c r="BE16" s="74"/>
      <c r="BF16" s="30"/>
      <c r="BG16" s="76"/>
      <c r="BH16" s="30"/>
      <c r="BI16" s="76"/>
      <c r="BJ16" s="30"/>
      <c r="BK16" s="76"/>
      <c r="BL16" s="30"/>
      <c r="BM16" s="76"/>
      <c r="BN16" s="30"/>
      <c r="BO16" s="76"/>
      <c r="BP16" s="30"/>
      <c r="BQ16" s="76"/>
      <c r="BR16" s="30"/>
      <c r="BS16" s="76"/>
      <c r="BT16" s="30"/>
      <c r="BU16" s="76"/>
      <c r="BV16" s="30"/>
      <c r="BW16" s="76"/>
      <c r="BX16" s="30"/>
      <c r="BY16" s="76"/>
      <c r="BZ16" s="29"/>
      <c r="CA16" s="74"/>
      <c r="CB16" s="29"/>
      <c r="CC16" s="74"/>
      <c r="CD16" s="30"/>
      <c r="CE16" s="76"/>
      <c r="CF16" s="30"/>
      <c r="CG16" s="76"/>
      <c r="CH16" s="30"/>
      <c r="CI16" s="76"/>
      <c r="CJ16" s="30"/>
      <c r="CK16" s="76"/>
      <c r="CL16" s="30"/>
      <c r="CM16" s="76"/>
      <c r="CN16" s="30"/>
      <c r="CO16" s="76"/>
      <c r="CP16" s="30"/>
      <c r="CQ16" s="76"/>
      <c r="CR16" s="30"/>
      <c r="CS16" s="76"/>
      <c r="CT16" s="30"/>
      <c r="CU16" s="76"/>
      <c r="CV16" s="30"/>
      <c r="CW16" s="76"/>
      <c r="CX16" s="30"/>
      <c r="CY16" s="76"/>
      <c r="CZ16" s="30"/>
      <c r="DA16" s="76"/>
      <c r="DB16" s="30"/>
      <c r="DC16" s="76"/>
      <c r="DD16" s="282"/>
      <c r="DE16" s="283"/>
    </row>
    <row r="17" spans="1:109" x14ac:dyDescent="0.35">
      <c r="A17" s="176" t="s">
        <v>149</v>
      </c>
      <c r="B17" s="26">
        <f>+B18+B20+B22</f>
        <v>9578.4097429090034</v>
      </c>
      <c r="C17" s="180">
        <f>+C18+C20+C22</f>
        <v>0.99999999999999589</v>
      </c>
      <c r="D17" s="26">
        <f>+D18+D20+D22</f>
        <v>9583.641518294331</v>
      </c>
      <c r="E17" s="180">
        <f>+E18+E20+E22</f>
        <v>0.99999999999999911</v>
      </c>
      <c r="F17" s="27">
        <f t="shared" ref="F17:Q17" si="0">+F18+F20+F22</f>
        <v>9608.2104114529484</v>
      </c>
      <c r="G17" s="181">
        <f t="shared" si="0"/>
        <v>0.99999999999375322</v>
      </c>
      <c r="H17" s="27">
        <f t="shared" si="0"/>
        <v>9588.9838154172612</v>
      </c>
      <c r="I17" s="181">
        <f t="shared" si="0"/>
        <v>0.9999999999999909</v>
      </c>
      <c r="J17" s="27">
        <f t="shared" si="0"/>
        <v>9601.5060608257918</v>
      </c>
      <c r="K17" s="181">
        <f t="shared" si="0"/>
        <v>0.99999999999999889</v>
      </c>
      <c r="L17" s="27">
        <f t="shared" si="0"/>
        <v>9633.110570020297</v>
      </c>
      <c r="M17" s="181">
        <f t="shared" si="0"/>
        <v>1.000000000451287</v>
      </c>
      <c r="N17" s="27">
        <f t="shared" si="0"/>
        <v>9941.7912967282991</v>
      </c>
      <c r="O17" s="181">
        <f t="shared" si="0"/>
        <v>1</v>
      </c>
      <c r="P17" s="27">
        <f t="shared" si="0"/>
        <v>10242.130020619963</v>
      </c>
      <c r="Q17" s="181">
        <f t="shared" si="0"/>
        <v>1.0000000000000084</v>
      </c>
      <c r="R17" s="27">
        <v>10237.994005700217</v>
      </c>
      <c r="S17" s="181">
        <v>1.0000000000000047</v>
      </c>
      <c r="T17" s="27">
        <f>+T18+T20+T22</f>
        <v>10212.184799652587</v>
      </c>
      <c r="U17" s="181">
        <v>1.0000000000000047</v>
      </c>
      <c r="V17" s="27">
        <f>+V18+V20+V22</f>
        <v>10191.720131581722</v>
      </c>
      <c r="W17" s="181">
        <v>1.0000000000000047</v>
      </c>
      <c r="X17" s="27">
        <f>+X18+X20+X22</f>
        <v>10185.497923667799</v>
      </c>
      <c r="Y17" s="181">
        <v>1.0000000000000047</v>
      </c>
      <c r="Z17" s="27">
        <f>+Z18+Z20+Z22</f>
        <v>10692.994395068337</v>
      </c>
      <c r="AA17" s="181">
        <v>1.0000000000000047</v>
      </c>
      <c r="AB17" s="27">
        <f>+AB18+AB20+AB22</f>
        <v>10583.728680210155</v>
      </c>
      <c r="AC17" s="181">
        <v>1.0000000000000047</v>
      </c>
      <c r="AD17" s="26"/>
      <c r="AE17" s="180"/>
      <c r="AF17" s="27"/>
      <c r="AG17" s="181"/>
      <c r="AH17" s="30"/>
      <c r="AI17" s="181"/>
      <c r="AJ17" s="182"/>
      <c r="AK17" s="181"/>
      <c r="AL17" s="183">
        <f>SUM(AL18:AL22)</f>
        <v>11320.143386988337</v>
      </c>
      <c r="AM17" s="180"/>
      <c r="AN17" s="183">
        <f>SUM(AN18:AN22)</f>
        <v>11612.434435180454</v>
      </c>
      <c r="AO17" s="180"/>
      <c r="AP17" s="184"/>
      <c r="AQ17" s="181"/>
      <c r="AR17" s="184"/>
      <c r="AS17" s="181"/>
      <c r="AT17" s="183"/>
      <c r="AU17" s="180"/>
      <c r="AV17" s="184"/>
      <c r="AW17" s="181"/>
      <c r="AX17" s="183"/>
      <c r="AY17" s="180"/>
      <c r="AZ17" s="183"/>
      <c r="BA17" s="180"/>
      <c r="BB17" s="183"/>
      <c r="BC17" s="180"/>
      <c r="BD17" s="183"/>
      <c r="BE17" s="180"/>
      <c r="BF17" s="178"/>
      <c r="BG17" s="181"/>
      <c r="BH17" s="178"/>
      <c r="BI17" s="181"/>
      <c r="BJ17" s="178"/>
      <c r="BK17" s="181"/>
      <c r="BL17" s="178"/>
      <c r="BM17" s="181"/>
      <c r="BN17" s="178"/>
      <c r="BO17" s="181"/>
      <c r="BP17" s="178"/>
      <c r="BQ17" s="181"/>
      <c r="BR17" s="178"/>
      <c r="BS17" s="181"/>
      <c r="BT17" s="178"/>
      <c r="BU17" s="181"/>
      <c r="BV17" s="178"/>
      <c r="BW17" s="181"/>
      <c r="BX17" s="178"/>
      <c r="BY17" s="181"/>
      <c r="BZ17" s="177"/>
      <c r="CA17" s="180"/>
      <c r="CB17" s="177"/>
      <c r="CC17" s="180"/>
      <c r="CD17" s="178"/>
      <c r="CE17" s="181"/>
      <c r="CF17" s="178"/>
      <c r="CG17" s="181"/>
      <c r="CH17" s="178"/>
      <c r="CI17" s="181"/>
      <c r="CJ17" s="178"/>
      <c r="CK17" s="181"/>
      <c r="CL17" s="178"/>
      <c r="CM17" s="181"/>
      <c r="CN17" s="178"/>
      <c r="CO17" s="181"/>
      <c r="CP17" s="178"/>
      <c r="CQ17" s="181"/>
      <c r="CR17" s="178"/>
      <c r="CS17" s="181"/>
      <c r="CT17" s="178"/>
      <c r="CU17" s="181"/>
      <c r="CV17" s="178"/>
      <c r="CW17" s="181"/>
      <c r="CX17" s="178"/>
      <c r="CY17" s="181"/>
      <c r="CZ17" s="178"/>
      <c r="DA17" s="181"/>
      <c r="DB17" s="178"/>
      <c r="DC17" s="181"/>
      <c r="DD17" s="297"/>
      <c r="DE17" s="414"/>
    </row>
    <row r="18" spans="1:109" x14ac:dyDescent="0.35">
      <c r="A18" s="179" t="s">
        <v>150</v>
      </c>
      <c r="B18" s="29">
        <v>423.19646687994253</v>
      </c>
      <c r="C18" s="70">
        <f>+B18/B7</f>
        <v>4.4182330704033365E-2</v>
      </c>
      <c r="D18" s="29">
        <v>432.28347822434063</v>
      </c>
      <c r="E18" s="70">
        <f>+D18/D7</f>
        <v>4.5106390655279514E-2</v>
      </c>
      <c r="F18" s="30">
        <v>430.13554283295861</v>
      </c>
      <c r="G18" s="71">
        <f>+F18/F7</f>
        <v>4.4767498255195562E-2</v>
      </c>
      <c r="H18" s="30">
        <v>420.0653163172725</v>
      </c>
      <c r="I18" s="71">
        <f>+H18/H7</f>
        <v>4.3807073241888643E-2</v>
      </c>
      <c r="J18" s="30">
        <v>427.08976294579708</v>
      </c>
      <c r="K18" s="71">
        <f>+J18/J7</f>
        <v>4.4481538650308794E-2</v>
      </c>
      <c r="L18" s="30">
        <v>440.97690417030861</v>
      </c>
      <c r="M18" s="71">
        <f>+L18/L7</f>
        <v>4.5777207804683862E-2</v>
      </c>
      <c r="N18" s="30">
        <v>439.23553243829809</v>
      </c>
      <c r="O18" s="71">
        <f>+N18/N7</f>
        <v>4.4180723506320657E-2</v>
      </c>
      <c r="P18" s="30">
        <v>444.90720867995969</v>
      </c>
      <c r="Q18" s="71">
        <f>+P18/P7</f>
        <v>4.3438933872568919E-2</v>
      </c>
      <c r="R18" s="30">
        <v>444.43758310020934</v>
      </c>
      <c r="S18" s="71">
        <v>4.3410611771481943E-2</v>
      </c>
      <c r="T18" s="30">
        <v>449.57950124255723</v>
      </c>
      <c r="U18" s="71">
        <f>+T18/T7</f>
        <v>4.4023831340953896E-2</v>
      </c>
      <c r="V18" s="30">
        <v>449.5869303817085</v>
      </c>
      <c r="W18" s="71">
        <f>+V18/V7</f>
        <v>4.4112958811392981E-2</v>
      </c>
      <c r="X18" s="30">
        <v>455.16983526778722</v>
      </c>
      <c r="Y18" s="71">
        <f>+X18/X7</f>
        <v>4.468802985174862E-2</v>
      </c>
      <c r="Z18" s="30">
        <v>457.70032084495585</v>
      </c>
      <c r="AA18" s="71">
        <f>+Z18/Z7</f>
        <v>4.3391621264483232E-2</v>
      </c>
      <c r="AB18" s="30">
        <v>458.81223132013844</v>
      </c>
      <c r="AC18" s="71">
        <f>+AB18/AB7</f>
        <v>4.335071742514001E-2</v>
      </c>
      <c r="AD18" s="29">
        <v>459.83081047768053</v>
      </c>
      <c r="AE18" s="70">
        <f>+AD18/AD7</f>
        <v>4.3386374516305962E-2</v>
      </c>
      <c r="AF18" s="30">
        <v>454.86303648106951</v>
      </c>
      <c r="AG18" s="71">
        <f>+AF18/AF7</f>
        <v>4.10179911525329E-2</v>
      </c>
      <c r="AH18" s="30">
        <v>448.53709519212276</v>
      </c>
      <c r="AI18" s="71">
        <f>+AH18/AH7</f>
        <v>3.9606852453773794E-2</v>
      </c>
      <c r="AJ18" s="30">
        <v>455.69576019049464</v>
      </c>
      <c r="AK18" s="71">
        <f>+AJ18/AJ7</f>
        <v>4.0176428625548717E-2</v>
      </c>
      <c r="AL18" s="29">
        <v>453.91196539544069</v>
      </c>
      <c r="AM18" s="70">
        <f>+AL18/AL7</f>
        <v>4.009772225298662E-2</v>
      </c>
      <c r="AN18" s="29">
        <v>450.48510240046147</v>
      </c>
      <c r="AO18" s="70">
        <f>+AN18/AN7</f>
        <v>3.8793338719372621E-2</v>
      </c>
      <c r="AP18" s="30">
        <v>458.45642509712565</v>
      </c>
      <c r="AQ18" s="71">
        <f>+AP18/AP7</f>
        <v>3.9394425428626104E-2</v>
      </c>
      <c r="AR18" s="30">
        <v>453.26773399806484</v>
      </c>
      <c r="AS18" s="71">
        <f>+AR18/AR7</f>
        <v>3.8978942055772861E-2</v>
      </c>
      <c r="AT18" s="29">
        <v>550.24493345533756</v>
      </c>
      <c r="AU18" s="70">
        <f>+AT18/AT7</f>
        <v>4.7002845355847422E-2</v>
      </c>
      <c r="AV18" s="30">
        <v>566.80360542392157</v>
      </c>
      <c r="AW18" s="71">
        <f>+AV18/AV7</f>
        <v>4.7081037946912645E-2</v>
      </c>
      <c r="AX18" s="29">
        <v>578.31158293275735</v>
      </c>
      <c r="AY18" s="70">
        <f>+AX18/AX7</f>
        <v>4.7938181574183086E-2</v>
      </c>
      <c r="AZ18" s="29">
        <v>585.1145243788543</v>
      </c>
      <c r="BA18" s="70">
        <f>+AZ18/AZ7</f>
        <v>5.2775275654231533E-2</v>
      </c>
      <c r="BB18" s="29">
        <v>608.21601470718463</v>
      </c>
      <c r="BC18" s="70">
        <f>+BB18/BB7</f>
        <v>5.4729785777876912E-2</v>
      </c>
      <c r="BD18" s="29">
        <v>610.54593955867097</v>
      </c>
      <c r="BE18" s="70">
        <f>+BD18/BD7</f>
        <v>5.5083876039887299E-2</v>
      </c>
      <c r="BF18" s="30">
        <v>611.07181639172893</v>
      </c>
      <c r="BG18" s="71">
        <f>+BF18/BF7</f>
        <v>4.8532948462702639E-2</v>
      </c>
      <c r="BH18" s="30">
        <v>603.41018404311194</v>
      </c>
      <c r="BI18" s="71">
        <f>+BH18/BH7</f>
        <v>4.7980911098871301E-2</v>
      </c>
      <c r="BJ18" s="30">
        <v>610.94991379130079</v>
      </c>
      <c r="BK18" s="71">
        <f>+BJ18/BJ7</f>
        <v>4.8551098425840399E-2</v>
      </c>
      <c r="BL18" s="30">
        <v>623.00003505492555</v>
      </c>
      <c r="BM18" s="71">
        <f>+BL18/BL7</f>
        <v>4.8351684336886226E-2</v>
      </c>
      <c r="BN18" s="30">
        <v>619.28908816679166</v>
      </c>
      <c r="BO18" s="71">
        <f>+BN18/BN7</f>
        <v>4.8195369842497462E-2</v>
      </c>
      <c r="BP18" s="30">
        <v>607.27950623212098</v>
      </c>
      <c r="BQ18" s="71">
        <f>+BP18/BP7</f>
        <v>4.7427561361132034E-2</v>
      </c>
      <c r="BR18" s="30">
        <v>663.58039850018918</v>
      </c>
      <c r="BS18" s="71">
        <f>+BR18/BR7</f>
        <v>5.1592427844712331E-2</v>
      </c>
      <c r="BT18" s="30">
        <v>675.08080610361503</v>
      </c>
      <c r="BU18" s="71">
        <f>+BT18/BT7</f>
        <v>4.680158932486321E-2</v>
      </c>
      <c r="BV18" s="30">
        <v>684.52493715400863</v>
      </c>
      <c r="BW18" s="71">
        <f>+BV18/BV7</f>
        <v>4.7555286426624967E-2</v>
      </c>
      <c r="BX18" s="30">
        <v>680.47452981777144</v>
      </c>
      <c r="BY18" s="71">
        <f>+BX18/BX7</f>
        <v>4.4926446300819475E-2</v>
      </c>
      <c r="BZ18" s="29">
        <v>686.14382789321326</v>
      </c>
      <c r="CA18" s="70">
        <f>+BZ18/BZ7</f>
        <v>4.5354105060015616E-2</v>
      </c>
      <c r="CB18" s="29">
        <v>678.51840613744344</v>
      </c>
      <c r="CC18" s="70">
        <f>+CB18/CB7</f>
        <v>4.5141546502616287E-2</v>
      </c>
      <c r="CD18" s="30">
        <v>680.00004646775039</v>
      </c>
      <c r="CE18" s="71">
        <f>+CD18/CD7</f>
        <v>4.53076452311219E-2</v>
      </c>
      <c r="CF18" s="30">
        <v>682.98535563761448</v>
      </c>
      <c r="CG18" s="71">
        <f>+CF18/CF7</f>
        <v>4.5509639404822742E-2</v>
      </c>
      <c r="CH18" s="30">
        <v>677.82478833087816</v>
      </c>
      <c r="CI18" s="71">
        <f>+CH18/CH7</f>
        <v>4.3672516434670176E-2</v>
      </c>
      <c r="CJ18" s="30">
        <v>684.6226248723442</v>
      </c>
      <c r="CK18" s="71">
        <f>+CJ18/CJ7</f>
        <v>4.3999796618251354E-2</v>
      </c>
      <c r="CL18" s="30">
        <v>693.50795968487068</v>
      </c>
      <c r="CM18" s="71">
        <f>+CL18/CL7</f>
        <v>4.4482430624843583E-2</v>
      </c>
      <c r="CN18" s="30">
        <v>682.44469831527613</v>
      </c>
      <c r="CO18" s="71">
        <f>+CN18/CN7</f>
        <v>4.4014460177543333E-2</v>
      </c>
      <c r="CP18" s="30">
        <v>671.1778954547774</v>
      </c>
      <c r="CQ18" s="71">
        <f>+CP18/CP7</f>
        <v>4.348906620796969E-2</v>
      </c>
      <c r="CR18" s="30">
        <v>662.23932835619951</v>
      </c>
      <c r="CS18" s="71">
        <f>+CR18/CR7</f>
        <v>4.2935569926371916E-2</v>
      </c>
      <c r="CT18" s="30">
        <v>655.06208204066888</v>
      </c>
      <c r="CU18" s="71">
        <f>+CT18/CT7</f>
        <v>4.2861850440389586E-2</v>
      </c>
      <c r="CV18" s="30">
        <v>657.0286140122505</v>
      </c>
      <c r="CW18" s="71">
        <f>+CV18/CV7</f>
        <v>4.29394101242608E-2</v>
      </c>
      <c r="CX18" s="30">
        <v>663.1804412739009</v>
      </c>
      <c r="CY18" s="71">
        <f>+CX18/CX7</f>
        <v>4.3272428312784363E-2</v>
      </c>
      <c r="CZ18" s="30">
        <v>661.44721868789736</v>
      </c>
      <c r="DA18" s="71">
        <f>+CZ18/CZ7</f>
        <v>4.3270922472349475E-2</v>
      </c>
      <c r="DB18" s="30">
        <v>683.92502551127143</v>
      </c>
      <c r="DC18" s="71">
        <f>+DB18/DB7</f>
        <v>4.5969528563810216E-2</v>
      </c>
      <c r="DD18" s="282">
        <v>677.99774011009515</v>
      </c>
      <c r="DE18" s="252">
        <f>+DD18/DD7</f>
        <v>4.560016475109907E-2</v>
      </c>
    </row>
    <row r="19" spans="1:109" x14ac:dyDescent="0.35">
      <c r="A19" s="204" t="s">
        <v>151</v>
      </c>
      <c r="B19" s="73">
        <f>+B18/B72</f>
        <v>7.1400804349390362E-3</v>
      </c>
      <c r="C19" s="74"/>
      <c r="D19" s="73">
        <v>0</v>
      </c>
      <c r="E19" s="74"/>
      <c r="F19" s="75">
        <v>0</v>
      </c>
      <c r="G19" s="76"/>
      <c r="H19" s="75">
        <v>0</v>
      </c>
      <c r="I19" s="76"/>
      <c r="J19" s="75">
        <v>0</v>
      </c>
      <c r="K19" s="76"/>
      <c r="L19" s="75">
        <v>0</v>
      </c>
      <c r="M19" s="76"/>
      <c r="N19" s="75">
        <v>0</v>
      </c>
      <c r="O19" s="76"/>
      <c r="P19" s="75">
        <v>0</v>
      </c>
      <c r="Q19" s="76"/>
      <c r="R19" s="75">
        <v>0</v>
      </c>
      <c r="S19" s="76"/>
      <c r="T19" s="75">
        <v>0</v>
      </c>
      <c r="U19" s="76"/>
      <c r="V19" s="75">
        <v>0</v>
      </c>
      <c r="W19" s="76"/>
      <c r="X19" s="75">
        <v>0</v>
      </c>
      <c r="Y19" s="76"/>
      <c r="Z19" s="75">
        <f>+Z18/Z72</f>
        <v>7.2940813015596826E-3</v>
      </c>
      <c r="AA19" s="76"/>
      <c r="AB19" s="75"/>
      <c r="AC19" s="76"/>
      <c r="AD19" s="73"/>
      <c r="AE19" s="74"/>
      <c r="AF19" s="75"/>
      <c r="AG19" s="76"/>
      <c r="AH19" s="75"/>
      <c r="AI19" s="76"/>
      <c r="AJ19" s="75"/>
      <c r="AK19" s="76"/>
      <c r="AL19" s="73"/>
      <c r="AM19" s="74"/>
      <c r="AN19" s="73"/>
      <c r="AO19" s="74"/>
      <c r="AP19" s="75"/>
      <c r="AQ19" s="76"/>
      <c r="AR19" s="75"/>
      <c r="AS19" s="76"/>
      <c r="AT19" s="73"/>
      <c r="AU19" s="74"/>
      <c r="AV19" s="75"/>
      <c r="AW19" s="76"/>
      <c r="AX19" s="73">
        <f>+AX18/AX72</f>
        <v>7.7130528593059742E-3</v>
      </c>
      <c r="AY19" s="74"/>
      <c r="AZ19" s="205" t="e">
        <f>+AZ18/AZ72</f>
        <v>#DIV/0!</v>
      </c>
      <c r="BA19" s="74"/>
      <c r="BB19" s="205" t="e">
        <f>+BB18/BB72</f>
        <v>#DIV/0!</v>
      </c>
      <c r="BC19" s="74"/>
      <c r="BD19" s="205" t="e">
        <f>+BD18/BD72</f>
        <v>#DIV/0!</v>
      </c>
      <c r="BE19" s="74"/>
      <c r="BF19" s="77" t="e">
        <f>+BF18/BF72</f>
        <v>#DIV/0!</v>
      </c>
      <c r="BG19" s="76"/>
      <c r="BH19" s="77" t="e">
        <f>+BH18/BH72</f>
        <v>#DIV/0!</v>
      </c>
      <c r="BI19" s="76"/>
      <c r="BJ19" s="77" t="e">
        <f>+BJ18/BJ72</f>
        <v>#DIV/0!</v>
      </c>
      <c r="BK19" s="76"/>
      <c r="BL19" s="77" t="e">
        <f>+BL18/BL72</f>
        <v>#DIV/0!</v>
      </c>
      <c r="BM19" s="76"/>
      <c r="BN19" s="77" t="e">
        <f>+BN18/BN72</f>
        <v>#DIV/0!</v>
      </c>
      <c r="BO19" s="76"/>
      <c r="BP19" s="77" t="e">
        <f>+BP18/BP72</f>
        <v>#DIV/0!</v>
      </c>
      <c r="BQ19" s="76"/>
      <c r="BR19" s="77"/>
      <c r="BS19" s="76"/>
      <c r="BT19" s="77"/>
      <c r="BU19" s="76"/>
      <c r="BV19" s="75">
        <f>+BV18/BV72</f>
        <v>7.6180396256457436E-3</v>
      </c>
      <c r="BW19" s="76"/>
      <c r="BX19" s="75"/>
      <c r="BY19" s="76"/>
      <c r="BZ19" s="73"/>
      <c r="CA19" s="74"/>
      <c r="CB19" s="73"/>
      <c r="CC19" s="74"/>
      <c r="CD19" s="75"/>
      <c r="CE19" s="76"/>
      <c r="CF19" s="75"/>
      <c r="CG19" s="76"/>
      <c r="CH19" s="75"/>
      <c r="CI19" s="76"/>
      <c r="CJ19" s="75"/>
      <c r="CK19" s="76"/>
      <c r="CL19" s="75"/>
      <c r="CM19" s="76"/>
      <c r="CN19" s="75"/>
      <c r="CO19" s="76"/>
      <c r="CP19" s="75"/>
      <c r="CQ19" s="76"/>
      <c r="CR19" s="75"/>
      <c r="CS19" s="76"/>
      <c r="CT19" s="75">
        <f>+CT18/CT72</f>
        <v>6.8326555165114621E-3</v>
      </c>
      <c r="CU19" s="76"/>
      <c r="CV19" s="75"/>
      <c r="CW19" s="76"/>
      <c r="CX19" s="75"/>
      <c r="CY19" s="76"/>
      <c r="CZ19" s="75"/>
      <c r="DA19" s="76"/>
      <c r="DB19" s="75"/>
      <c r="DC19" s="76"/>
      <c r="DD19" s="285"/>
      <c r="DE19" s="283"/>
    </row>
    <row r="20" spans="1:109" x14ac:dyDescent="0.35">
      <c r="A20" s="179" t="s">
        <v>152</v>
      </c>
      <c r="B20" s="29">
        <v>5500</v>
      </c>
      <c r="C20" s="70">
        <f>+B20/B7</f>
        <v>0.57420805202781022</v>
      </c>
      <c r="D20" s="29">
        <v>5500</v>
      </c>
      <c r="E20" s="70">
        <f>+D20/D7</f>
        <v>0.57389458792891801</v>
      </c>
      <c r="F20" s="30">
        <v>5500</v>
      </c>
      <c r="G20" s="71">
        <f>+F20/F7</f>
        <v>0.57242709770486133</v>
      </c>
      <c r="H20" s="30">
        <v>5500</v>
      </c>
      <c r="I20" s="71">
        <f>+H20/H7</f>
        <v>0.57357485484092674</v>
      </c>
      <c r="J20" s="30">
        <v>5500</v>
      </c>
      <c r="K20" s="71">
        <f>+J20/J7</f>
        <v>0.57282680083284332</v>
      </c>
      <c r="L20" s="30">
        <v>5500</v>
      </c>
      <c r="M20" s="71">
        <f>+L20/L7</f>
        <v>0.57094745902729627</v>
      </c>
      <c r="N20" s="30">
        <v>5500</v>
      </c>
      <c r="O20" s="71">
        <f>+N20/N7</f>
        <v>0.55322022318150765</v>
      </c>
      <c r="P20" s="30">
        <v>5500</v>
      </c>
      <c r="Q20" s="71">
        <f>+P20/P7</f>
        <v>0.53699767420713995</v>
      </c>
      <c r="R20" s="30">
        <v>5500</v>
      </c>
      <c r="S20" s="71">
        <v>0.53721461420448047</v>
      </c>
      <c r="T20" s="30">
        <v>5500</v>
      </c>
      <c r="U20" s="71">
        <f>+T20/T7</f>
        <v>0.53857231414252538</v>
      </c>
      <c r="V20" s="30">
        <v>5500</v>
      </c>
      <c r="W20" s="71">
        <f>+V20/V7</f>
        <v>0.53965375118149228</v>
      </c>
      <c r="X20" s="30">
        <v>5500</v>
      </c>
      <c r="Y20" s="71">
        <f>+X20/X7</f>
        <v>0.53998341968337327</v>
      </c>
      <c r="Z20" s="30">
        <v>5500</v>
      </c>
      <c r="AA20" s="71">
        <f>+Z20/Z7</f>
        <v>0.52141959724669018</v>
      </c>
      <c r="AB20" s="30">
        <v>5500</v>
      </c>
      <c r="AC20" s="71">
        <f>+AB20/AB7</f>
        <v>0.51966562694337837</v>
      </c>
      <c r="AD20" s="29">
        <v>5500</v>
      </c>
      <c r="AE20" s="70">
        <f>+AD20/AD7</f>
        <v>0.51894099830282103</v>
      </c>
      <c r="AF20" s="30">
        <v>5500</v>
      </c>
      <c r="AG20" s="71">
        <f>+AF20/AF7</f>
        <v>0.49597116768207639</v>
      </c>
      <c r="AH20" s="30">
        <v>5500</v>
      </c>
      <c r="AI20" s="71">
        <f>+AH20/AH7</f>
        <v>0.48566259252748989</v>
      </c>
      <c r="AJ20" s="30">
        <v>5500</v>
      </c>
      <c r="AK20" s="71">
        <f>+AJ20/AJ7</f>
        <v>0.48490764396874275</v>
      </c>
      <c r="AL20" s="29">
        <v>5500</v>
      </c>
      <c r="AM20" s="70">
        <f>+AL20/AL7</f>
        <v>0.48585957014659831</v>
      </c>
      <c r="AN20" s="29">
        <v>5500</v>
      </c>
      <c r="AO20" s="70">
        <f>+AN20/AN7</f>
        <v>0.47363023065495019</v>
      </c>
      <c r="AP20" s="30">
        <v>5500</v>
      </c>
      <c r="AQ20" s="71">
        <f>+AP20/AP7</f>
        <v>0.47260618020903816</v>
      </c>
      <c r="AR20" s="30">
        <v>5500</v>
      </c>
      <c r="AS20" s="71">
        <f>+AR20/AR7</f>
        <v>0.47297472382551281</v>
      </c>
      <c r="AT20" s="29">
        <v>5500</v>
      </c>
      <c r="AU20" s="70">
        <f>+AT20/AT7</f>
        <v>0.46981922729170228</v>
      </c>
      <c r="AV20" s="30">
        <v>5500</v>
      </c>
      <c r="AW20" s="71">
        <f>+AV20/AV7</f>
        <v>0.4568526139038051</v>
      </c>
      <c r="AX20" s="29">
        <v>5500</v>
      </c>
      <c r="AY20" s="70">
        <f>+AX20/AX7</f>
        <v>0.45591339762023025</v>
      </c>
      <c r="AZ20" s="29">
        <v>4500</v>
      </c>
      <c r="BA20" s="70">
        <f>+AZ20/AZ7</f>
        <v>0.4058841996721157</v>
      </c>
      <c r="BB20" s="29">
        <v>4500</v>
      </c>
      <c r="BC20" s="70">
        <f>+BB20/BB7</f>
        <v>0.4049285616377849</v>
      </c>
      <c r="BD20" s="29">
        <v>4500</v>
      </c>
      <c r="BE20" s="70">
        <f>+BD20/BD7</f>
        <v>0.40599310570907965</v>
      </c>
      <c r="BF20" s="30">
        <v>6000</v>
      </c>
      <c r="BG20" s="71">
        <f>+BF20/BF7</f>
        <v>0.47653595365547496</v>
      </c>
      <c r="BH20" s="30">
        <v>6000</v>
      </c>
      <c r="BI20" s="71">
        <f>+BH20/BH7</f>
        <v>0.47709746074265663</v>
      </c>
      <c r="BJ20" s="30">
        <v>6000</v>
      </c>
      <c r="BK20" s="71">
        <f>+BJ20/BJ7</f>
        <v>0.47680928334585559</v>
      </c>
      <c r="BL20" s="30">
        <v>6000</v>
      </c>
      <c r="BM20" s="71">
        <f>+BL20/BL7</f>
        <v>0.46566627559778612</v>
      </c>
      <c r="BN20" s="30">
        <v>6000</v>
      </c>
      <c r="BO20" s="71">
        <f>+BN20/BN7</f>
        <v>0.46694221580907735</v>
      </c>
      <c r="BP20" s="30">
        <v>6000</v>
      </c>
      <c r="BQ20" s="71">
        <f>+BP20/BP7</f>
        <v>0.46859043528800154</v>
      </c>
      <c r="BR20" s="30">
        <v>6000</v>
      </c>
      <c r="BS20" s="71">
        <f>+BR20/BR7</f>
        <v>0.46649142706433594</v>
      </c>
      <c r="BT20" s="30">
        <v>7500</v>
      </c>
      <c r="BU20" s="71">
        <f>+BT20/BT7</f>
        <v>0.51995541387470423</v>
      </c>
      <c r="BV20" s="30">
        <v>7500</v>
      </c>
      <c r="BW20" s="71">
        <f>+BV20/BV7</f>
        <v>0.52103967122448691</v>
      </c>
      <c r="BX20" s="30">
        <v>7500</v>
      </c>
      <c r="BY20" s="71">
        <f>+BX20/BX7</f>
        <v>0.49516672923287752</v>
      </c>
      <c r="BZ20" s="29">
        <v>7500</v>
      </c>
      <c r="CA20" s="70">
        <f>+BZ20/BZ7</f>
        <v>0.49574997853519515</v>
      </c>
      <c r="CB20" s="29">
        <v>7500</v>
      </c>
      <c r="CC20" s="70">
        <f>+CB20/CB7</f>
        <v>0.49897187122296244</v>
      </c>
      <c r="CD20" s="30">
        <v>7500</v>
      </c>
      <c r="CE20" s="71">
        <f>+CD20/CD7</f>
        <v>0.49971664119515607</v>
      </c>
      <c r="CF20" s="30">
        <v>7500</v>
      </c>
      <c r="CG20" s="71">
        <f>+CF20/CF7</f>
        <v>0.49975053303671851</v>
      </c>
      <c r="CH20" s="30">
        <v>7500</v>
      </c>
      <c r="CI20" s="71">
        <f>+CH20/CH7</f>
        <v>0.48322793574220352</v>
      </c>
      <c r="CJ20" s="30">
        <v>7500</v>
      </c>
      <c r="CK20" s="71">
        <f>+CJ20/CJ7</f>
        <v>0.48201514622514441</v>
      </c>
      <c r="CL20" s="30">
        <v>7500</v>
      </c>
      <c r="CM20" s="71">
        <f>+CL20/CL7</f>
        <v>0.48105897708502537</v>
      </c>
      <c r="CN20" s="30">
        <v>7500</v>
      </c>
      <c r="CO20" s="71">
        <f>+CN20/CN7</f>
        <v>0.48371458104444287</v>
      </c>
      <c r="CP20" s="30">
        <v>7500</v>
      </c>
      <c r="CQ20" s="71">
        <f>+CP20/CP7</f>
        <v>0.48596355566621791</v>
      </c>
      <c r="CR20" s="30">
        <v>7500</v>
      </c>
      <c r="CS20" s="71">
        <f>+CR20/CR7</f>
        <v>0.48625438064376897</v>
      </c>
      <c r="CT20" s="30">
        <v>7500</v>
      </c>
      <c r="CU20" s="71">
        <f>+CT20/CT7</f>
        <v>0.49073803402188698</v>
      </c>
      <c r="CV20" s="30">
        <v>7500</v>
      </c>
      <c r="CW20" s="71">
        <f>+CV20/CV7</f>
        <v>0.49015456718898903</v>
      </c>
      <c r="CX20" s="30">
        <v>7500</v>
      </c>
      <c r="CY20" s="71">
        <f>+CX20/CX7</f>
        <v>0.48937392019955966</v>
      </c>
      <c r="CZ20" s="30">
        <v>7500</v>
      </c>
      <c r="DA20" s="71">
        <f>+CZ20/CZ7</f>
        <v>0.49063917629949372</v>
      </c>
      <c r="DB20" s="30">
        <v>7000</v>
      </c>
      <c r="DC20" s="71">
        <f>+DB20/DB7</f>
        <v>0.47049996409492156</v>
      </c>
      <c r="DD20" s="282">
        <v>7000</v>
      </c>
      <c r="DE20" s="252">
        <f>+DD20/DD7</f>
        <v>0.47079973040302575</v>
      </c>
    </row>
    <row r="21" spans="1:109" x14ac:dyDescent="0.35">
      <c r="A21" s="204" t="s">
        <v>151</v>
      </c>
      <c r="B21" s="73">
        <f>+B20/B72</f>
        <v>9.2794825726428887E-2</v>
      </c>
      <c r="C21" s="74"/>
      <c r="D21" s="73">
        <v>0</v>
      </c>
      <c r="E21" s="74"/>
      <c r="F21" s="75">
        <v>0</v>
      </c>
      <c r="G21" s="76"/>
      <c r="H21" s="75">
        <v>0</v>
      </c>
      <c r="I21" s="76"/>
      <c r="J21" s="75">
        <v>0</v>
      </c>
      <c r="K21" s="76"/>
      <c r="L21" s="75">
        <v>0</v>
      </c>
      <c r="M21" s="76"/>
      <c r="N21" s="75">
        <v>0</v>
      </c>
      <c r="O21" s="76"/>
      <c r="P21" s="75">
        <v>0</v>
      </c>
      <c r="Q21" s="76"/>
      <c r="R21" s="75">
        <v>0</v>
      </c>
      <c r="S21" s="76"/>
      <c r="T21" s="75">
        <v>0</v>
      </c>
      <c r="U21" s="76"/>
      <c r="V21" s="75">
        <v>0</v>
      </c>
      <c r="W21" s="76"/>
      <c r="X21" s="75">
        <v>0</v>
      </c>
      <c r="Y21" s="76"/>
      <c r="Z21" s="75">
        <f>+Z20/Z72</f>
        <v>8.7650030667485321E-2</v>
      </c>
      <c r="AA21" s="76"/>
      <c r="AB21" s="75"/>
      <c r="AC21" s="76"/>
      <c r="AD21" s="73"/>
      <c r="AE21" s="74"/>
      <c r="AF21" s="75"/>
      <c r="AG21" s="76"/>
      <c r="AH21" s="75"/>
      <c r="AI21" s="76"/>
      <c r="AJ21" s="75"/>
      <c r="AK21" s="76"/>
      <c r="AL21" s="73"/>
      <c r="AM21" s="74"/>
      <c r="AN21" s="73"/>
      <c r="AO21" s="74"/>
      <c r="AP21" s="75"/>
      <c r="AQ21" s="76"/>
      <c r="AR21" s="75"/>
      <c r="AS21" s="76"/>
      <c r="AT21" s="73"/>
      <c r="AU21" s="74"/>
      <c r="AV21" s="75"/>
      <c r="AW21" s="76"/>
      <c r="AX21" s="73">
        <f>+AX20/AX72</f>
        <v>7.3354558300651254E-2</v>
      </c>
      <c r="AY21" s="74"/>
      <c r="AZ21" s="205" t="e">
        <f>+AZ20/AZ72</f>
        <v>#DIV/0!</v>
      </c>
      <c r="BA21" s="74"/>
      <c r="BB21" s="205" t="e">
        <f>+BB20/BB72</f>
        <v>#DIV/0!</v>
      </c>
      <c r="BC21" s="74"/>
      <c r="BD21" s="205" t="e">
        <f>+BD20/BD72</f>
        <v>#DIV/0!</v>
      </c>
      <c r="BE21" s="74"/>
      <c r="BF21" s="77" t="e">
        <f>+BF20/BF72</f>
        <v>#DIV/0!</v>
      </c>
      <c r="BG21" s="76"/>
      <c r="BH21" s="77" t="e">
        <f>+BH20/BH72</f>
        <v>#DIV/0!</v>
      </c>
      <c r="BI21" s="76"/>
      <c r="BJ21" s="77" t="e">
        <f>+BJ20/BJ72</f>
        <v>#DIV/0!</v>
      </c>
      <c r="BK21" s="76"/>
      <c r="BL21" s="77" t="e">
        <f>+BL20/BL72</f>
        <v>#DIV/0!</v>
      </c>
      <c r="BM21" s="76"/>
      <c r="BN21" s="77" t="e">
        <f>+BN20/BN72</f>
        <v>#DIV/0!</v>
      </c>
      <c r="BO21" s="76"/>
      <c r="BP21" s="77" t="e">
        <f>+BP20/BP72</f>
        <v>#DIV/0!</v>
      </c>
      <c r="BQ21" s="76"/>
      <c r="BR21" s="77"/>
      <c r="BS21" s="76"/>
      <c r="BT21" s="77"/>
      <c r="BU21" s="76"/>
      <c r="BV21" s="75">
        <f>+BV20/BV72</f>
        <v>8.3467079270902342E-2</v>
      </c>
      <c r="BW21" s="76"/>
      <c r="BX21" s="75"/>
      <c r="BY21" s="76"/>
      <c r="BZ21" s="73"/>
      <c r="CA21" s="74"/>
      <c r="CB21" s="73"/>
      <c r="CC21" s="74"/>
      <c r="CD21" s="75"/>
      <c r="CE21" s="76"/>
      <c r="CF21" s="75"/>
      <c r="CG21" s="76"/>
      <c r="CH21" s="75"/>
      <c r="CI21" s="76"/>
      <c r="CJ21" s="75"/>
      <c r="CK21" s="76"/>
      <c r="CL21" s="75"/>
      <c r="CM21" s="76"/>
      <c r="CN21" s="75"/>
      <c r="CO21" s="76"/>
      <c r="CP21" s="75"/>
      <c r="CQ21" s="76"/>
      <c r="CR21" s="75"/>
      <c r="CS21" s="76"/>
      <c r="CT21" s="75">
        <f>+CT20/CT72</f>
        <v>7.8229098857617085E-2</v>
      </c>
      <c r="CU21" s="76"/>
      <c r="CV21" s="75"/>
      <c r="CW21" s="76"/>
      <c r="CX21" s="75"/>
      <c r="CY21" s="76"/>
      <c r="CZ21" s="75"/>
      <c r="DA21" s="76"/>
      <c r="DB21" s="75"/>
      <c r="DC21" s="76"/>
      <c r="DD21" s="285"/>
      <c r="DE21" s="283"/>
    </row>
    <row r="22" spans="1:109" x14ac:dyDescent="0.35">
      <c r="A22" s="179" t="s">
        <v>153</v>
      </c>
      <c r="B22" s="29">
        <v>3655.2132760290615</v>
      </c>
      <c r="C22" s="70">
        <f>+B22/B7</f>
        <v>0.38160961726815235</v>
      </c>
      <c r="D22" s="29">
        <v>3651.3580400699902</v>
      </c>
      <c r="E22" s="70">
        <f>+D22/D7</f>
        <v>0.38099902141580155</v>
      </c>
      <c r="F22" s="30">
        <v>3678.074868619989</v>
      </c>
      <c r="G22" s="71">
        <f>+F22/F7</f>
        <v>0.38280540403369628</v>
      </c>
      <c r="H22" s="30">
        <v>3668.9184990999875</v>
      </c>
      <c r="I22" s="71">
        <f>+H22/H7</f>
        <v>0.38261807191717562</v>
      </c>
      <c r="J22" s="30">
        <v>3674.4162978799945</v>
      </c>
      <c r="K22" s="71">
        <f>+J22/J7</f>
        <v>0.38269166051684672</v>
      </c>
      <c r="L22" s="30">
        <v>3692.1336658499877</v>
      </c>
      <c r="M22" s="71">
        <f>+L22/L7</f>
        <v>0.38327533361930677</v>
      </c>
      <c r="N22" s="30">
        <v>4002.5557642900017</v>
      </c>
      <c r="O22" s="71">
        <f>+N22/N7</f>
        <v>0.40259905331217177</v>
      </c>
      <c r="P22" s="30">
        <v>4297.2228119400024</v>
      </c>
      <c r="Q22" s="71">
        <f>+P22/P7</f>
        <v>0.41956339192029951</v>
      </c>
      <c r="R22" s="30">
        <v>4293.556422600007</v>
      </c>
      <c r="S22" s="71">
        <v>0.41937477402404216</v>
      </c>
      <c r="T22" s="30">
        <v>4262.6052984100306</v>
      </c>
      <c r="U22" s="71">
        <f>+T22/T7</f>
        <v>0.41740385451652368</v>
      </c>
      <c r="V22" s="30">
        <v>4242.133201200013</v>
      </c>
      <c r="W22" s="71">
        <f>+V22/V7</f>
        <v>0.41623329000711617</v>
      </c>
      <c r="X22" s="30">
        <v>4230.3280884000123</v>
      </c>
      <c r="Y22" s="71">
        <f>+X22/X7</f>
        <v>0.41532855046488476</v>
      </c>
      <c r="Z22" s="30">
        <v>4735.2940742233804</v>
      </c>
      <c r="AA22" s="71">
        <f>+Z22/Z7</f>
        <v>0.44892275073203525</v>
      </c>
      <c r="AB22" s="30">
        <v>4624.9164488900169</v>
      </c>
      <c r="AC22" s="71">
        <f>+AB22/AB7</f>
        <v>0.43698365563148611</v>
      </c>
      <c r="AD22" s="29">
        <v>4638.6765689500035</v>
      </c>
      <c r="AE22" s="70">
        <f>+AD22/AD7</f>
        <v>0.43767262718087624</v>
      </c>
      <c r="AF22" s="30">
        <v>5134.4912614800287</v>
      </c>
      <c r="AG22" s="71">
        <f>+AF22/AF7</f>
        <v>0.46301084116539404</v>
      </c>
      <c r="AH22" s="30">
        <v>5376.1975757999935</v>
      </c>
      <c r="AI22" s="71">
        <f>+AH22/AH7</f>
        <v>0.4747305550187329</v>
      </c>
      <c r="AJ22" s="30">
        <v>5386.6702932399967</v>
      </c>
      <c r="AK22" s="71">
        <f>+AJ22/AJ7</f>
        <v>0.47491592740571337</v>
      </c>
      <c r="AL22" s="29">
        <v>5366.2314215928973</v>
      </c>
      <c r="AM22" s="70">
        <f>+AL22/AL7</f>
        <v>0.47404270760041711</v>
      </c>
      <c r="AN22" s="29">
        <v>5661.9493327799919</v>
      </c>
      <c r="AO22" s="70">
        <f>+AN22/AN7</f>
        <v>0.48757643062567796</v>
      </c>
      <c r="AP22" s="30">
        <v>5679.1400142200755</v>
      </c>
      <c r="AQ22" s="71">
        <f>+AP22/AP7</f>
        <v>0.4879993943623368</v>
      </c>
      <c r="AR22" s="30">
        <v>5675.2606510000114</v>
      </c>
      <c r="AS22" s="71">
        <f>+AR22/AR7</f>
        <v>0.48804633437173284</v>
      </c>
      <c r="AT22" s="29">
        <v>5656.3853628504494</v>
      </c>
      <c r="AU22" s="70">
        <f>+AT22/AT7</f>
        <v>0.4831779273524533</v>
      </c>
      <c r="AV22" s="30">
        <v>5972.0899734100249</v>
      </c>
      <c r="AW22" s="71">
        <f>+AV22/AV7</f>
        <v>0.49606634814928652</v>
      </c>
      <c r="AX22" s="29">
        <v>5985.3830325600256</v>
      </c>
      <c r="AY22" s="70">
        <f>+AX22/AX7</f>
        <v>0.4961484208059852</v>
      </c>
      <c r="AZ22" s="29">
        <v>6001.7915528600279</v>
      </c>
      <c r="BA22" s="70">
        <f>+AZ22/AZ7</f>
        <v>0.54134052467365701</v>
      </c>
      <c r="BB22" s="29">
        <v>6004.8553423717394</v>
      </c>
      <c r="BC22" s="70">
        <f>+BB22/BB7</f>
        <v>0.54034165258434597</v>
      </c>
      <c r="BD22" s="29">
        <v>5973.386119190538</v>
      </c>
      <c r="BE22" s="70">
        <f>+BD22/BD7</f>
        <v>0.5389230182510385</v>
      </c>
      <c r="BF22" s="30">
        <v>5979.7934896900288</v>
      </c>
      <c r="BG22" s="71">
        <f>+BF22/BF7</f>
        <v>0.47493109887870644</v>
      </c>
      <c r="BH22" s="30">
        <v>5972.6366321971882</v>
      </c>
      <c r="BI22" s="71">
        <f>+BH22/BH7</f>
        <v>0.47492162852664183</v>
      </c>
      <c r="BJ22" s="30">
        <v>5972.6977033436342</v>
      </c>
      <c r="BK22" s="71">
        <f>+BJ22/BJ7</f>
        <v>0.47463961859545267</v>
      </c>
      <c r="BL22" s="30">
        <v>6261.7638324889576</v>
      </c>
      <c r="BM22" s="71">
        <f>+BL22/BL7</f>
        <v>0.48598204042467535</v>
      </c>
      <c r="BN22" s="30">
        <v>6230.2665888750598</v>
      </c>
      <c r="BO22" s="71">
        <f>+BN22/BN7</f>
        <v>0.48486241434843041</v>
      </c>
      <c r="BP22" s="30">
        <v>6197.0791578800236</v>
      </c>
      <c r="BQ22" s="71">
        <f>+BP22/BP7</f>
        <v>0.48398200335086705</v>
      </c>
      <c r="BR22" s="30">
        <v>6198.3923021739874</v>
      </c>
      <c r="BS22" s="71">
        <f>+BR22/BR7</f>
        <v>0.48191614509095632</v>
      </c>
      <c r="BT22" s="30">
        <v>6249.2328943924913</v>
      </c>
      <c r="BU22" s="71">
        <f>+BT22/BT7</f>
        <v>0.4332429968004351</v>
      </c>
      <c r="BV22" s="30">
        <v>6209.7724920117189</v>
      </c>
      <c r="BW22" s="71">
        <f>+BV22/BV7</f>
        <v>0.43140504234888655</v>
      </c>
      <c r="BX22" s="30">
        <v>6965.938904742201</v>
      </c>
      <c r="BY22" s="71">
        <f>+BX22/BX7</f>
        <v>0.45990682446629988</v>
      </c>
      <c r="BZ22" s="29">
        <v>6942.4498679863809</v>
      </c>
      <c r="CA22" s="70">
        <f>+BZ22/BZ7</f>
        <v>0.45889591640478888</v>
      </c>
      <c r="CB22" s="29">
        <v>6852.3890107831794</v>
      </c>
      <c r="CC22" s="70">
        <f>+CB22/CB7</f>
        <v>0.45588658227441969</v>
      </c>
      <c r="CD22" s="30">
        <v>6828.5055379419855</v>
      </c>
      <c r="CE22" s="71">
        <f>+CD22/CD7</f>
        <v>0.45497571357371885</v>
      </c>
      <c r="CF22" s="30">
        <v>6824.5023891506698</v>
      </c>
      <c r="CG22" s="71">
        <f>+CF22/CF7</f>
        <v>0.45473982755845416</v>
      </c>
      <c r="CH22" s="30">
        <v>7342.8010804540854</v>
      </c>
      <c r="CI22" s="71">
        <f>+CH22/CH7</f>
        <v>0.47309954782312663</v>
      </c>
      <c r="CJ22" s="30">
        <v>7375.054407551911</v>
      </c>
      <c r="CK22" s="71">
        <f>+CJ22/CJ7</f>
        <v>0.47398505715660399</v>
      </c>
      <c r="CL22" s="30">
        <v>7397.096014584984</v>
      </c>
      <c r="CM22" s="71">
        <f>+CL22/CL7</f>
        <v>0.47445859229012938</v>
      </c>
      <c r="CN22" s="30">
        <v>7322.5665116723067</v>
      </c>
      <c r="CO22" s="71">
        <f>+CN22/CN7</f>
        <v>0.47227095898181831</v>
      </c>
      <c r="CP22" s="30">
        <v>7262.0781872787547</v>
      </c>
      <c r="CQ22" s="71">
        <f>+CP22/CP7</f>
        <v>0.47054737832214211</v>
      </c>
      <c r="CR22" s="30">
        <v>7261.7862439232886</v>
      </c>
      <c r="CS22" s="71">
        <f>+CR22/CR7</f>
        <v>0.47081004965418138</v>
      </c>
      <c r="CT22" s="30">
        <v>7128.0410810320127</v>
      </c>
      <c r="CU22" s="71">
        <f>+CT22/CT7</f>
        <v>0.46640011553771943</v>
      </c>
      <c r="CV22" s="30">
        <v>7144.2671446136173</v>
      </c>
      <c r="CW22" s="71">
        <f>+CV22/CV7</f>
        <v>0.46690602268674697</v>
      </c>
      <c r="CX22" s="30">
        <v>7162.5238728047843</v>
      </c>
      <c r="CY22" s="71">
        <f>+CX22/CX7</f>
        <v>0.46735365148765462</v>
      </c>
      <c r="CZ22" s="30">
        <v>7124.7353005446575</v>
      </c>
      <c r="DA22" s="71">
        <f>+CZ22/CZ7</f>
        <v>0.46608990122815425</v>
      </c>
      <c r="DB22" s="30">
        <v>7193.8656953989457</v>
      </c>
      <c r="DC22" s="71">
        <f>+DB22/DB7</f>
        <v>0.48353050734127029</v>
      </c>
      <c r="DD22" s="282">
        <v>7190.3200382848299</v>
      </c>
      <c r="DE22" s="252">
        <f>+DD22/DD7</f>
        <v>0.48360010507656737</v>
      </c>
    </row>
    <row r="23" spans="1:109" x14ac:dyDescent="0.35">
      <c r="A23" s="204" t="s">
        <v>151</v>
      </c>
      <c r="B23" s="73">
        <f>+B22/B72</f>
        <v>6.1669977989462901E-2</v>
      </c>
      <c r="C23" s="74"/>
      <c r="D23" s="73">
        <v>0</v>
      </c>
      <c r="E23" s="74"/>
      <c r="F23" s="75">
        <v>0</v>
      </c>
      <c r="G23" s="76"/>
      <c r="H23" s="75">
        <v>0</v>
      </c>
      <c r="I23" s="76"/>
      <c r="J23" s="75">
        <v>0</v>
      </c>
      <c r="K23" s="76"/>
      <c r="L23" s="75">
        <v>0</v>
      </c>
      <c r="M23" s="76"/>
      <c r="N23" s="75">
        <v>0</v>
      </c>
      <c r="O23" s="76"/>
      <c r="P23" s="75">
        <v>0</v>
      </c>
      <c r="Q23" s="76"/>
      <c r="R23" s="75">
        <v>0</v>
      </c>
      <c r="S23" s="76"/>
      <c r="T23" s="75">
        <v>0</v>
      </c>
      <c r="U23" s="76"/>
      <c r="V23" s="75">
        <v>0</v>
      </c>
      <c r="W23" s="76"/>
      <c r="X23" s="75">
        <v>0</v>
      </c>
      <c r="Y23" s="76"/>
      <c r="Z23" s="75">
        <f>+Z22/Z72</f>
        <v>7.5463394695498329E-2</v>
      </c>
      <c r="AA23" s="76"/>
      <c r="AB23" s="75">
        <v>0</v>
      </c>
      <c r="AC23" s="76"/>
      <c r="AD23" s="73">
        <v>0</v>
      </c>
      <c r="AE23" s="74"/>
      <c r="AF23" s="75">
        <v>0</v>
      </c>
      <c r="AG23" s="76"/>
      <c r="AH23" s="75"/>
      <c r="AI23" s="76"/>
      <c r="AJ23" s="75"/>
      <c r="AK23" s="76"/>
      <c r="AL23" s="73"/>
      <c r="AM23" s="74"/>
      <c r="AN23" s="73"/>
      <c r="AO23" s="74"/>
      <c r="AP23" s="75"/>
      <c r="AQ23" s="76"/>
      <c r="AR23" s="75"/>
      <c r="AS23" s="76"/>
      <c r="AT23" s="73"/>
      <c r="AU23" s="74"/>
      <c r="AV23" s="75"/>
      <c r="AW23" s="76"/>
      <c r="AX23" s="73">
        <f>+AX22/AX72</f>
        <v>7.9828205202482391E-2</v>
      </c>
      <c r="AY23" s="74"/>
      <c r="AZ23" s="205" t="e">
        <f>+AZ22/AZ72</f>
        <v>#DIV/0!</v>
      </c>
      <c r="BA23" s="74"/>
      <c r="BB23" s="205" t="e">
        <f>+BB22/BB72</f>
        <v>#DIV/0!</v>
      </c>
      <c r="BC23" s="74"/>
      <c r="BD23" s="205" t="e">
        <f>+BD22/BD72</f>
        <v>#DIV/0!</v>
      </c>
      <c r="BE23" s="74"/>
      <c r="BF23" s="77" t="e">
        <f>+BF22/BF72</f>
        <v>#DIV/0!</v>
      </c>
      <c r="BG23" s="76"/>
      <c r="BH23" s="77" t="e">
        <f>+BH22/BH72</f>
        <v>#DIV/0!</v>
      </c>
      <c r="BI23" s="76"/>
      <c r="BJ23" s="77" t="e">
        <f>+BJ22/BJ72</f>
        <v>#DIV/0!</v>
      </c>
      <c r="BK23" s="76"/>
      <c r="BL23" s="77" t="e">
        <f>+BL22/BL72</f>
        <v>#DIV/0!</v>
      </c>
      <c r="BM23" s="76"/>
      <c r="BN23" s="77" t="e">
        <f>+BN22/BN72</f>
        <v>#DIV/0!</v>
      </c>
      <c r="BO23" s="76"/>
      <c r="BP23" s="77" t="e">
        <f>+BP22/BP72</f>
        <v>#DIV/0!</v>
      </c>
      <c r="BQ23" s="76"/>
      <c r="BR23" s="77"/>
      <c r="BS23" s="76"/>
      <c r="BT23" s="77"/>
      <c r="BU23" s="76"/>
      <c r="BV23" s="75">
        <f>+BV22/BV72</f>
        <v>6.9108209712668123E-2</v>
      </c>
      <c r="BW23" s="76"/>
      <c r="BX23" s="75"/>
      <c r="BY23" s="76"/>
      <c r="BZ23" s="73"/>
      <c r="CA23" s="74"/>
      <c r="CB23" s="73"/>
      <c r="CC23" s="74"/>
      <c r="CD23" s="75"/>
      <c r="CE23" s="76"/>
      <c r="CF23" s="75"/>
      <c r="CG23" s="76"/>
      <c r="CH23" s="75"/>
      <c r="CI23" s="76"/>
      <c r="CJ23" s="75"/>
      <c r="CK23" s="76"/>
      <c r="CL23" s="75"/>
      <c r="CM23" s="76"/>
      <c r="CN23" s="75"/>
      <c r="CO23" s="76"/>
      <c r="CP23" s="75"/>
      <c r="CQ23" s="76"/>
      <c r="CR23" s="75"/>
      <c r="CS23" s="76"/>
      <c r="CT23" s="75">
        <f>+CT22/CT72</f>
        <v>7.4349364051894545E-2</v>
      </c>
      <c r="CU23" s="76"/>
      <c r="CV23" s="75"/>
      <c r="CW23" s="76"/>
      <c r="CX23" s="75"/>
      <c r="CY23" s="76"/>
      <c r="CZ23" s="75"/>
      <c r="DA23" s="76"/>
      <c r="DB23" s="75"/>
      <c r="DC23" s="76"/>
      <c r="DD23" s="285"/>
      <c r="DE23" s="283"/>
    </row>
    <row r="24" spans="1:109" x14ac:dyDescent="0.35">
      <c r="A24" s="204"/>
      <c r="B24" s="73"/>
      <c r="C24" s="83"/>
      <c r="D24" s="73"/>
      <c r="E24" s="83"/>
      <c r="F24" s="75"/>
      <c r="G24" s="84"/>
      <c r="H24" s="75"/>
      <c r="I24" s="84"/>
      <c r="J24" s="75"/>
      <c r="K24" s="84"/>
      <c r="L24" s="75"/>
      <c r="M24" s="84"/>
      <c r="N24" s="75"/>
      <c r="O24" s="84"/>
      <c r="P24" s="75"/>
      <c r="Q24" s="84"/>
      <c r="R24" s="75"/>
      <c r="S24" s="84"/>
      <c r="T24" s="75"/>
      <c r="U24" s="84"/>
      <c r="V24" s="75"/>
      <c r="W24" s="84"/>
      <c r="X24" s="75"/>
      <c r="Y24" s="84"/>
      <c r="Z24" s="75"/>
      <c r="AA24" s="84"/>
      <c r="AB24" s="75"/>
      <c r="AC24" s="84"/>
      <c r="AD24" s="73"/>
      <c r="AE24" s="83"/>
      <c r="AF24" s="75"/>
      <c r="AG24" s="84"/>
      <c r="AH24" s="75"/>
      <c r="AI24" s="84"/>
      <c r="AJ24" s="75"/>
      <c r="AK24" s="84"/>
      <c r="AL24" s="73"/>
      <c r="AM24" s="83"/>
      <c r="AN24" s="73"/>
      <c r="AO24" s="83"/>
      <c r="AP24" s="75"/>
      <c r="AQ24" s="84"/>
      <c r="AR24" s="75"/>
      <c r="AS24" s="84"/>
      <c r="AT24" s="73"/>
      <c r="AU24" s="83"/>
      <c r="AV24" s="75"/>
      <c r="AW24" s="84"/>
      <c r="AX24" s="73"/>
      <c r="AY24" s="83"/>
      <c r="AZ24" s="73"/>
      <c r="BA24" s="83"/>
      <c r="BB24" s="73"/>
      <c r="BC24" s="83"/>
      <c r="BD24" s="73"/>
      <c r="BE24" s="83"/>
      <c r="BF24" s="75"/>
      <c r="BG24" s="84"/>
      <c r="BH24" s="75"/>
      <c r="BI24" s="84"/>
      <c r="BJ24" s="75"/>
      <c r="BK24" s="84"/>
      <c r="BL24" s="75"/>
      <c r="BM24" s="84"/>
      <c r="BN24" s="75"/>
      <c r="BO24" s="84"/>
      <c r="BP24" s="75"/>
      <c r="BQ24" s="84"/>
      <c r="BR24" s="75"/>
      <c r="BS24" s="84"/>
      <c r="BT24" s="75"/>
      <c r="BU24" s="84"/>
      <c r="BV24" s="75"/>
      <c r="BW24" s="84"/>
      <c r="BX24" s="75"/>
      <c r="BY24" s="84"/>
      <c r="BZ24" s="73"/>
      <c r="CA24" s="83"/>
      <c r="CB24" s="73"/>
      <c r="CC24" s="83"/>
      <c r="CD24" s="75"/>
      <c r="CE24" s="84"/>
      <c r="CF24" s="75"/>
      <c r="CG24" s="84"/>
      <c r="CH24" s="75"/>
      <c r="CI24" s="84"/>
      <c r="CJ24" s="75"/>
      <c r="CK24" s="84"/>
      <c r="CL24" s="75"/>
      <c r="CM24" s="84"/>
      <c r="CN24" s="75"/>
      <c r="CO24" s="84"/>
      <c r="CP24" s="75"/>
      <c r="CQ24" s="84"/>
      <c r="CR24" s="75"/>
      <c r="CS24" s="84"/>
      <c r="CT24" s="75"/>
      <c r="CU24" s="84"/>
      <c r="CV24" s="75"/>
      <c r="CW24" s="84"/>
      <c r="CX24" s="75"/>
      <c r="CY24" s="84"/>
      <c r="CZ24" s="75"/>
      <c r="DA24" s="84"/>
      <c r="DB24" s="75"/>
      <c r="DC24" s="84"/>
      <c r="DD24" s="285"/>
      <c r="DE24" s="286"/>
    </row>
    <row r="25" spans="1:109" x14ac:dyDescent="0.35">
      <c r="A25" s="40" t="s">
        <v>51</v>
      </c>
      <c r="B25" s="73"/>
      <c r="C25" s="74"/>
      <c r="D25" s="73"/>
      <c r="E25" s="74"/>
      <c r="F25" s="75"/>
      <c r="G25" s="76"/>
      <c r="H25" s="75"/>
      <c r="I25" s="76"/>
      <c r="J25" s="75"/>
      <c r="K25" s="76"/>
      <c r="L25" s="75"/>
      <c r="M25" s="76"/>
      <c r="N25" s="75"/>
      <c r="O25" s="76"/>
      <c r="P25" s="75"/>
      <c r="Q25" s="76"/>
      <c r="R25" s="75"/>
      <c r="S25" s="76"/>
      <c r="T25" s="75"/>
      <c r="U25" s="76"/>
      <c r="V25" s="75"/>
      <c r="W25" s="76"/>
      <c r="X25" s="75"/>
      <c r="Y25" s="76"/>
      <c r="Z25" s="75"/>
      <c r="AA25" s="76"/>
      <c r="AB25" s="75"/>
      <c r="AC25" s="76"/>
      <c r="AD25" s="73"/>
      <c r="AE25" s="74"/>
      <c r="AF25" s="75"/>
      <c r="AG25" s="76"/>
      <c r="AH25" s="75"/>
      <c r="AI25" s="76"/>
      <c r="AJ25" s="75"/>
      <c r="AK25" s="76"/>
      <c r="AL25" s="73">
        <f>SUM(AL26:AL28)</f>
        <v>11320.143386988322</v>
      </c>
      <c r="AM25" s="74"/>
      <c r="AN25" s="183">
        <f>SUM(AN26:AN28)</f>
        <v>11612.434435180459</v>
      </c>
      <c r="AO25" s="74"/>
      <c r="AP25" s="184"/>
      <c r="AQ25" s="76"/>
      <c r="AR25" s="184"/>
      <c r="AS25" s="76"/>
      <c r="AT25" s="183"/>
      <c r="AU25" s="74"/>
      <c r="AV25" s="184"/>
      <c r="AW25" s="76"/>
      <c r="AX25" s="183"/>
      <c r="AY25" s="74"/>
      <c r="AZ25" s="183"/>
      <c r="BA25" s="74"/>
      <c r="BB25" s="183"/>
      <c r="BC25" s="74"/>
      <c r="BD25" s="183"/>
      <c r="BE25" s="74"/>
      <c r="BF25" s="178"/>
      <c r="BG25" s="76"/>
      <c r="BH25" s="178"/>
      <c r="BI25" s="76"/>
      <c r="BJ25" s="178"/>
      <c r="BK25" s="76"/>
      <c r="BL25" s="178"/>
      <c r="BM25" s="76"/>
      <c r="BN25" s="178"/>
      <c r="BO25" s="76"/>
      <c r="BP25" s="178"/>
      <c r="BQ25" s="76"/>
      <c r="BR25" s="178"/>
      <c r="BS25" s="76"/>
      <c r="BT25" s="178"/>
      <c r="BU25" s="76"/>
      <c r="BV25" s="178"/>
      <c r="BW25" s="76"/>
      <c r="BX25" s="178"/>
      <c r="BY25" s="76"/>
      <c r="BZ25" s="177"/>
      <c r="CA25" s="74"/>
      <c r="CB25" s="177"/>
      <c r="CC25" s="74"/>
      <c r="CD25" s="178"/>
      <c r="CE25" s="76"/>
      <c r="CF25" s="178"/>
      <c r="CG25" s="76"/>
      <c r="CH25" s="178"/>
      <c r="CI25" s="76"/>
      <c r="CJ25" s="178"/>
      <c r="CK25" s="76"/>
      <c r="CL25" s="178"/>
      <c r="CM25" s="76"/>
      <c r="CN25" s="178"/>
      <c r="CO25" s="76"/>
      <c r="CP25" s="178"/>
      <c r="CQ25" s="76"/>
      <c r="CR25" s="178"/>
      <c r="CS25" s="76"/>
      <c r="CT25" s="178"/>
      <c r="CU25" s="76"/>
      <c r="CV25" s="178"/>
      <c r="CW25" s="76"/>
      <c r="CX25" s="178"/>
      <c r="CY25" s="76"/>
      <c r="CZ25" s="178"/>
      <c r="DA25" s="76"/>
      <c r="DB25" s="178"/>
      <c r="DC25" s="76"/>
      <c r="DD25" s="297"/>
      <c r="DE25" s="283"/>
    </row>
    <row r="26" spans="1:109" x14ac:dyDescent="0.35">
      <c r="A26" s="179" t="s">
        <v>52</v>
      </c>
      <c r="B26" s="29">
        <v>3812.0053434421784</v>
      </c>
      <c r="C26" s="78">
        <f>+B26/B7</f>
        <v>0.39797893865046124</v>
      </c>
      <c r="D26" s="29">
        <v>3806.4520906305829</v>
      </c>
      <c r="E26" s="78">
        <f>+D26/D7</f>
        <v>0.39718222800429209</v>
      </c>
      <c r="F26" s="30">
        <v>3832.8625101244797</v>
      </c>
      <c r="G26" s="79">
        <f>+F26/F7</f>
        <v>0.39891533864951378</v>
      </c>
      <c r="H26" s="30">
        <v>3832.8625101244797</v>
      </c>
      <c r="I26" s="79">
        <f>+H26/H7</f>
        <v>0.39971519233997788</v>
      </c>
      <c r="J26" s="30">
        <v>3828.6038883163014</v>
      </c>
      <c r="K26" s="79">
        <f>+J26/J7</f>
        <v>0.39875034854552938</v>
      </c>
      <c r="L26" s="30">
        <v>3847.9426708748101</v>
      </c>
      <c r="M26" s="79">
        <f>+L26/L7</f>
        <v>0.3994496528033965</v>
      </c>
      <c r="N26" s="30">
        <v>4154.1133436614873</v>
      </c>
      <c r="O26" s="79">
        <f>+N26/N7</f>
        <v>0.41784354747303398</v>
      </c>
      <c r="P26" s="30">
        <v>4448.6527208714433</v>
      </c>
      <c r="Q26" s="79">
        <f>+P26/P7</f>
        <v>0.43434839353876914</v>
      </c>
      <c r="R26" s="30">
        <v>4444.526717947303</v>
      </c>
      <c r="S26" s="79">
        <v>0.43412085565519382</v>
      </c>
      <c r="T26" s="30">
        <v>4410.4349009323432</v>
      </c>
      <c r="U26" s="79">
        <f>+T26/T7</f>
        <v>0.43187966017638035</v>
      </c>
      <c r="V26" s="30">
        <v>4390.4351843504746</v>
      </c>
      <c r="W26" s="79">
        <f>+V26/V7</f>
        <v>0.43078451210071639</v>
      </c>
      <c r="X26" s="30">
        <v>4375.4510775934796</v>
      </c>
      <c r="Y26" s="79">
        <f>+X26/X7</f>
        <v>0.42957655191567778</v>
      </c>
      <c r="Z26" s="30">
        <v>4735.2940742233804</v>
      </c>
      <c r="AA26" s="79">
        <f>+Z26/Z7</f>
        <v>0.44892275073203525</v>
      </c>
      <c r="AB26" s="30">
        <v>4767.8179724267902</v>
      </c>
      <c r="AC26" s="79">
        <f>+AB26/AB7</f>
        <v>0.4504856574169227</v>
      </c>
      <c r="AD26" s="29">
        <v>4781.820666322853</v>
      </c>
      <c r="AE26" s="78">
        <f>+AD26/AD7</f>
        <v>0.45117868914302578</v>
      </c>
      <c r="AF26" s="30">
        <v>5276.0522453963558</v>
      </c>
      <c r="AG26" s="79">
        <f>+AF26/AF7</f>
        <v>0.47577632598197667</v>
      </c>
      <c r="AH26" s="30">
        <v>5510.698384382119</v>
      </c>
      <c r="AI26" s="79">
        <f>+AH26/AH7</f>
        <v>0.48660728436292178</v>
      </c>
      <c r="AJ26" s="30">
        <v>5523.4181015668219</v>
      </c>
      <c r="AK26" s="79">
        <f>+AJ26/AJ7</f>
        <v>0.48697230150637699</v>
      </c>
      <c r="AL26" s="29">
        <v>5499.2895542025835</v>
      </c>
      <c r="AM26" s="78">
        <f>+AL26/AL7</f>
        <v>0.48579681071209918</v>
      </c>
      <c r="AN26" s="29">
        <v>5791.7774032566731</v>
      </c>
      <c r="AO26" s="78">
        <f>+AN26/AN7</f>
        <v>0.49875652134665205</v>
      </c>
      <c r="AP26" s="30">
        <v>5806.8615224361047</v>
      </c>
      <c r="AQ26" s="79">
        <f>+AP26/AP7</f>
        <v>0.49897429874933952</v>
      </c>
      <c r="AR26" s="30">
        <v>5800.0712731831245</v>
      </c>
      <c r="AS26" s="79">
        <f>+AR26/AR7</f>
        <v>0.49877947429128705</v>
      </c>
      <c r="AT26" s="29">
        <v>5881.5969629100582</v>
      </c>
      <c r="AU26" s="78">
        <f>+AT26/AT7</f>
        <v>0.50241588006465931</v>
      </c>
      <c r="AV26" s="30">
        <v>6207.9565492914744</v>
      </c>
      <c r="AW26" s="79">
        <f>+AV26/AV7</f>
        <v>0.51565839573546479</v>
      </c>
      <c r="AX26" s="29">
        <v>6228.3301591267045</v>
      </c>
      <c r="AY26" s="78">
        <f>+AX26/AX7</f>
        <v>0.51628712079054639</v>
      </c>
      <c r="AZ26" s="29">
        <v>6248.8367473474309</v>
      </c>
      <c r="BA26" s="78">
        <f>+AZ26/AZ7</f>
        <v>0.56362313379529305</v>
      </c>
      <c r="BB26" s="29">
        <v>6246.9600892075168</v>
      </c>
      <c r="BC26" s="78">
        <f>+BB26/BB7</f>
        <v>0.5621272363403218</v>
      </c>
      <c r="BD26" s="29">
        <v>6221.4102962447078</v>
      </c>
      <c r="BE26" s="78">
        <f>+BD26/BD7</f>
        <v>0.56129993068062978</v>
      </c>
      <c r="BF26" s="30">
        <v>6230.0488373819908</v>
      </c>
      <c r="BG26" s="79">
        <f>+BF26/BF7</f>
        <v>0.49480704400700171</v>
      </c>
      <c r="BH26" s="30">
        <v>6215.7658944757359</v>
      </c>
      <c r="BI26" s="79">
        <f>+BH26/BH7</f>
        <v>0.49425435413753022</v>
      </c>
      <c r="BJ26" s="30">
        <v>6221.3705179362923</v>
      </c>
      <c r="BK26" s="79">
        <f>+BJ26/BJ7</f>
        <v>0.49440120301437301</v>
      </c>
      <c r="BL26" s="30">
        <v>6513.1462944553077</v>
      </c>
      <c r="BM26" s="79">
        <f>+BL26/BL7</f>
        <v>0.50549209622708746</v>
      </c>
      <c r="BN26" s="30">
        <v>6477.2999515679394</v>
      </c>
      <c r="BO26" s="79">
        <f>+BN26/BN7</f>
        <v>0.50408746530752713</v>
      </c>
      <c r="BP26" s="30">
        <v>6439.0774545225468</v>
      </c>
      <c r="BQ26" s="79">
        <f>+BP26/BP7</f>
        <v>0.50288168454464621</v>
      </c>
      <c r="BR26" s="30">
        <v>6493.857974343372</v>
      </c>
      <c r="BS26" s="79">
        <f>+BR26/BR7</f>
        <v>0.50488817893409288</v>
      </c>
      <c r="BT26" s="30">
        <v>6553.3100284847878</v>
      </c>
      <c r="BU26" s="79">
        <f>+BT26/BT7</f>
        <v>0.45432387041467431</v>
      </c>
      <c r="BV26" s="30">
        <v>6517.7791464761576</v>
      </c>
      <c r="BW26" s="79">
        <f>+BV26/BV7</f>
        <v>0.4528028671458339</v>
      </c>
      <c r="BX26" s="30">
        <v>7268.4275249798766</v>
      </c>
      <c r="BY26" s="79">
        <f>+BX26/BX7</f>
        <v>0.47987779789473395</v>
      </c>
      <c r="BZ26" s="29">
        <v>7244.520453992789</v>
      </c>
      <c r="CA26" s="78">
        <f>+BZ26/BZ7</f>
        <v>0.4788627812752943</v>
      </c>
      <c r="CB26" s="29">
        <v>7153.094023912131</v>
      </c>
      <c r="CC26" s="78">
        <f>+CB26/CB7</f>
        <v>0.4758923613526968</v>
      </c>
      <c r="CD26" s="30">
        <v>7126.8416993186647</v>
      </c>
      <c r="CE26" s="79">
        <f>+CD26/CD7</f>
        <v>0.47485351950841354</v>
      </c>
      <c r="CF26" s="30">
        <v>7125.7192820337459</v>
      </c>
      <c r="CG26" s="79">
        <f>+CF26/CF7</f>
        <v>0.47481093459551832</v>
      </c>
      <c r="CH26" s="30">
        <v>7640.2694218411898</v>
      </c>
      <c r="CI26" s="79">
        <f>+CH26/CH7</f>
        <v>0.49226554949741297</v>
      </c>
      <c r="CJ26" s="30">
        <v>7676.1324652787007</v>
      </c>
      <c r="CK26" s="79">
        <f>+CJ26/CJ7</f>
        <v>0.49333494835931879</v>
      </c>
      <c r="CL26" s="30">
        <v>7704.5327260530676</v>
      </c>
      <c r="CM26" s="79">
        <f>+CL26/CL7</f>
        <v>0.49417795094842543</v>
      </c>
      <c r="CN26" s="30">
        <v>7632.7243924061149</v>
      </c>
      <c r="CO26" s="79">
        <f>+CN26/CN7</f>
        <v>0.4922746775600565</v>
      </c>
      <c r="CP26" s="30">
        <v>7563.6005181335731</v>
      </c>
      <c r="CQ26" s="79">
        <f>+CP26/CP7</f>
        <v>0.49008456019080521</v>
      </c>
      <c r="CR26" s="30">
        <v>7555.0617628824148</v>
      </c>
      <c r="CS26" s="79">
        <f>+CR26/CR7</f>
        <v>0.48982425043144134</v>
      </c>
      <c r="CT26" s="30">
        <v>7416.6239684025895</v>
      </c>
      <c r="CU26" s="79">
        <f>+CT26/CT7</f>
        <v>0.485282595377799</v>
      </c>
      <c r="CV26" s="30">
        <v>7432.5445948837023</v>
      </c>
      <c r="CW26" s="79">
        <f>+CV26/CV7</f>
        <v>0.48574609053574413</v>
      </c>
      <c r="CX26" s="30">
        <v>7451.5232668249691</v>
      </c>
      <c r="CY26" s="79">
        <f>+CX26/CX7</f>
        <v>0.48621082033924862</v>
      </c>
      <c r="CZ26" s="30">
        <v>7424.8415129657624</v>
      </c>
      <c r="DA26" s="79">
        <f>+CZ26/CZ7</f>
        <v>0.48572241654344112</v>
      </c>
      <c r="DB26" s="30">
        <v>7509.5492172295426</v>
      </c>
      <c r="DC26" s="79">
        <f>+DB26/DB7</f>
        <v>0.50474894815364946</v>
      </c>
      <c r="DD26" s="282">
        <v>7499.7708622256168</v>
      </c>
      <c r="DE26" s="284">
        <f>+DD26/DD7</f>
        <v>0.50441287143146973</v>
      </c>
    </row>
    <row r="27" spans="1:109" x14ac:dyDescent="0.35">
      <c r="A27" s="204" t="s">
        <v>49</v>
      </c>
      <c r="B27" s="73">
        <f>+B26/B72</f>
        <v>6.4315340275078653E-2</v>
      </c>
      <c r="C27" s="74"/>
      <c r="D27" s="73">
        <v>0</v>
      </c>
      <c r="E27" s="74"/>
      <c r="F27" s="75">
        <v>0</v>
      </c>
      <c r="G27" s="76"/>
      <c r="H27" s="75">
        <v>0</v>
      </c>
      <c r="I27" s="76"/>
      <c r="J27" s="75">
        <v>0</v>
      </c>
      <c r="K27" s="76"/>
      <c r="L27" s="75">
        <v>0</v>
      </c>
      <c r="M27" s="76"/>
      <c r="N27" s="75">
        <v>0</v>
      </c>
      <c r="O27" s="76"/>
      <c r="P27" s="75">
        <v>0</v>
      </c>
      <c r="Q27" s="76"/>
      <c r="R27" s="75">
        <v>0</v>
      </c>
      <c r="S27" s="76"/>
      <c r="T27" s="75">
        <v>0</v>
      </c>
      <c r="U27" s="76"/>
      <c r="V27" s="75">
        <v>0</v>
      </c>
      <c r="W27" s="76"/>
      <c r="X27" s="75">
        <v>0</v>
      </c>
      <c r="Y27" s="76"/>
      <c r="Z27" s="75">
        <f>+Z26/Z72</f>
        <v>7.5463394695498329E-2</v>
      </c>
      <c r="AA27" s="76"/>
      <c r="AB27" s="75"/>
      <c r="AC27" s="76"/>
      <c r="AD27" s="73"/>
      <c r="AE27" s="74"/>
      <c r="AF27" s="75"/>
      <c r="AG27" s="76"/>
      <c r="AH27" s="75"/>
      <c r="AI27" s="76"/>
      <c r="AJ27" s="75"/>
      <c r="AK27" s="76"/>
      <c r="AL27" s="73"/>
      <c r="AM27" s="74"/>
      <c r="AN27" s="73"/>
      <c r="AO27" s="74"/>
      <c r="AP27" s="75"/>
      <c r="AQ27" s="76"/>
      <c r="AR27" s="75"/>
      <c r="AS27" s="76"/>
      <c r="AT27" s="73"/>
      <c r="AU27" s="74"/>
      <c r="AV27" s="75"/>
      <c r="AW27" s="76"/>
      <c r="AX27" s="73">
        <f>+AX26/AX72</f>
        <v>8.3068437776975326E-2</v>
      </c>
      <c r="AY27" s="74"/>
      <c r="AZ27" s="205" t="e">
        <f>+AZ26/AZ72</f>
        <v>#DIV/0!</v>
      </c>
      <c r="BA27" s="74"/>
      <c r="BB27" s="205" t="e">
        <f>+BB26/BB72</f>
        <v>#DIV/0!</v>
      </c>
      <c r="BC27" s="74"/>
      <c r="BD27" s="205" t="e">
        <f>+BD26/BD72</f>
        <v>#DIV/0!</v>
      </c>
      <c r="BE27" s="74"/>
      <c r="BF27" s="77" t="e">
        <f>+BF26/BF72</f>
        <v>#DIV/0!</v>
      </c>
      <c r="BG27" s="76"/>
      <c r="BH27" s="77" t="e">
        <f>+BH26/BH72</f>
        <v>#DIV/0!</v>
      </c>
      <c r="BI27" s="76"/>
      <c r="BJ27" s="77" t="e">
        <f>+BJ26/BJ72</f>
        <v>#DIV/0!</v>
      </c>
      <c r="BK27" s="76"/>
      <c r="BL27" s="77" t="e">
        <f>+BL26/BL72</f>
        <v>#DIV/0!</v>
      </c>
      <c r="BM27" s="76"/>
      <c r="BN27" s="77" t="e">
        <f>+BN26/BN72</f>
        <v>#DIV/0!</v>
      </c>
      <c r="BO27" s="76"/>
      <c r="BP27" s="77" t="e">
        <f>+BP26/BP72</f>
        <v>#DIV/0!</v>
      </c>
      <c r="BQ27" s="76"/>
      <c r="BR27" s="77"/>
      <c r="BS27" s="76"/>
      <c r="BT27" s="77"/>
      <c r="BU27" s="76"/>
      <c r="BV27" s="75">
        <f>+BV26/BV72</f>
        <v>7.2535998491887951E-2</v>
      </c>
      <c r="BW27" s="76"/>
      <c r="BX27" s="75"/>
      <c r="BY27" s="76"/>
      <c r="BZ27" s="73"/>
      <c r="CA27" s="74"/>
      <c r="CB27" s="73"/>
      <c r="CC27" s="74"/>
      <c r="CD27" s="75"/>
      <c r="CE27" s="76"/>
      <c r="CF27" s="75"/>
      <c r="CG27" s="76"/>
      <c r="CH27" s="75"/>
      <c r="CI27" s="76"/>
      <c r="CJ27" s="75"/>
      <c r="CK27" s="76"/>
      <c r="CL27" s="75"/>
      <c r="CM27" s="76"/>
      <c r="CN27" s="75"/>
      <c r="CO27" s="76"/>
      <c r="CP27" s="75"/>
      <c r="CQ27" s="76"/>
      <c r="CR27" s="75"/>
      <c r="CS27" s="76"/>
      <c r="CT27" s="75">
        <f>+CT26/CT72</f>
        <v>7.7359441281858468E-2</v>
      </c>
      <c r="CU27" s="76"/>
      <c r="CV27" s="75"/>
      <c r="CW27" s="76"/>
      <c r="CX27" s="75"/>
      <c r="CY27" s="76"/>
      <c r="CZ27" s="75"/>
      <c r="DA27" s="76"/>
      <c r="DB27" s="75"/>
      <c r="DC27" s="76"/>
      <c r="DD27" s="285"/>
      <c r="DE27" s="283"/>
    </row>
    <row r="28" spans="1:109" s="13" customFormat="1" ht="12.75" customHeight="1" x14ac:dyDescent="0.35">
      <c r="A28" s="185" t="s">
        <v>53</v>
      </c>
      <c r="B28" s="186">
        <v>5766.4043994668054</v>
      </c>
      <c r="C28" s="78">
        <f>+B28/B7</f>
        <v>0.60202106134953259</v>
      </c>
      <c r="D28" s="186">
        <v>5777.1894276637504</v>
      </c>
      <c r="E28" s="78">
        <f>+D28/D7</f>
        <v>0.60281777199570719</v>
      </c>
      <c r="F28" s="187">
        <v>5775.347901328435</v>
      </c>
      <c r="G28" s="79">
        <f>+F28/F7</f>
        <v>0.60108466134423599</v>
      </c>
      <c r="H28" s="187">
        <v>5775.347901328435</v>
      </c>
      <c r="I28" s="79">
        <f>+H28/H7</f>
        <v>0.60228987893823771</v>
      </c>
      <c r="J28" s="187">
        <v>5772.9021725094835</v>
      </c>
      <c r="K28" s="79">
        <f>+J28/J7</f>
        <v>0.60124965145446885</v>
      </c>
      <c r="L28" s="187">
        <v>5785.1678991454701</v>
      </c>
      <c r="M28" s="79">
        <f>+L28/L7</f>
        <v>0.60055034764788873</v>
      </c>
      <c r="N28" s="187">
        <v>5787.6779530668191</v>
      </c>
      <c r="O28" s="79">
        <f>+N28/N7</f>
        <v>0.58215645252696668</v>
      </c>
      <c r="P28" s="187">
        <v>5793.4772997485161</v>
      </c>
      <c r="Q28" s="79">
        <f>+P28/P7</f>
        <v>0.56565160646123902</v>
      </c>
      <c r="R28" s="187">
        <v>5793.4672877528992</v>
      </c>
      <c r="S28" s="79">
        <f>+R28/R7</f>
        <v>0.56587914434480935</v>
      </c>
      <c r="T28" s="187">
        <v>5801.7498987202489</v>
      </c>
      <c r="U28" s="79">
        <f>+T28/T7</f>
        <v>0.56812033982362309</v>
      </c>
      <c r="V28" s="187">
        <v>5801.28</v>
      </c>
      <c r="W28" s="79">
        <f>+V28/V7</f>
        <v>0.56921500248257584</v>
      </c>
      <c r="X28" s="187">
        <v>5810.0468460743377</v>
      </c>
      <c r="Y28" s="79">
        <f>+X28/X7</f>
        <v>0.57042344808433065</v>
      </c>
      <c r="Z28" s="187">
        <v>5812.8326725315792</v>
      </c>
      <c r="AA28" s="79">
        <f>+Z28/Z7</f>
        <v>0.55107724926796686</v>
      </c>
      <c r="AB28" s="187">
        <v>5815.9107077833614</v>
      </c>
      <c r="AC28" s="79">
        <f>+AB28/AB7</f>
        <v>0.54951434258308141</v>
      </c>
      <c r="AD28" s="186">
        <v>5816.6867131048457</v>
      </c>
      <c r="AE28" s="78">
        <f>+AD28/AD7</f>
        <v>0.54882131085697872</v>
      </c>
      <c r="AF28" s="187">
        <v>5813.3020525647144</v>
      </c>
      <c r="AG28" s="79">
        <f>+AF28/AF7</f>
        <v>0.52422367401802417</v>
      </c>
      <c r="AH28" s="187">
        <v>5814.0362866099795</v>
      </c>
      <c r="AI28" s="79">
        <f>+AH28/AH7</f>
        <v>0.51339271563707323</v>
      </c>
      <c r="AJ28" s="187">
        <v>5818.9479518636617</v>
      </c>
      <c r="AK28" s="79">
        <f>+AJ28/AJ7</f>
        <v>0.51302769849362717</v>
      </c>
      <c r="AL28" s="186">
        <v>5820.8538327857395</v>
      </c>
      <c r="AM28" s="78">
        <f>+AL28/AL7</f>
        <v>0.51420318928790154</v>
      </c>
      <c r="AN28" s="186">
        <v>5820.6570319237862</v>
      </c>
      <c r="AO28" s="78">
        <f>+AN28/AN7</f>
        <v>0.50124347865334917</v>
      </c>
      <c r="AP28" s="187">
        <v>5830.734916881107</v>
      </c>
      <c r="AQ28" s="79">
        <f>+AP28/AP7</f>
        <v>0.50102570125066248</v>
      </c>
      <c r="AR28" s="187">
        <v>5828.4571118149743</v>
      </c>
      <c r="AS28" s="79">
        <f>+AR28/AR7</f>
        <v>0.50122052596173339</v>
      </c>
      <c r="AT28" s="186">
        <v>5825.0333333957524</v>
      </c>
      <c r="AU28" s="78">
        <f>+AT28/AT7</f>
        <v>0.49758411993534568</v>
      </c>
      <c r="AV28" s="187">
        <v>5830.9370295424806</v>
      </c>
      <c r="AW28" s="79">
        <f>+AV28/AV7</f>
        <v>0.4843416042645402</v>
      </c>
      <c r="AX28" s="186">
        <v>5835.3644563660837</v>
      </c>
      <c r="AY28" s="78">
        <f>+AX28/AX7</f>
        <v>0.48371287920985256</v>
      </c>
      <c r="AZ28" s="186">
        <v>4838.0693298914684</v>
      </c>
      <c r="BA28" s="78">
        <f>+AZ28/AZ7</f>
        <v>0.43637686620471283</v>
      </c>
      <c r="BB28" s="186">
        <v>4866.1112678713853</v>
      </c>
      <c r="BC28" s="78">
        <f>+BB28/BB7</f>
        <v>0.43787276365968397</v>
      </c>
      <c r="BD28" s="186">
        <v>4862.5217625044743</v>
      </c>
      <c r="BE28" s="78">
        <f>+BD28/BD7</f>
        <v>0.43870006931937316</v>
      </c>
      <c r="BF28" s="187">
        <v>6360.8164686997434</v>
      </c>
      <c r="BG28" s="79">
        <f>+BF28/BF7</f>
        <v>0.50519295698988043</v>
      </c>
      <c r="BH28" s="187">
        <v>6360.2809217645672</v>
      </c>
      <c r="BI28" s="79">
        <f>+BH28/BH7</f>
        <v>0.50574564623063978</v>
      </c>
      <c r="BJ28" s="187">
        <v>6362.2770991986326</v>
      </c>
      <c r="BK28" s="79">
        <f>+BJ28/BJ7</f>
        <v>0.5055987973527748</v>
      </c>
      <c r="BL28" s="187">
        <v>6371.6175730885661</v>
      </c>
      <c r="BM28" s="79">
        <f>+BL28/BL7</f>
        <v>0.49450790413225953</v>
      </c>
      <c r="BN28" s="187">
        <v>6372.2557254738904</v>
      </c>
      <c r="BO28" s="79">
        <f>+BN28/BN7</f>
        <v>0.49591253469247637</v>
      </c>
      <c r="BP28" s="187">
        <v>6365.281216029578</v>
      </c>
      <c r="BQ28" s="79">
        <f>+BP28/BP7</f>
        <v>0.49711831595830663</v>
      </c>
      <c r="BR28" s="187">
        <v>6368.1147308508007</v>
      </c>
      <c r="BS28" s="79">
        <f>+BR28/BR7</f>
        <v>0.4951118214173349</v>
      </c>
      <c r="BT28" s="187">
        <v>7871.0036720112985</v>
      </c>
      <c r="BU28" s="79">
        <f>+BT28/BT7</f>
        <v>0.54567612958532685</v>
      </c>
      <c r="BV28" s="187">
        <v>7876.5182826895489</v>
      </c>
      <c r="BW28" s="79">
        <f>+BV28/BV7</f>
        <v>0.54719713285416305</v>
      </c>
      <c r="BX28" s="187">
        <v>7877.9859095800921</v>
      </c>
      <c r="BY28" s="79">
        <f>+BX28/BX7</f>
        <v>0.52012220210526261</v>
      </c>
      <c r="BZ28" s="186">
        <v>7884.0732418868101</v>
      </c>
      <c r="CA28" s="78">
        <f>+BZ28/BZ7</f>
        <v>0.52113721872470564</v>
      </c>
      <c r="CB28" s="186">
        <v>7877.8133930085078</v>
      </c>
      <c r="CC28" s="78">
        <f>+CB28/CB7</f>
        <v>0.5241076386473027</v>
      </c>
      <c r="CD28" s="187">
        <v>7881.663885091074</v>
      </c>
      <c r="CE28" s="79">
        <f>+CD28/CD7</f>
        <v>0.52514648049158341</v>
      </c>
      <c r="CF28" s="187">
        <v>7881.7684627545359</v>
      </c>
      <c r="CG28" s="79">
        <f>+CF28/CF7</f>
        <v>0.52518906540447685</v>
      </c>
      <c r="CH28" s="187">
        <v>7880.3564469437815</v>
      </c>
      <c r="CI28" s="79">
        <f>+CH28/CH7</f>
        <v>0.50773445050258792</v>
      </c>
      <c r="CJ28" s="187">
        <v>7883.5445671455391</v>
      </c>
      <c r="CK28" s="79">
        <f>+CJ28/CJ7</f>
        <v>0.50666505164067999</v>
      </c>
      <c r="CL28" s="187">
        <v>7886.0712482168019</v>
      </c>
      <c r="CM28" s="79">
        <f>+CL28/CL7</f>
        <v>0.5058220490515738</v>
      </c>
      <c r="CN28" s="187">
        <v>7872.2868175815202</v>
      </c>
      <c r="CO28" s="79">
        <f>+CN28/CN7</f>
        <v>0.50772532264375136</v>
      </c>
      <c r="CP28" s="187">
        <v>7869.6555645999697</v>
      </c>
      <c r="CQ28" s="79">
        <f>+CP28/CP7</f>
        <v>0.50991544000552513</v>
      </c>
      <c r="CR28" s="187">
        <v>7868.9638093970916</v>
      </c>
      <c r="CS28" s="79">
        <f>+CR28/CR7</f>
        <v>0.51017574979288216</v>
      </c>
      <c r="CT28" s="187">
        <v>7866.4791946701089</v>
      </c>
      <c r="CU28" s="79">
        <f>+CT28/CT7</f>
        <v>0.51471740462219806</v>
      </c>
      <c r="CV28" s="187">
        <v>7868.7511637421549</v>
      </c>
      <c r="CW28" s="79">
        <f>+CV28/CV7</f>
        <v>0.51425390946425198</v>
      </c>
      <c r="CX28" s="187">
        <v>7874.1810472536945</v>
      </c>
      <c r="CY28" s="79">
        <f>+CX28/CX7</f>
        <v>0.51378917966074866</v>
      </c>
      <c r="CZ28" s="187">
        <v>7861.3410062667781</v>
      </c>
      <c r="DA28" s="79">
        <f>+CZ28/CZ7</f>
        <v>0.51427758345655539</v>
      </c>
      <c r="DB28" s="187">
        <v>7368.2415036806797</v>
      </c>
      <c r="DC28" s="79">
        <f>+DB28/DB7</f>
        <v>0.49525105184635293</v>
      </c>
      <c r="DD28" s="415">
        <v>7368.546916169299</v>
      </c>
      <c r="DE28" s="284">
        <f>+DD28/DD7</f>
        <v>0.49558712879922179</v>
      </c>
    </row>
    <row r="29" spans="1:109" s="13" customFormat="1" ht="12.75" customHeight="1" x14ac:dyDescent="0.35">
      <c r="A29" s="206" t="s">
        <v>49</v>
      </c>
      <c r="B29" s="73">
        <f>+B28/B72</f>
        <v>9.7289543875751824E-2</v>
      </c>
      <c r="C29" s="74"/>
      <c r="D29" s="73">
        <v>0</v>
      </c>
      <c r="E29" s="74"/>
      <c r="F29" s="75">
        <v>0</v>
      </c>
      <c r="G29" s="76"/>
      <c r="H29" s="75">
        <v>0</v>
      </c>
      <c r="I29" s="76"/>
      <c r="J29" s="75">
        <v>0</v>
      </c>
      <c r="K29" s="76"/>
      <c r="L29" s="75">
        <v>0</v>
      </c>
      <c r="M29" s="76"/>
      <c r="N29" s="75">
        <v>0</v>
      </c>
      <c r="O29" s="76"/>
      <c r="P29" s="75">
        <v>0</v>
      </c>
      <c r="Q29" s="76"/>
      <c r="R29" s="75">
        <v>0</v>
      </c>
      <c r="S29" s="76"/>
      <c r="T29" s="75">
        <v>0</v>
      </c>
      <c r="U29" s="76"/>
      <c r="V29" s="75">
        <v>0</v>
      </c>
      <c r="W29" s="76"/>
      <c r="X29" s="75">
        <v>0</v>
      </c>
      <c r="Y29" s="76"/>
      <c r="Z29" s="75">
        <f>+Z28/Z72</f>
        <v>9.2635447638609744E-2</v>
      </c>
      <c r="AA29" s="76"/>
      <c r="AB29" s="75"/>
      <c r="AC29" s="76"/>
      <c r="AD29" s="73"/>
      <c r="AE29" s="74"/>
      <c r="AF29" s="75"/>
      <c r="AG29" s="76"/>
      <c r="AH29" s="75"/>
      <c r="AI29" s="76"/>
      <c r="AJ29" s="75"/>
      <c r="AK29" s="76"/>
      <c r="AL29" s="73"/>
      <c r="AM29" s="74"/>
      <c r="AN29" s="73"/>
      <c r="AO29" s="74"/>
      <c r="AP29" s="75"/>
      <c r="AQ29" s="76"/>
      <c r="AR29" s="75"/>
      <c r="AS29" s="76"/>
      <c r="AT29" s="73"/>
      <c r="AU29" s="74"/>
      <c r="AV29" s="75"/>
      <c r="AW29" s="76"/>
      <c r="AX29" s="73">
        <f>+AX28/AX72</f>
        <v>7.782737858546436E-2</v>
      </c>
      <c r="AY29" s="74"/>
      <c r="AZ29" s="205" t="e">
        <f>+AZ28/AZ72</f>
        <v>#DIV/0!</v>
      </c>
      <c r="BA29" s="74"/>
      <c r="BB29" s="205" t="e">
        <f>+BB28/BB72</f>
        <v>#DIV/0!</v>
      </c>
      <c r="BC29" s="74"/>
      <c r="BD29" s="205" t="e">
        <f>+BD28/BD72</f>
        <v>#DIV/0!</v>
      </c>
      <c r="BE29" s="74"/>
      <c r="BF29" s="77" t="e">
        <f>+BF28/BF72</f>
        <v>#DIV/0!</v>
      </c>
      <c r="BG29" s="76"/>
      <c r="BH29" s="77" t="e">
        <f>+BH28/BH72</f>
        <v>#DIV/0!</v>
      </c>
      <c r="BI29" s="76"/>
      <c r="BJ29" s="77" t="e">
        <f>+BJ28/BJ72</f>
        <v>#DIV/0!</v>
      </c>
      <c r="BK29" s="76"/>
      <c r="BL29" s="77" t="e">
        <f>+BL28/BL72</f>
        <v>#DIV/0!</v>
      </c>
      <c r="BM29" s="76"/>
      <c r="BN29" s="77" t="e">
        <f>+BN28/BN72</f>
        <v>#DIV/0!</v>
      </c>
      <c r="BO29" s="76"/>
      <c r="BP29" s="77" t="e">
        <f>+BP28/BP72</f>
        <v>#DIV/0!</v>
      </c>
      <c r="BQ29" s="76"/>
      <c r="BR29" s="77"/>
      <c r="BS29" s="76"/>
      <c r="BT29" s="77"/>
      <c r="BU29" s="76"/>
      <c r="BV29" s="75">
        <f>+BV28/BV72</f>
        <v>8.7657330117328014E-2</v>
      </c>
      <c r="BW29" s="76"/>
      <c r="BX29" s="75"/>
      <c r="BY29" s="76"/>
      <c r="BZ29" s="73"/>
      <c r="CA29" s="74"/>
      <c r="CB29" s="73"/>
      <c r="CC29" s="74"/>
      <c r="CD29" s="75"/>
      <c r="CE29" s="76"/>
      <c r="CF29" s="75"/>
      <c r="CG29" s="76"/>
      <c r="CH29" s="75"/>
      <c r="CI29" s="76"/>
      <c r="CJ29" s="75"/>
      <c r="CK29" s="76"/>
      <c r="CL29" s="75"/>
      <c r="CM29" s="76"/>
      <c r="CN29" s="75"/>
      <c r="CO29" s="76"/>
      <c r="CP29" s="75"/>
      <c r="CQ29" s="76"/>
      <c r="CR29" s="75"/>
      <c r="CS29" s="76"/>
      <c r="CT29" s="75">
        <f>+CT28/CT72</f>
        <v>8.2051677144164809E-2</v>
      </c>
      <c r="CU29" s="76"/>
      <c r="CV29" s="75"/>
      <c r="CW29" s="76"/>
      <c r="CX29" s="75"/>
      <c r="CY29" s="76"/>
      <c r="CZ29" s="75"/>
      <c r="DA29" s="76"/>
      <c r="DB29" s="75"/>
      <c r="DC29" s="76"/>
      <c r="DD29" s="285"/>
      <c r="DE29" s="283"/>
    </row>
    <row r="30" spans="1:109" s="13" customFormat="1" ht="12.75" customHeight="1" x14ac:dyDescent="0.35">
      <c r="A30" s="206"/>
      <c r="B30" s="73"/>
      <c r="C30" s="83"/>
      <c r="D30" s="73"/>
      <c r="E30" s="83"/>
      <c r="F30" s="75"/>
      <c r="G30" s="84"/>
      <c r="H30" s="75"/>
      <c r="I30" s="84"/>
      <c r="J30" s="75"/>
      <c r="K30" s="84"/>
      <c r="L30" s="75"/>
      <c r="M30" s="84"/>
      <c r="N30" s="75"/>
      <c r="O30" s="84"/>
      <c r="P30" s="75"/>
      <c r="Q30" s="84"/>
      <c r="R30" s="75"/>
      <c r="S30" s="84"/>
      <c r="T30" s="75"/>
      <c r="U30" s="84"/>
      <c r="V30" s="75"/>
      <c r="W30" s="84"/>
      <c r="X30" s="75"/>
      <c r="Y30" s="84"/>
      <c r="Z30" s="75"/>
      <c r="AA30" s="84"/>
      <c r="AB30" s="75"/>
      <c r="AC30" s="84"/>
      <c r="AD30" s="73"/>
      <c r="AE30" s="83"/>
      <c r="AF30" s="75"/>
      <c r="AG30" s="84"/>
      <c r="AH30" s="75"/>
      <c r="AI30" s="84"/>
      <c r="AJ30" s="75"/>
      <c r="AK30" s="84"/>
      <c r="AL30" s="73"/>
      <c r="AM30" s="83"/>
      <c r="AN30" s="73"/>
      <c r="AO30" s="83"/>
      <c r="AP30" s="75"/>
      <c r="AQ30" s="84"/>
      <c r="AR30" s="75"/>
      <c r="AS30" s="84"/>
      <c r="AT30" s="73"/>
      <c r="AU30" s="83"/>
      <c r="AV30" s="75"/>
      <c r="AW30" s="84"/>
      <c r="AX30" s="73"/>
      <c r="AY30" s="83"/>
      <c r="AZ30" s="73"/>
      <c r="BA30" s="83"/>
      <c r="BB30" s="73"/>
      <c r="BC30" s="83"/>
      <c r="BD30" s="73"/>
      <c r="BE30" s="83"/>
      <c r="BF30" s="75"/>
      <c r="BG30" s="84"/>
      <c r="BH30" s="75"/>
      <c r="BI30" s="84"/>
      <c r="BJ30" s="75"/>
      <c r="BK30" s="84"/>
      <c r="BL30" s="75"/>
      <c r="BM30" s="84"/>
      <c r="BN30" s="75"/>
      <c r="BO30" s="84"/>
      <c r="BP30" s="75"/>
      <c r="BQ30" s="84"/>
      <c r="BR30" s="75"/>
      <c r="BS30" s="84"/>
      <c r="BT30" s="75"/>
      <c r="BU30" s="84"/>
      <c r="BV30" s="75"/>
      <c r="BW30" s="84"/>
      <c r="BX30" s="75"/>
      <c r="BY30" s="84"/>
      <c r="BZ30" s="73"/>
      <c r="CA30" s="83"/>
      <c r="CB30" s="73"/>
      <c r="CC30" s="83"/>
      <c r="CD30" s="75"/>
      <c r="CE30" s="84"/>
      <c r="CF30" s="75"/>
      <c r="CG30" s="84"/>
      <c r="CH30" s="75"/>
      <c r="CI30" s="84"/>
      <c r="CJ30" s="75"/>
      <c r="CK30" s="84"/>
      <c r="CL30" s="75"/>
      <c r="CM30" s="84"/>
      <c r="CN30" s="75"/>
      <c r="CO30" s="84"/>
      <c r="CP30" s="75"/>
      <c r="CQ30" s="84"/>
      <c r="CR30" s="75"/>
      <c r="CS30" s="84"/>
      <c r="CT30" s="75"/>
      <c r="CU30" s="84"/>
      <c r="CV30" s="75"/>
      <c r="CW30" s="84"/>
      <c r="CX30" s="75"/>
      <c r="CY30" s="84"/>
      <c r="CZ30" s="75"/>
      <c r="DA30" s="84"/>
      <c r="DB30" s="75"/>
      <c r="DC30" s="84"/>
      <c r="DD30" s="285"/>
      <c r="DE30" s="286"/>
    </row>
    <row r="31" spans="1:109" s="13" customFormat="1" ht="12.75" customHeight="1" x14ac:dyDescent="0.35">
      <c r="A31" s="206" t="s">
        <v>91</v>
      </c>
      <c r="B31" s="188">
        <v>4.4629531868764102E-2</v>
      </c>
      <c r="C31" s="85"/>
      <c r="D31" s="188">
        <v>4.5607428326128213E-2</v>
      </c>
      <c r="E31" s="85"/>
      <c r="F31" s="189">
        <v>4.6316892452265876E-2</v>
      </c>
      <c r="G31" s="86"/>
      <c r="H31" s="189">
        <v>4.6346315786643985E-2</v>
      </c>
      <c r="I31" s="86"/>
      <c r="J31" s="189">
        <v>4.7029086807109946E-2</v>
      </c>
      <c r="K31" s="86"/>
      <c r="L31" s="189">
        <v>4.6355736372638727E-2</v>
      </c>
      <c r="M31" s="86"/>
      <c r="N31" s="189">
        <v>4.5788240922368509E-2</v>
      </c>
      <c r="O31" s="86"/>
      <c r="P31" s="189">
        <v>4.5191220390359332E-2</v>
      </c>
      <c r="Q31" s="86"/>
      <c r="R31" s="189">
        <v>4.500151954605415E-2</v>
      </c>
      <c r="S31" s="86"/>
      <c r="T31" s="189">
        <v>4.5761908417925413E-2</v>
      </c>
      <c r="U31" s="86"/>
      <c r="V31" s="189">
        <v>4.5470043631528761E-2</v>
      </c>
      <c r="W31" s="86"/>
      <c r="X31" s="189">
        <v>4.4916168174471888E-2</v>
      </c>
      <c r="Y31" s="86"/>
      <c r="Z31" s="189">
        <v>4.3442400563797376E-2</v>
      </c>
      <c r="AA31" s="86"/>
      <c r="AB31" s="189">
        <v>4.2659096151435288E-2</v>
      </c>
      <c r="AC31" s="86"/>
      <c r="AD31" s="188">
        <v>4.2144648021391062E-2</v>
      </c>
      <c r="AE31" s="85"/>
      <c r="AF31" s="189">
        <v>4.1030265056559864E-2</v>
      </c>
      <c r="AG31" s="86"/>
      <c r="AH31" s="189">
        <v>3.9360133469047202E-2</v>
      </c>
      <c r="AI31" s="86"/>
      <c r="AJ31" s="189">
        <v>4.2177486219682543E-2</v>
      </c>
      <c r="AK31" s="86"/>
      <c r="AL31" s="188">
        <v>4.185768409610735E-2</v>
      </c>
      <c r="AM31" s="85"/>
      <c r="AN31" s="188">
        <v>4.4206529476847681E-2</v>
      </c>
      <c r="AO31" s="85"/>
      <c r="AP31" s="189">
        <v>4.2571382979309097E-2</v>
      </c>
      <c r="AQ31" s="84"/>
      <c r="AR31" s="189">
        <v>4.3306796386761763E-2</v>
      </c>
      <c r="AS31" s="84"/>
      <c r="AT31" s="188">
        <v>4.6212581168154798E-2</v>
      </c>
      <c r="AU31" s="83"/>
      <c r="AV31" s="189">
        <v>4.5688579326110208E-2</v>
      </c>
      <c r="AW31" s="84"/>
      <c r="AX31" s="188">
        <v>4.6950295391828253E-2</v>
      </c>
      <c r="AY31" s="83"/>
      <c r="AZ31" s="189">
        <v>4.7449002056602872E-2</v>
      </c>
      <c r="BA31" s="83"/>
      <c r="BB31" s="189">
        <v>4.8089708822491306E-2</v>
      </c>
      <c r="BC31" s="83"/>
      <c r="BD31" s="189">
        <v>4.8474015327238433E-2</v>
      </c>
      <c r="BE31" s="83"/>
      <c r="BF31" s="189">
        <v>5.1071352160483682E-2</v>
      </c>
      <c r="BG31" s="84"/>
      <c r="BH31" s="189">
        <v>5.606766025863362E-2</v>
      </c>
      <c r="BI31" s="84"/>
      <c r="BJ31" s="189">
        <v>5.7469444285247508E-2</v>
      </c>
      <c r="BK31" s="84"/>
      <c r="BL31" s="189">
        <v>5.8154038027699875E-2</v>
      </c>
      <c r="BM31" s="84"/>
      <c r="BN31" s="189">
        <v>5.8300381063604842E-2</v>
      </c>
      <c r="BO31" s="84"/>
      <c r="BP31" s="189">
        <v>6.779050066630922E-2</v>
      </c>
      <c r="BQ31" s="84"/>
      <c r="BR31" s="189">
        <v>6.9221708555479031E-2</v>
      </c>
      <c r="BS31" s="84"/>
      <c r="BT31" s="189">
        <v>7.0309877220680619E-2</v>
      </c>
      <c r="BU31" s="84"/>
      <c r="BV31" s="189">
        <v>7.0154423273018712E-2</v>
      </c>
      <c r="BW31" s="84"/>
      <c r="BX31" s="189">
        <v>7.1223135443025332E-2</v>
      </c>
      <c r="BY31" s="84"/>
      <c r="BZ31" s="188">
        <v>7.1372669403772238E-2</v>
      </c>
      <c r="CA31" s="83"/>
      <c r="CB31" s="188">
        <v>7.2318664160141502E-2</v>
      </c>
      <c r="CC31" s="83"/>
      <c r="CD31" s="189">
        <v>7.0979880461692041E-2</v>
      </c>
      <c r="CE31" s="84"/>
      <c r="CF31" s="189">
        <v>7.0381772023573541E-2</v>
      </c>
      <c r="CG31" s="84"/>
      <c r="CH31" s="189">
        <v>7.0712533917887163E-2</v>
      </c>
      <c r="CI31" s="84"/>
      <c r="CJ31" s="189">
        <v>6.9947010001747356E-2</v>
      </c>
      <c r="CK31" s="84"/>
      <c r="CL31" s="189">
        <v>6.9690397242551202E-2</v>
      </c>
      <c r="CM31" s="84"/>
      <c r="CN31" s="189">
        <v>6.9159635617964343E-2</v>
      </c>
      <c r="CO31" s="84"/>
      <c r="CP31" s="189">
        <v>6.6707276628082277E-2</v>
      </c>
      <c r="CQ31" s="84"/>
      <c r="CR31" s="189">
        <v>6.4191377855545517E-2</v>
      </c>
      <c r="CS31" s="84"/>
      <c r="CT31" s="189">
        <v>6.3749676397246893E-2</v>
      </c>
      <c r="CU31" s="84"/>
      <c r="CV31" s="189">
        <v>6.3666776720161536E-2</v>
      </c>
      <c r="CW31" s="84"/>
      <c r="CX31" s="189">
        <v>6.0490333643826139E-2</v>
      </c>
      <c r="CY31" s="84"/>
      <c r="CZ31" s="189">
        <v>6.0770804402334413E-2</v>
      </c>
      <c r="DA31" s="84"/>
      <c r="DB31" s="189">
        <v>6.0886873297090499E-2</v>
      </c>
      <c r="DC31" s="84"/>
      <c r="DD31" s="298">
        <v>5.9045401449228256E-2</v>
      </c>
      <c r="DE31" s="286"/>
    </row>
    <row r="32" spans="1:109" s="13" customFormat="1" ht="12.75" customHeight="1" x14ac:dyDescent="0.35">
      <c r="A32" s="206"/>
      <c r="B32" s="73"/>
      <c r="C32" s="83"/>
      <c r="D32" s="73"/>
      <c r="E32" s="83"/>
      <c r="F32" s="75"/>
      <c r="G32" s="84"/>
      <c r="H32" s="75"/>
      <c r="I32" s="84"/>
      <c r="J32" s="75"/>
      <c r="K32" s="84"/>
      <c r="L32" s="75"/>
      <c r="M32" s="84"/>
      <c r="N32" s="75"/>
      <c r="O32" s="84"/>
      <c r="P32" s="75"/>
      <c r="Q32" s="84"/>
      <c r="R32" s="75"/>
      <c r="S32" s="84"/>
      <c r="T32" s="75"/>
      <c r="U32" s="84"/>
      <c r="V32" s="75"/>
      <c r="W32" s="84"/>
      <c r="X32" s="75"/>
      <c r="Y32" s="84"/>
      <c r="Z32" s="75"/>
      <c r="AA32" s="84"/>
      <c r="AB32" s="75"/>
      <c r="AC32" s="84"/>
      <c r="AD32" s="73"/>
      <c r="AE32" s="83"/>
      <c r="AF32" s="75"/>
      <c r="AG32" s="84"/>
      <c r="AH32" s="75"/>
      <c r="AI32" s="84"/>
      <c r="AJ32" s="75"/>
      <c r="AK32" s="84"/>
      <c r="AL32" s="73"/>
      <c r="AM32" s="83"/>
      <c r="AN32" s="73"/>
      <c r="AO32" s="83"/>
      <c r="AP32" s="75"/>
      <c r="AQ32" s="84"/>
      <c r="AR32" s="75"/>
      <c r="AS32" s="84"/>
      <c r="AT32" s="73"/>
      <c r="AU32" s="83"/>
      <c r="AV32" s="75"/>
      <c r="AW32" s="84"/>
      <c r="AX32" s="73"/>
      <c r="AY32" s="83"/>
      <c r="AZ32" s="73"/>
      <c r="BA32" s="83"/>
      <c r="BB32" s="73"/>
      <c r="BC32" s="83"/>
      <c r="BD32" s="73"/>
      <c r="BE32" s="83"/>
      <c r="BF32" s="75"/>
      <c r="BG32" s="84"/>
      <c r="BH32" s="75"/>
      <c r="BI32" s="84"/>
      <c r="BJ32" s="75"/>
      <c r="BK32" s="84"/>
      <c r="BL32" s="75"/>
      <c r="BM32" s="84"/>
      <c r="BN32" s="75"/>
      <c r="BO32" s="84"/>
      <c r="BP32" s="75"/>
      <c r="BQ32" s="84"/>
      <c r="BR32" s="75"/>
      <c r="BS32" s="84"/>
      <c r="BT32" s="75"/>
      <c r="BU32" s="84"/>
      <c r="BV32" s="75"/>
      <c r="BW32" s="84"/>
      <c r="BX32" s="75"/>
      <c r="BY32" s="84"/>
      <c r="BZ32" s="73"/>
      <c r="CA32" s="83"/>
      <c r="CB32" s="73"/>
      <c r="CC32" s="83"/>
      <c r="CD32" s="75"/>
      <c r="CE32" s="84"/>
      <c r="CF32" s="75"/>
      <c r="CG32" s="84"/>
      <c r="CH32" s="75"/>
      <c r="CI32" s="84"/>
      <c r="CJ32" s="75"/>
      <c r="CK32" s="84"/>
      <c r="CL32" s="75"/>
      <c r="CM32" s="84"/>
      <c r="CN32" s="75"/>
      <c r="CO32" s="84"/>
      <c r="CP32" s="75"/>
      <c r="CQ32" s="84"/>
      <c r="CR32" s="75"/>
      <c r="CS32" s="84"/>
      <c r="CT32" s="75"/>
      <c r="CU32" s="84"/>
      <c r="CV32" s="75"/>
      <c r="CW32" s="84"/>
      <c r="CX32" s="75"/>
      <c r="CY32" s="84"/>
      <c r="CZ32" s="75"/>
      <c r="DA32" s="84"/>
      <c r="DB32" s="75"/>
      <c r="DC32" s="84"/>
      <c r="DD32" s="285"/>
      <c r="DE32" s="286"/>
    </row>
    <row r="33" spans="1:110" s="13" customFormat="1" ht="12.75" customHeight="1" x14ac:dyDescent="0.35">
      <c r="A33" s="190" t="s">
        <v>56</v>
      </c>
      <c r="B33" s="73"/>
      <c r="C33" s="83"/>
      <c r="D33" s="73"/>
      <c r="E33" s="83"/>
      <c r="F33" s="75"/>
      <c r="G33" s="84"/>
      <c r="H33" s="75"/>
      <c r="I33" s="84"/>
      <c r="J33" s="75"/>
      <c r="K33" s="84"/>
      <c r="L33" s="75"/>
      <c r="M33" s="84"/>
      <c r="N33" s="75"/>
      <c r="O33" s="84"/>
      <c r="P33" s="75"/>
      <c r="Q33" s="84"/>
      <c r="R33" s="75"/>
      <c r="S33" s="84"/>
      <c r="T33" s="75"/>
      <c r="U33" s="84"/>
      <c r="V33" s="75"/>
      <c r="W33" s="84"/>
      <c r="X33" s="75"/>
      <c r="Y33" s="84"/>
      <c r="Z33" s="75"/>
      <c r="AA33" s="84"/>
      <c r="AB33" s="75"/>
      <c r="AC33" s="84"/>
      <c r="AD33" s="73"/>
      <c r="AE33" s="83"/>
      <c r="AF33" s="75"/>
      <c r="AG33" s="84"/>
      <c r="AH33" s="75"/>
      <c r="AI33" s="84"/>
      <c r="AJ33" s="75"/>
      <c r="AK33" s="84"/>
      <c r="AL33" s="205">
        <f>+AL34+AL36+AL38</f>
        <v>11320.143386988344</v>
      </c>
      <c r="AM33" s="83"/>
      <c r="AN33" s="191">
        <f>+AN34+AN36+AN38</f>
        <v>11612.434435180472</v>
      </c>
      <c r="AO33" s="83"/>
      <c r="AP33" s="192"/>
      <c r="AQ33" s="84"/>
      <c r="AR33" s="192"/>
      <c r="AS33" s="84"/>
      <c r="AT33" s="191"/>
      <c r="AU33" s="83"/>
      <c r="AV33" s="192"/>
      <c r="AW33" s="84"/>
      <c r="AX33" s="191"/>
      <c r="AY33" s="83"/>
      <c r="AZ33" s="191"/>
      <c r="BA33" s="83"/>
      <c r="BB33" s="191"/>
      <c r="BC33" s="83"/>
      <c r="BD33" s="191"/>
      <c r="BE33" s="83"/>
      <c r="BF33" s="192"/>
      <c r="BG33" s="84"/>
      <c r="BH33" s="192"/>
      <c r="BI33" s="84"/>
      <c r="BJ33" s="178"/>
      <c r="BK33" s="84"/>
      <c r="BL33" s="178"/>
      <c r="BM33" s="84"/>
      <c r="BN33" s="178"/>
      <c r="BO33" s="84"/>
      <c r="BP33" s="178"/>
      <c r="BQ33" s="84"/>
      <c r="BR33" s="178"/>
      <c r="BS33" s="84"/>
      <c r="BT33" s="178"/>
      <c r="BU33" s="84"/>
      <c r="BV33" s="178"/>
      <c r="BW33" s="84"/>
      <c r="BX33" s="178"/>
      <c r="BY33" s="84"/>
      <c r="BZ33" s="177"/>
      <c r="CA33" s="83"/>
      <c r="CB33" s="177"/>
      <c r="CC33" s="83"/>
      <c r="CD33" s="178"/>
      <c r="CE33" s="84"/>
      <c r="CF33" s="178"/>
      <c r="CG33" s="84"/>
      <c r="CH33" s="178"/>
      <c r="CI33" s="84"/>
      <c r="CJ33" s="178"/>
      <c r="CK33" s="84"/>
      <c r="CL33" s="178"/>
      <c r="CM33" s="84"/>
      <c r="CN33" s="178"/>
      <c r="CO33" s="84"/>
      <c r="CP33" s="178"/>
      <c r="CQ33" s="84"/>
      <c r="CR33" s="178"/>
      <c r="CS33" s="84"/>
      <c r="CT33" s="178"/>
      <c r="CU33" s="84"/>
      <c r="CV33" s="178"/>
      <c r="CW33" s="84"/>
      <c r="CX33" s="178"/>
      <c r="CY33" s="84"/>
      <c r="CZ33" s="178"/>
      <c r="DA33" s="84"/>
      <c r="DB33" s="178"/>
      <c r="DC33" s="84"/>
      <c r="DD33" s="297"/>
      <c r="DE33" s="286"/>
      <c r="DF33" s="137">
        <f>+AL33*1000000</f>
        <v>11320143386.988344</v>
      </c>
    </row>
    <row r="34" spans="1:110" s="13" customFormat="1" x14ac:dyDescent="0.35">
      <c r="A34" s="185" t="s">
        <v>57</v>
      </c>
      <c r="B34" s="29">
        <v>130.04791136723745</v>
      </c>
      <c r="C34" s="78">
        <f>+B34/B7</f>
        <v>1.3577192337539404E-2</v>
      </c>
      <c r="D34" s="29">
        <v>126.86719730229248</v>
      </c>
      <c r="E34" s="78">
        <f>+D34/D7</f>
        <v>1.3237890530453796E-2</v>
      </c>
      <c r="F34" s="30">
        <v>130.43424894044395</v>
      </c>
      <c r="G34" s="79">
        <f>+F34/F7</f>
        <v>1.3575290647689404E-2</v>
      </c>
      <c r="H34" s="30">
        <v>132.94862852122674</v>
      </c>
      <c r="I34" s="79">
        <f>+H34/H7</f>
        <v>1.3864725510065984E-2</v>
      </c>
      <c r="J34" s="30">
        <v>136.52313598377606</v>
      </c>
      <c r="K34" s="79">
        <f>+J34/J7</f>
        <v>1.4218929313682486E-2</v>
      </c>
      <c r="L34" s="30">
        <v>134.94236205700017</v>
      </c>
      <c r="M34" s="79">
        <f>+L34/L7</f>
        <v>1.4008181587561034E-2</v>
      </c>
      <c r="N34" s="30">
        <v>136.20039521434086</v>
      </c>
      <c r="O34" s="79">
        <f>+N34/N7</f>
        <v>1.3699784188706763E-2</v>
      </c>
      <c r="P34" s="30">
        <v>136.2648763987402</v>
      </c>
      <c r="Q34" s="79">
        <f>+P34/P7</f>
        <v>1.3304349400408526E-2</v>
      </c>
      <c r="R34" s="30">
        <v>143.19902469647977</v>
      </c>
      <c r="S34" s="79">
        <f>+R34/R7</f>
        <v>1.3987019783050409E-2</v>
      </c>
      <c r="T34" s="30">
        <v>147.05039272790646</v>
      </c>
      <c r="U34" s="79">
        <f>+T34/T7</f>
        <v>1.4399503692188322E-2</v>
      </c>
      <c r="V34" s="30">
        <v>146.90490225412185</v>
      </c>
      <c r="W34" s="79">
        <f>+V34/V7</f>
        <v>1.4414142103343148E-2</v>
      </c>
      <c r="X34" s="30">
        <v>146.84141117834929</v>
      </c>
      <c r="Y34" s="79">
        <f>+X34/X7</f>
        <v>1.4416714065312248E-2</v>
      </c>
      <c r="Z34" s="30">
        <v>146.32938625351184</v>
      </c>
      <c r="AA34" s="79">
        <f>+Z34/Z7</f>
        <v>1.3872547208302093E-2</v>
      </c>
      <c r="AB34" s="30">
        <v>1148.7860593558673</v>
      </c>
      <c r="AC34" s="79">
        <f>+AB34/AB7</f>
        <v>0.10854265959254179</v>
      </c>
      <c r="AD34" s="29">
        <v>1155.9277393705715</v>
      </c>
      <c r="AE34" s="78">
        <f>+AD34/AD7</f>
        <v>0.10906514455179772</v>
      </c>
      <c r="AF34" s="30">
        <v>1171.6473923550345</v>
      </c>
      <c r="AG34" s="79">
        <f>+AF34/AF7</f>
        <v>0.10565515005417934</v>
      </c>
      <c r="AH34" s="30">
        <v>1171.1081547340552</v>
      </c>
      <c r="AI34" s="79">
        <f>+AH34/AH7</f>
        <v>0.10341153137422292</v>
      </c>
      <c r="AJ34" s="30">
        <v>1171.698784539843</v>
      </c>
      <c r="AK34" s="79">
        <f>+AJ34/AJ7</f>
        <v>0.10330285400950089</v>
      </c>
      <c r="AL34" s="29">
        <v>1170.2291246853142</v>
      </c>
      <c r="AM34" s="78">
        <f>+AL34/AL7</f>
        <v>0.10337582172593396</v>
      </c>
      <c r="AN34" s="29">
        <v>1169.8470783288662</v>
      </c>
      <c r="AO34" s="78">
        <f>+AN34/AN7</f>
        <v>0.10074089846180372</v>
      </c>
      <c r="AP34" s="30">
        <v>1164.700188904932</v>
      </c>
      <c r="AQ34" s="79">
        <f>+AP34/AP7</f>
        <v>0.10008081952129183</v>
      </c>
      <c r="AR34" s="30">
        <v>1190.1562978904001</v>
      </c>
      <c r="AS34" s="79">
        <f>+AR34/AR7</f>
        <v>0.10234797205525577</v>
      </c>
      <c r="AT34" s="29">
        <v>1190.105008318161</v>
      </c>
      <c r="AU34" s="78">
        <f>+AT34/AT7</f>
        <v>0.10166076643709515</v>
      </c>
      <c r="AV34" s="30">
        <v>1190.7051765351277</v>
      </c>
      <c r="AW34" s="79">
        <f>+AV34/AV7</f>
        <v>9.8904867688884512E-2</v>
      </c>
      <c r="AX34" s="29">
        <v>1252.4235595389021</v>
      </c>
      <c r="AY34" s="78">
        <f>+AX34/AX7</f>
        <v>0.10381757823436429</v>
      </c>
      <c r="AZ34" s="29">
        <v>253.56868734320574</v>
      </c>
      <c r="BA34" s="78">
        <f>+AZ34/AZ7</f>
        <v>2.2871005272045775E-2</v>
      </c>
      <c r="BB34" s="29">
        <v>254.7294516979216</v>
      </c>
      <c r="BC34" s="78">
        <f>+BB34/BB7</f>
        <v>2.2921606773960223E-2</v>
      </c>
      <c r="BD34" s="29">
        <v>322.98332707676559</v>
      </c>
      <c r="BE34" s="78">
        <f>+BD34/BD7</f>
        <v>2.9139778678255006E-2</v>
      </c>
      <c r="BF34" s="30">
        <v>325.51588605071413</v>
      </c>
      <c r="BG34" s="79">
        <f>+BF34/BF7</f>
        <v>2.5853337198197331E-2</v>
      </c>
      <c r="BH34" s="30">
        <v>324.1385075200651</v>
      </c>
      <c r="BI34" s="79">
        <f>+BH34/BH7</f>
        <v>2.5774276477789595E-2</v>
      </c>
      <c r="BJ34" s="30">
        <v>385.39814514548885</v>
      </c>
      <c r="BK34" s="79">
        <f>+BJ34/BJ7</f>
        <v>3.0626902231607096E-2</v>
      </c>
      <c r="BL34" s="30">
        <v>388.09932105532044</v>
      </c>
      <c r="BM34" s="79">
        <f>+BL34/BL7</f>
        <v>3.0120794232976755E-2</v>
      </c>
      <c r="BN34" s="30">
        <v>380.11795906862966</v>
      </c>
      <c r="BO34" s="79">
        <f>+BN34/BN7</f>
        <v>2.9582187012721684E-2</v>
      </c>
      <c r="BP34" s="30">
        <v>454.81791006006648</v>
      </c>
      <c r="BQ34" s="79">
        <f>+BP34/BP7</f>
        <v>3.5520553741970946E-2</v>
      </c>
      <c r="BR34" s="30">
        <v>456.4185990976016</v>
      </c>
      <c r="BS34" s="79">
        <f>+BR34/BR7</f>
        <v>3.5485893938624197E-2</v>
      </c>
      <c r="BT34" s="30">
        <v>461.35447788851712</v>
      </c>
      <c r="BU34" s="79">
        <f>+BT34/BT7</f>
        <v>3.1984501132462928E-2</v>
      </c>
      <c r="BV34" s="30">
        <v>495.12897721342313</v>
      </c>
      <c r="BW34" s="79">
        <f>+BV34/BV7</f>
        <v>3.4397578600133129E-2</v>
      </c>
      <c r="BX34" s="30">
        <v>492.92443018160247</v>
      </c>
      <c r="BY34" s="79">
        <f>+BX34/BX7</f>
        <v>3.2543970380267198E-2</v>
      </c>
      <c r="BZ34" s="29">
        <v>482.81351166163103</v>
      </c>
      <c r="CA34" s="78">
        <f>+BZ34/BZ7</f>
        <v>3.1913971739034104E-2</v>
      </c>
      <c r="CB34" s="29">
        <v>504.73863226914</v>
      </c>
      <c r="CC34" s="78">
        <f>+CB34/CB7</f>
        <v>3.3580050642913535E-2</v>
      </c>
      <c r="CD34" s="30">
        <v>1002.3271724224988</v>
      </c>
      <c r="CE34" s="79">
        <f>+CD34/CD7</f>
        <v>6.6783942397547882E-2</v>
      </c>
      <c r="CF34" s="30">
        <v>1009.4517238334812</v>
      </c>
      <c r="CG34" s="79">
        <f>+CF34/CF7</f>
        <v>6.726320494141555E-2</v>
      </c>
      <c r="CH34" s="30">
        <v>1039.0606615282779</v>
      </c>
      <c r="CI34" s="79">
        <f>+CH34/CH7</f>
        <v>6.6947085144165086E-2</v>
      </c>
      <c r="CJ34" s="30">
        <v>1042.0507739669106</v>
      </c>
      <c r="CK34" s="79">
        <f>+CJ34/CJ7</f>
        <v>6.697123415835804E-2</v>
      </c>
      <c r="CL34" s="30">
        <v>1045.0187021591219</v>
      </c>
      <c r="CM34" s="79">
        <f>+CL34/CL7</f>
        <v>6.702875038605173E-2</v>
      </c>
      <c r="CN34" s="30">
        <v>1070.1545848218502</v>
      </c>
      <c r="CO34" s="79">
        <f>+CN34/CN7</f>
        <v>6.9019916886652127E-2</v>
      </c>
      <c r="CP34" s="30">
        <v>1064.5849612638699</v>
      </c>
      <c r="CQ34" s="79">
        <f>+CP34/CP7</f>
        <v>6.897993241127641E-2</v>
      </c>
      <c r="CR34" s="30">
        <v>1080.9029194860589</v>
      </c>
      <c r="CS34" s="79">
        <f>+CR34/CR7</f>
        <v>7.0079170620098039E-2</v>
      </c>
      <c r="CT34" s="30">
        <v>1016.5930773960478</v>
      </c>
      <c r="CU34" s="79">
        <f>+CT34/CT7</f>
        <v>6.6517451760212856E-2</v>
      </c>
      <c r="CV34" s="30">
        <v>1038.6226668587301</v>
      </c>
      <c r="CW34" s="79">
        <f>+CV34/CV7</f>
        <v>6.7878085832908594E-2</v>
      </c>
      <c r="CX34" s="30">
        <v>1041.761921891821</v>
      </c>
      <c r="CY34" s="79">
        <f>+CX34/CX7</f>
        <v>6.7974815417443726E-2</v>
      </c>
      <c r="CZ34" s="30">
        <v>996.52550119690954</v>
      </c>
      <c r="DA34" s="79">
        <f>+CZ34/CZ7</f>
        <v>6.5191260142492241E-2</v>
      </c>
      <c r="DB34" s="30">
        <v>504.39233720788548</v>
      </c>
      <c r="DC34" s="79">
        <f>+DB34/DB7</f>
        <v>3.3902368078009094E-2</v>
      </c>
      <c r="DD34" s="282">
        <v>519.10182196293954</v>
      </c>
      <c r="DE34" s="284">
        <f>+DD34/DD7</f>
        <v>3.491328540455306E-2</v>
      </c>
    </row>
    <row r="35" spans="1:110" s="13" customFormat="1" x14ac:dyDescent="0.35">
      <c r="A35" s="206" t="s">
        <v>58</v>
      </c>
      <c r="B35" s="73">
        <f>+B34/B72</f>
        <v>2.1941405948016123E-3</v>
      </c>
      <c r="C35" s="74"/>
      <c r="D35" s="73">
        <v>0</v>
      </c>
      <c r="E35" s="74"/>
      <c r="F35" s="75">
        <v>0</v>
      </c>
      <c r="G35" s="76"/>
      <c r="H35" s="75">
        <v>0</v>
      </c>
      <c r="I35" s="76"/>
      <c r="J35" s="75">
        <v>0</v>
      </c>
      <c r="K35" s="76"/>
      <c r="L35" s="75">
        <v>0</v>
      </c>
      <c r="M35" s="76"/>
      <c r="N35" s="75">
        <v>0</v>
      </c>
      <c r="O35" s="76"/>
      <c r="P35" s="75">
        <v>0</v>
      </c>
      <c r="Q35" s="76"/>
      <c r="R35" s="75">
        <v>0</v>
      </c>
      <c r="S35" s="76"/>
      <c r="T35" s="75">
        <v>0</v>
      </c>
      <c r="U35" s="76"/>
      <c r="V35" s="75">
        <v>0</v>
      </c>
      <c r="W35" s="76"/>
      <c r="X35" s="75">
        <v>0</v>
      </c>
      <c r="Y35" s="76"/>
      <c r="Z35" s="75">
        <f>+Z34/Z72</f>
        <v>2.3319591259408396E-3</v>
      </c>
      <c r="AA35" s="76"/>
      <c r="AB35" s="75"/>
      <c r="AC35" s="76"/>
      <c r="AD35" s="73"/>
      <c r="AE35" s="74"/>
      <c r="AF35" s="75"/>
      <c r="AG35" s="76"/>
      <c r="AH35" s="75"/>
      <c r="AI35" s="76"/>
      <c r="AJ35" s="75"/>
      <c r="AK35" s="76"/>
      <c r="AL35" s="73"/>
      <c r="AM35" s="74"/>
      <c r="AN35" s="73"/>
      <c r="AO35" s="74"/>
      <c r="AP35" s="75"/>
      <c r="AQ35" s="76"/>
      <c r="AR35" s="75"/>
      <c r="AS35" s="76"/>
      <c r="AT35" s="73"/>
      <c r="AU35" s="74"/>
      <c r="AV35" s="75"/>
      <c r="AW35" s="76"/>
      <c r="AX35" s="73">
        <f>+AX34/AX72</f>
        <v>1.6703814002782827E-2</v>
      </c>
      <c r="AY35" s="74"/>
      <c r="AZ35" s="205" t="e">
        <f>+AZ34/AZ72</f>
        <v>#DIV/0!</v>
      </c>
      <c r="BA35" s="74"/>
      <c r="BB35" s="205" t="e">
        <f>+BB34/BB72</f>
        <v>#DIV/0!</v>
      </c>
      <c r="BC35" s="74"/>
      <c r="BD35" s="205" t="e">
        <f>+BD34/BD72</f>
        <v>#DIV/0!</v>
      </c>
      <c r="BE35" s="74"/>
      <c r="BF35" s="77" t="e">
        <f>+BF34/BF72</f>
        <v>#DIV/0!</v>
      </c>
      <c r="BG35" s="76"/>
      <c r="BH35" s="77" t="e">
        <f>+BH34/BH72</f>
        <v>#DIV/0!</v>
      </c>
      <c r="BI35" s="76"/>
      <c r="BJ35" s="77" t="e">
        <f>+BJ34/BJ72</f>
        <v>#DIV/0!</v>
      </c>
      <c r="BK35" s="76"/>
      <c r="BL35" s="77" t="e">
        <f>+BL34/BL72</f>
        <v>#DIV/0!</v>
      </c>
      <c r="BM35" s="76"/>
      <c r="BN35" s="77" t="e">
        <f>+BN34/BN72</f>
        <v>#DIV/0!</v>
      </c>
      <c r="BO35" s="76"/>
      <c r="BP35" s="77" t="e">
        <f>+BP34/BP72</f>
        <v>#DIV/0!</v>
      </c>
      <c r="BQ35" s="76"/>
      <c r="BR35" s="77"/>
      <c r="BS35" s="76"/>
      <c r="BT35" s="77"/>
      <c r="BU35" s="76"/>
      <c r="BV35" s="75">
        <f>+BV34/BV72</f>
        <v>5.5102626120524783E-3</v>
      </c>
      <c r="BW35" s="76"/>
      <c r="BX35" s="75"/>
      <c r="BY35" s="76"/>
      <c r="BZ35" s="73"/>
      <c r="CA35" s="74"/>
      <c r="CB35" s="73"/>
      <c r="CC35" s="74"/>
      <c r="CD35" s="75"/>
      <c r="CE35" s="76"/>
      <c r="CF35" s="75"/>
      <c r="CG35" s="76"/>
      <c r="CH35" s="75"/>
      <c r="CI35" s="76"/>
      <c r="CJ35" s="75"/>
      <c r="CK35" s="76"/>
      <c r="CL35" s="75"/>
      <c r="CM35" s="76"/>
      <c r="CN35" s="75"/>
      <c r="CO35" s="76"/>
      <c r="CP35" s="75"/>
      <c r="CQ35" s="76"/>
      <c r="CR35" s="75"/>
      <c r="CS35" s="76"/>
      <c r="CT35" s="75">
        <f>+CT34/CT72</f>
        <v>1.0603621379944615E-2</v>
      </c>
      <c r="CU35" s="76"/>
      <c r="CV35" s="75"/>
      <c r="CW35" s="76"/>
      <c r="CX35" s="75"/>
      <c r="CY35" s="76"/>
      <c r="CZ35" s="75"/>
      <c r="DA35" s="76"/>
      <c r="DB35" s="75"/>
      <c r="DC35" s="76"/>
      <c r="DD35" s="285"/>
      <c r="DE35" s="283"/>
    </row>
    <row r="36" spans="1:110" s="13" customFormat="1" ht="14.4" customHeight="1" x14ac:dyDescent="0.35">
      <c r="A36" s="185" t="s">
        <v>59</v>
      </c>
      <c r="B36" s="29">
        <v>2754.0436899825422</v>
      </c>
      <c r="C36" s="78">
        <f>+B36/B7</f>
        <v>0.2875261931680651</v>
      </c>
      <c r="D36" s="29">
        <v>2755.4606564542655</v>
      </c>
      <c r="E36" s="78">
        <f>+D36/D7</f>
        <v>0.28751708327093939</v>
      </c>
      <c r="F36" s="30">
        <v>2776.838795881853</v>
      </c>
      <c r="G36" s="79">
        <f>+F36/F7</f>
        <v>0.28900686776743839</v>
      </c>
      <c r="H36" s="30">
        <v>2806.3296346012762</v>
      </c>
      <c r="I36" s="79">
        <f>+H36/H7</f>
        <v>0.29266183869131235</v>
      </c>
      <c r="J36" s="30">
        <v>2824.8580813553194</v>
      </c>
      <c r="K36" s="79">
        <f>+J36/J7</f>
        <v>0.2942098940999221</v>
      </c>
      <c r="L36" s="30">
        <v>2831.5242318192741</v>
      </c>
      <c r="M36" s="79">
        <f>+L36/L7</f>
        <v>0.29393664824207849</v>
      </c>
      <c r="N36" s="30">
        <v>2847.5831042046648</v>
      </c>
      <c r="O36" s="79">
        <f>+N36/N7</f>
        <v>0.28642555644290818</v>
      </c>
      <c r="P36" s="30">
        <v>2898.756887027806</v>
      </c>
      <c r="Q36" s="79">
        <f>+P36/P7</f>
        <v>0.28302285571379293</v>
      </c>
      <c r="R36" s="30">
        <v>2897.7573128985309</v>
      </c>
      <c r="S36" s="79">
        <f>+R36/R7</f>
        <v>0.2830395594376357</v>
      </c>
      <c r="T36" s="30">
        <v>2929.8081089322295</v>
      </c>
      <c r="U36" s="79">
        <f>+T36/T7</f>
        <v>0.2868933696765758</v>
      </c>
      <c r="V36" s="30">
        <v>2932.1241579981829</v>
      </c>
      <c r="W36" s="79">
        <f>+V36/V7</f>
        <v>0.28769669105338069</v>
      </c>
      <c r="X36" s="30">
        <v>2944.4294812890321</v>
      </c>
      <c r="Y36" s="79">
        <f>+X36/X7</f>
        <v>0.28908056369508955</v>
      </c>
      <c r="Z36" s="30">
        <v>3103.0124180738244</v>
      </c>
      <c r="AA36" s="79">
        <f>+Z36/Z7</f>
        <v>0.29417663368791486</v>
      </c>
      <c r="AB36" s="30">
        <v>2134.1711343436455</v>
      </c>
      <c r="AC36" s="79">
        <f>+AB36/AB7</f>
        <v>0.20164643282420935</v>
      </c>
      <c r="AD36" s="29">
        <v>2136.7407350815743</v>
      </c>
      <c r="AE36" s="78">
        <f>+AD36/AD7</f>
        <v>0.20160770366864286</v>
      </c>
      <c r="AF36" s="30">
        <v>2219.7525787372242</v>
      </c>
      <c r="AG36" s="79">
        <f>+AF36/AF7</f>
        <v>0.20016968698938206</v>
      </c>
      <c r="AH36" s="30">
        <v>2199.9020099170607</v>
      </c>
      <c r="AI36" s="79">
        <f>+AH36/AH7</f>
        <v>0.19425638426231917</v>
      </c>
      <c r="AJ36" s="30">
        <v>2222.9659103268996</v>
      </c>
      <c r="AK36" s="79">
        <f>+AJ36/AJ7</f>
        <v>0.19598784767262697</v>
      </c>
      <c r="AL36" s="29">
        <v>2264.1133302471903</v>
      </c>
      <c r="AM36" s="78">
        <f>+AL36/AL7</f>
        <v>0.2000074780721969</v>
      </c>
      <c r="AN36" s="29">
        <v>2344.6579760024965</v>
      </c>
      <c r="AO36" s="78">
        <f>+AN36/AN7</f>
        <v>0.20190925417836927</v>
      </c>
      <c r="AP36" s="30">
        <v>2358.3101759425213</v>
      </c>
      <c r="AQ36" s="79">
        <f>+AP36/AP7</f>
        <v>0.20264581163641812</v>
      </c>
      <c r="AR36" s="30">
        <v>2373.1200685736439</v>
      </c>
      <c r="AS36" s="79">
        <f>+AR36/AR7</f>
        <v>0.20407741982516386</v>
      </c>
      <c r="AT36" s="29">
        <v>2378.912692618449</v>
      </c>
      <c r="AU36" s="78">
        <f>+AT36/AT7</f>
        <v>0.20321071328007684</v>
      </c>
      <c r="AV36" s="30">
        <v>2460.3877196014269</v>
      </c>
      <c r="AW36" s="79">
        <f>+AV36/AV7</f>
        <v>0.20436992016667893</v>
      </c>
      <c r="AX36" s="29">
        <v>2462.7971557561714</v>
      </c>
      <c r="AY36" s="78">
        <f>+AX36/AX7</f>
        <v>0.20414949435095192</v>
      </c>
      <c r="AZ36" s="29">
        <v>2496.4341739442689</v>
      </c>
      <c r="BA36" s="78">
        <f>+AZ36/AZ7</f>
        <v>0.22516959705010861</v>
      </c>
      <c r="BB36" s="29">
        <v>2505.8854643195059</v>
      </c>
      <c r="BC36" s="78">
        <f>+BB36/BB7</f>
        <v>0.22548991037687341</v>
      </c>
      <c r="BD36" s="29">
        <v>2490.6942430389627</v>
      </c>
      <c r="BE36" s="78">
        <f>+BD36/BD7</f>
        <v>0.22471215357846969</v>
      </c>
      <c r="BF36" s="30">
        <v>2497.0624390721255</v>
      </c>
      <c r="BG36" s="79">
        <f>+BF36/BF7</f>
        <v>0.19832333845675029</v>
      </c>
      <c r="BH36" s="30">
        <v>2515.6653462534373</v>
      </c>
      <c r="BI36" s="79">
        <f>+BH36/BH7</f>
        <v>0.20003625812930184</v>
      </c>
      <c r="BJ36" s="30">
        <v>2509.3343294016786</v>
      </c>
      <c r="BK36" s="79">
        <f>+BJ36/BJ7</f>
        <v>0.19941231721286126</v>
      </c>
      <c r="BL36" s="30">
        <v>2604.5382837456677</v>
      </c>
      <c r="BM36" s="79">
        <f>+BL36/BL7</f>
        <v>0.20214094037394917</v>
      </c>
      <c r="BN36" s="30">
        <v>2588.5371460204992</v>
      </c>
      <c r="BO36" s="79">
        <f>+BN36/BN7</f>
        <v>0.20144954511115284</v>
      </c>
      <c r="BP36" s="30">
        <v>2538.3497936362128</v>
      </c>
      <c r="BQ36" s="79">
        <f>+BP36/BP7</f>
        <v>0.1982410724522003</v>
      </c>
      <c r="BR36" s="30">
        <v>2553.0327737854054</v>
      </c>
      <c r="BS36" s="79">
        <f>+BR36/BR7</f>
        <v>0.19849465033086228</v>
      </c>
      <c r="BT36" s="30">
        <v>2615.0853036613585</v>
      </c>
      <c r="BU36" s="79">
        <f>+BT36/BT7</f>
        <v>0.18129703485105308</v>
      </c>
      <c r="BV36" s="30">
        <v>2553.0349061624952</v>
      </c>
      <c r="BW36" s="79">
        <f>+BV36/BV7</f>
        <v>0.17736432908420605</v>
      </c>
      <c r="BX36" s="30">
        <v>2661.3664758856589</v>
      </c>
      <c r="BY36" s="79">
        <f>+BX36/BX7</f>
        <v>0.17570935108724423</v>
      </c>
      <c r="BZ36" s="29">
        <v>3070.7751623450436</v>
      </c>
      <c r="CA36" s="78">
        <f>+BZ36/BZ7</f>
        <v>0.20297822944252877</v>
      </c>
      <c r="CB36" s="29">
        <v>3016.5271449056163</v>
      </c>
      <c r="CC36" s="78">
        <f>+CB36/CB7</f>
        <v>0.2006882925451221</v>
      </c>
      <c r="CD36" s="30">
        <v>2496.7958606505899</v>
      </c>
      <c r="CE36" s="79">
        <f>+CD36/CD7</f>
        <v>0.16635872549790423</v>
      </c>
      <c r="CF36" s="30">
        <v>2539.4510128820439</v>
      </c>
      <c r="CG36" s="79">
        <f>+CF36/CF7</f>
        <v>0.16921226630779149</v>
      </c>
      <c r="CH36" s="30">
        <v>2506.4945622210803</v>
      </c>
      <c r="CI36" s="79">
        <f>+CH36/CH7</f>
        <v>0.1614944257668201</v>
      </c>
      <c r="CJ36" s="30">
        <v>2584.8086152781739</v>
      </c>
      <c r="CK36" s="79">
        <f>+CJ36/CJ7</f>
        <v>0.16612225368764294</v>
      </c>
      <c r="CL36" s="30">
        <v>2601.6888108010089</v>
      </c>
      <c r="CM36" s="79">
        <f>+CL36/CL7</f>
        <v>0.16687543440233191</v>
      </c>
      <c r="CN36" s="30">
        <v>2552.7485867440128</v>
      </c>
      <c r="CO36" s="79">
        <f>+CN36/CN7</f>
        <v>0.16464022841982318</v>
      </c>
      <c r="CP36" s="30">
        <v>2545.6331372636905</v>
      </c>
      <c r="CQ36" s="79">
        <f>+CP36/CP7</f>
        <v>0.16494465744085499</v>
      </c>
      <c r="CR36" s="30">
        <v>2566.2508713237185</v>
      </c>
      <c r="CS36" s="79">
        <f>+CR36/CR7</f>
        <v>0.16638009706827298</v>
      </c>
      <c r="CT36" s="30">
        <v>2568.334404724571</v>
      </c>
      <c r="CU36" s="79">
        <f>+CT36/CT7</f>
        <v>0.16805058353137459</v>
      </c>
      <c r="CV36" s="30">
        <v>2616.1702829684605</v>
      </c>
      <c r="CW36" s="79">
        <f>+CV36/CV7</f>
        <v>0.17097704169881345</v>
      </c>
      <c r="CX36" s="30">
        <v>3027.0929759719152</v>
      </c>
      <c r="CY36" s="79">
        <f>+CX36/CX7</f>
        <v>0.19751738086132367</v>
      </c>
      <c r="CZ36" s="30">
        <v>3057.4839554412042</v>
      </c>
      <c r="DA36" s="79">
        <f>+CZ36/CZ7</f>
        <v>0.20001618792621206</v>
      </c>
      <c r="DB36" s="30">
        <v>3099.951528769926</v>
      </c>
      <c r="DC36" s="79">
        <f>+DB36/DB7</f>
        <v>0.20836101185460676</v>
      </c>
      <c r="DD36" s="282">
        <v>3126.8061191320444</v>
      </c>
      <c r="DE36" s="284">
        <f>+DD36/DD7</f>
        <v>0.21029992541569967</v>
      </c>
    </row>
    <row r="37" spans="1:110" s="13" customFormat="1" x14ac:dyDescent="0.35">
      <c r="A37" s="206" t="s">
        <v>58</v>
      </c>
      <c r="B37" s="73">
        <f>+B36/B72</f>
        <v>4.6465637137254753E-2</v>
      </c>
      <c r="C37" s="74"/>
      <c r="D37" s="73">
        <v>0</v>
      </c>
      <c r="E37" s="74"/>
      <c r="F37" s="75">
        <v>0</v>
      </c>
      <c r="G37" s="76"/>
      <c r="H37" s="75">
        <v>0</v>
      </c>
      <c r="I37" s="76"/>
      <c r="J37" s="75">
        <v>0</v>
      </c>
      <c r="K37" s="76"/>
      <c r="L37" s="75">
        <v>0</v>
      </c>
      <c r="M37" s="76"/>
      <c r="N37" s="75">
        <v>0</v>
      </c>
      <c r="O37" s="76"/>
      <c r="P37" s="75">
        <v>0</v>
      </c>
      <c r="Q37" s="76"/>
      <c r="R37" s="75">
        <v>0</v>
      </c>
      <c r="S37" s="76"/>
      <c r="T37" s="75">
        <v>0</v>
      </c>
      <c r="U37" s="76"/>
      <c r="V37" s="75">
        <v>0</v>
      </c>
      <c r="W37" s="76"/>
      <c r="X37" s="75">
        <v>0</v>
      </c>
      <c r="Y37" s="76"/>
      <c r="Z37" s="75">
        <f>+Z36/Z72</f>
        <v>4.9450751564683364E-2</v>
      </c>
      <c r="AA37" s="76"/>
      <c r="AB37" s="75"/>
      <c r="AC37" s="76"/>
      <c r="AD37" s="73"/>
      <c r="AE37" s="74"/>
      <c r="AF37" s="75"/>
      <c r="AG37" s="76"/>
      <c r="AH37" s="75"/>
      <c r="AI37" s="76"/>
      <c r="AJ37" s="75"/>
      <c r="AK37" s="76"/>
      <c r="AL37" s="73"/>
      <c r="AM37" s="74"/>
      <c r="AN37" s="73"/>
      <c r="AO37" s="74"/>
      <c r="AP37" s="75"/>
      <c r="AQ37" s="76"/>
      <c r="AR37" s="75"/>
      <c r="AS37" s="76"/>
      <c r="AT37" s="73"/>
      <c r="AU37" s="74"/>
      <c r="AV37" s="75"/>
      <c r="AW37" s="76"/>
      <c r="AX37" s="73">
        <f>+AX36/AX72</f>
        <v>3.2846799553562574E-2</v>
      </c>
      <c r="AY37" s="74"/>
      <c r="AZ37" s="205" t="e">
        <f>+AZ36/AZ72</f>
        <v>#DIV/0!</v>
      </c>
      <c r="BA37" s="74"/>
      <c r="BB37" s="205" t="e">
        <f>+BB36/BB72</f>
        <v>#DIV/0!</v>
      </c>
      <c r="BC37" s="74"/>
      <c r="BD37" s="205" t="e">
        <f>+BD36/BD72</f>
        <v>#DIV/0!</v>
      </c>
      <c r="BE37" s="74"/>
      <c r="BF37" s="77" t="e">
        <f>+BF36/BF72</f>
        <v>#DIV/0!</v>
      </c>
      <c r="BG37" s="76"/>
      <c r="BH37" s="77" t="e">
        <f>+BH36/BH72</f>
        <v>#DIV/0!</v>
      </c>
      <c r="BI37" s="76"/>
      <c r="BJ37" s="77" t="e">
        <f>+BJ36/BJ72</f>
        <v>#DIV/0!</v>
      </c>
      <c r="BK37" s="76"/>
      <c r="BL37" s="77" t="e">
        <f>+BL36/BL72</f>
        <v>#DIV/0!</v>
      </c>
      <c r="BM37" s="76"/>
      <c r="BN37" s="77" t="e">
        <f>+BN36/BN72</f>
        <v>#DIV/0!</v>
      </c>
      <c r="BO37" s="76"/>
      <c r="BP37" s="77" t="e">
        <f>+BP36/BP72</f>
        <v>#DIV/0!</v>
      </c>
      <c r="BQ37" s="76"/>
      <c r="BR37" s="77"/>
      <c r="BS37" s="76"/>
      <c r="BT37" s="77"/>
      <c r="BU37" s="76"/>
      <c r="BV37" s="75">
        <f>+BV36/BV72</f>
        <v>2.8412582252539426E-2</v>
      </c>
      <c r="BW37" s="76"/>
      <c r="BX37" s="75"/>
      <c r="BY37" s="76"/>
      <c r="BZ37" s="73"/>
      <c r="CA37" s="74"/>
      <c r="CB37" s="73"/>
      <c r="CC37" s="74"/>
      <c r="CD37" s="75"/>
      <c r="CE37" s="76"/>
      <c r="CF37" s="75"/>
      <c r="CG37" s="76"/>
      <c r="CH37" s="75"/>
      <c r="CI37" s="76"/>
      <c r="CJ37" s="75"/>
      <c r="CK37" s="76"/>
      <c r="CL37" s="75"/>
      <c r="CM37" s="76"/>
      <c r="CN37" s="75"/>
      <c r="CO37" s="76"/>
      <c r="CP37" s="75"/>
      <c r="CQ37" s="76"/>
      <c r="CR37" s="75"/>
      <c r="CS37" s="76"/>
      <c r="CT37" s="75">
        <f>+CT36/CT72</f>
        <v>2.6789131472882349E-2</v>
      </c>
      <c r="CU37" s="76"/>
      <c r="CV37" s="75"/>
      <c r="CW37" s="76"/>
      <c r="CX37" s="75"/>
      <c r="CY37" s="76"/>
      <c r="CZ37" s="75"/>
      <c r="DA37" s="76"/>
      <c r="DB37" s="75"/>
      <c r="DC37" s="76"/>
      <c r="DD37" s="285"/>
      <c r="DE37" s="283"/>
    </row>
    <row r="38" spans="1:110" s="13" customFormat="1" x14ac:dyDescent="0.35">
      <c r="A38" s="185" t="s">
        <v>60</v>
      </c>
      <c r="B38" s="29">
        <v>6694.3181415592171</v>
      </c>
      <c r="C38" s="78">
        <f>+B38/B7</f>
        <v>0.69889661449439067</v>
      </c>
      <c r="D38" s="29">
        <v>6701.3136645377799</v>
      </c>
      <c r="E38" s="78">
        <f>+D38/D7</f>
        <v>0.69924502619860662</v>
      </c>
      <c r="F38" s="30">
        <v>6700.9373666306547</v>
      </c>
      <c r="G38" s="79">
        <f>+F38/F7</f>
        <v>0.69741784157862585</v>
      </c>
      <c r="H38" s="30">
        <v>6649.7055522947549</v>
      </c>
      <c r="I38" s="79">
        <f>+H38/H7</f>
        <v>0.69347343579861243</v>
      </c>
      <c r="J38" s="30">
        <v>6640.1248434866957</v>
      </c>
      <c r="K38" s="79">
        <f>+J38/J7</f>
        <v>0.69157117658639422</v>
      </c>
      <c r="L38" s="30">
        <v>6666.6439761440433</v>
      </c>
      <c r="M38" s="79">
        <f>+L38/L7</f>
        <v>0.69205517062164956</v>
      </c>
      <c r="N38" s="30">
        <v>6958.0077973093012</v>
      </c>
      <c r="O38" s="79">
        <f>+N38/N7</f>
        <v>0.69987465936838578</v>
      </c>
      <c r="P38" s="30">
        <v>7207.1082571934203</v>
      </c>
      <c r="Q38" s="79">
        <f>+P38/P7</f>
        <v>0.70367279488580736</v>
      </c>
      <c r="R38" s="30">
        <v>7197.0376681051948</v>
      </c>
      <c r="S38" s="79">
        <f>+R38/R7</f>
        <v>0.70297342077931746</v>
      </c>
      <c r="T38" s="30">
        <v>7135.3262979924511</v>
      </c>
      <c r="U38" s="79">
        <f>+T38/T7</f>
        <v>0.6987071266312388</v>
      </c>
      <c r="V38" s="30">
        <v>7112.6910713294164</v>
      </c>
      <c r="W38" s="79">
        <f>+V38/V7</f>
        <v>0.69788916684327751</v>
      </c>
      <c r="X38" s="30">
        <v>7094.227031200413</v>
      </c>
      <c r="Y38" s="79">
        <f>+X38/X7</f>
        <v>0.6965027222396043</v>
      </c>
      <c r="Z38" s="30">
        <v>7298.7849424276365</v>
      </c>
      <c r="AA38" s="79">
        <f>+Z38/Z7</f>
        <v>0.69195081910378642</v>
      </c>
      <c r="AB38" s="30">
        <v>7300.7714865106282</v>
      </c>
      <c r="AC38" s="79">
        <f>+AB38/AB7</f>
        <v>0.68981090758325192</v>
      </c>
      <c r="AD38" s="29">
        <v>7305.8389049755342</v>
      </c>
      <c r="AE38" s="78">
        <f>+AD38/AD7</f>
        <v>0.68932715177956216</v>
      </c>
      <c r="AF38" s="30">
        <v>7697.9543268688194</v>
      </c>
      <c r="AG38" s="79">
        <f>+AF38/AF7</f>
        <v>0.69417516295644011</v>
      </c>
      <c r="AH38" s="30">
        <v>7953.7245063410119</v>
      </c>
      <c r="AI38" s="79">
        <f>+AH38/AH7</f>
        <v>0.70233208436345551</v>
      </c>
      <c r="AJ38" s="30">
        <v>7947.7013585637596</v>
      </c>
      <c r="AK38" s="79">
        <f>+AJ38/AJ7</f>
        <v>0.70070929831787798</v>
      </c>
      <c r="AL38" s="29">
        <v>7885.8009320558385</v>
      </c>
      <c r="AM38" s="78">
        <f>+AL38/AL7</f>
        <v>0.69661670020187161</v>
      </c>
      <c r="AN38" s="29">
        <v>8097.9293808491093</v>
      </c>
      <c r="AO38" s="78">
        <f>+AN38/AN7</f>
        <v>0.6973498473598293</v>
      </c>
      <c r="AP38" s="30">
        <v>8114.586074469772</v>
      </c>
      <c r="AQ38" s="79">
        <f>+AP38/AP7</f>
        <v>0.69727336884229318</v>
      </c>
      <c r="AR38" s="30">
        <v>8065.2520185340345</v>
      </c>
      <c r="AS38" s="79">
        <f>+AR38/AR7</f>
        <v>0.6935746083725991</v>
      </c>
      <c r="AT38" s="29">
        <v>8137.6125953691917</v>
      </c>
      <c r="AU38" s="78">
        <f>+AT38/AT7</f>
        <v>0.69512852028283234</v>
      </c>
      <c r="AV38" s="30">
        <v>8387.8006826973706</v>
      </c>
      <c r="AW38" s="79">
        <f>+AV38/AV7</f>
        <v>0.69672521214443905</v>
      </c>
      <c r="AX38" s="29">
        <v>8348.4739001977105</v>
      </c>
      <c r="AY38" s="78">
        <f>+AX38/AX7</f>
        <v>0.69203292741508238</v>
      </c>
      <c r="AZ38" s="29">
        <v>8336.9032159514009</v>
      </c>
      <c r="BA38" s="78">
        <f>+AZ38/AZ7</f>
        <v>0.75195939767784925</v>
      </c>
      <c r="BB38" s="29">
        <v>8352.4564410615003</v>
      </c>
      <c r="BC38" s="78">
        <f>+BB38/BB7</f>
        <v>0.75158848284917446</v>
      </c>
      <c r="BD38" s="29">
        <v>8270.2544886334799</v>
      </c>
      <c r="BE38" s="78">
        <f>+BD38/BD7</f>
        <v>0.74614806774328057</v>
      </c>
      <c r="BF38" s="30">
        <v>9768.2869809588992</v>
      </c>
      <c r="BG38" s="79">
        <f>+BF38/BF7</f>
        <v>0.77582332534193488</v>
      </c>
      <c r="BH38" s="30">
        <v>9736.2429624667875</v>
      </c>
      <c r="BI38" s="79">
        <f>+BH38/BH7</f>
        <v>0.7741894657610775</v>
      </c>
      <c r="BJ38" s="30">
        <v>9688.9151425877535</v>
      </c>
      <c r="BK38" s="79">
        <f>+BJ38/BJ7</f>
        <v>0.76996078092267917</v>
      </c>
      <c r="BL38" s="30">
        <v>9892.1262627428932</v>
      </c>
      <c r="BM38" s="79">
        <f>+BL38/BL7</f>
        <v>0.76773826575242166</v>
      </c>
      <c r="BN38" s="30">
        <v>9880.9005719527013</v>
      </c>
      <c r="BO38" s="79">
        <f>+BN38/BN7</f>
        <v>0.76896826787612904</v>
      </c>
      <c r="BP38" s="30">
        <v>9811.1909668558565</v>
      </c>
      <c r="BQ38" s="79">
        <f>+BP38/BP7</f>
        <v>0.76623837430878239</v>
      </c>
      <c r="BR38" s="30">
        <v>9852.5213323111457</v>
      </c>
      <c r="BS38" s="79">
        <f>+BR38/BR7</f>
        <v>0.76601945608193978</v>
      </c>
      <c r="BT38" s="30">
        <v>11347.873918946221</v>
      </c>
      <c r="BU38" s="79">
        <f>+BT38/BT7</f>
        <v>0.78671846401648582</v>
      </c>
      <c r="BV38" s="30">
        <v>11346.133545789766</v>
      </c>
      <c r="BW38" s="79">
        <f>+BV38/BV7</f>
        <v>0.78823809231565622</v>
      </c>
      <c r="BX38" s="30">
        <v>11992.122528492735</v>
      </c>
      <c r="BY38" s="79">
        <f>+BX38/BX7</f>
        <v>0.79174667853248704</v>
      </c>
      <c r="BZ38" s="29">
        <v>11575.005021872912</v>
      </c>
      <c r="CA38" s="78">
        <f>+BZ38/BZ7</f>
        <v>0.76510779881843627</v>
      </c>
      <c r="CB38" s="29">
        <v>11509.641639745867</v>
      </c>
      <c r="CC38" s="78">
        <f>+CB38/CB7</f>
        <v>0.76573165681196276</v>
      </c>
      <c r="CD38" s="30">
        <v>11509.382551336639</v>
      </c>
      <c r="CE38" s="79">
        <f>+CD38/CD7</f>
        <v>0.7668573321045441</v>
      </c>
      <c r="CF38" s="30">
        <v>11458.585008072776</v>
      </c>
      <c r="CG38" s="79">
        <f>+CF38/CF7</f>
        <v>0.76352452875078947</v>
      </c>
      <c r="CH38" s="30">
        <v>11975.070645035617</v>
      </c>
      <c r="CI38" s="79">
        <f>+CH38/CH7</f>
        <v>0.77155848908901592</v>
      </c>
      <c r="CJ38" s="30">
        <v>11932.817643179187</v>
      </c>
      <c r="CK38" s="79">
        <f>+CJ38/CJ7</f>
        <v>0.76690651215399985</v>
      </c>
      <c r="CL38" s="30">
        <v>11943.896461309723</v>
      </c>
      <c r="CM38" s="79">
        <f>+CL38/CL7</f>
        <v>0.76609581521161463</v>
      </c>
      <c r="CN38" s="30">
        <v>11882.108038421744</v>
      </c>
      <c r="CO38" s="79">
        <f>+CN38/CN7</f>
        <v>0.7663398548973307</v>
      </c>
      <c r="CP38" s="30">
        <v>11823.037984206007</v>
      </c>
      <c r="CQ38" s="79">
        <f>+CP38/CP7</f>
        <v>0.76607541034420057</v>
      </c>
      <c r="CR38" s="30">
        <v>11776.871781469763</v>
      </c>
      <c r="CS38" s="79">
        <f>+CR38/CR7</f>
        <v>0.76354073253595467</v>
      </c>
      <c r="CT38" s="30">
        <v>11698.175680952114</v>
      </c>
      <c r="CU38" s="79">
        <f>+CT38/CT7</f>
        <v>0.7654319647084119</v>
      </c>
      <c r="CV38" s="30">
        <v>11646.502808798696</v>
      </c>
      <c r="CW38" s="79">
        <f>+CV38/CV7</f>
        <v>0.761144872468276</v>
      </c>
      <c r="CX38" s="30">
        <v>11256.849416214935</v>
      </c>
      <c r="CY38" s="79">
        <f>+CX38/CX7</f>
        <v>0.73450780372123026</v>
      </c>
      <c r="CZ38" s="30">
        <v>11232.173062594429</v>
      </c>
      <c r="DA38" s="79">
        <f>+CZ38/CZ7</f>
        <v>0.73479255193129234</v>
      </c>
      <c r="DB38" s="30">
        <v>11273.446858252399</v>
      </c>
      <c r="DC38" s="79">
        <f>+DB38/DB7</f>
        <v>0.75773662029053712</v>
      </c>
      <c r="DD38" s="282">
        <v>11222.409837299971</v>
      </c>
      <c r="DE38" s="284">
        <f>+DD38/DD7</f>
        <v>0.75478678941044142</v>
      </c>
    </row>
    <row r="39" spans="1:110" s="13" customFormat="1" x14ac:dyDescent="0.35">
      <c r="A39" s="206" t="s">
        <v>58</v>
      </c>
      <c r="B39" s="73">
        <f>+B38/B72</f>
        <v>0.11294510641877432</v>
      </c>
      <c r="C39" s="74"/>
      <c r="D39" s="73">
        <v>0</v>
      </c>
      <c r="E39" s="74"/>
      <c r="F39" s="75">
        <v>0</v>
      </c>
      <c r="G39" s="76"/>
      <c r="H39" s="75">
        <v>0</v>
      </c>
      <c r="I39" s="76"/>
      <c r="J39" s="75">
        <v>0</v>
      </c>
      <c r="K39" s="76"/>
      <c r="L39" s="75">
        <v>0</v>
      </c>
      <c r="M39" s="76"/>
      <c r="N39" s="75">
        <v>0</v>
      </c>
      <c r="O39" s="76"/>
      <c r="P39" s="75">
        <v>0</v>
      </c>
      <c r="Q39" s="76"/>
      <c r="R39" s="75">
        <v>0</v>
      </c>
      <c r="S39" s="76"/>
      <c r="T39" s="75">
        <v>0</v>
      </c>
      <c r="U39" s="76"/>
      <c r="V39" s="75">
        <v>0</v>
      </c>
      <c r="W39" s="76"/>
      <c r="X39" s="75">
        <v>0</v>
      </c>
      <c r="Y39" s="76"/>
      <c r="Z39" s="75">
        <f>+Z38/Z72</f>
        <v>0.11631613164348407</v>
      </c>
      <c r="AA39" s="76"/>
      <c r="AB39" s="75">
        <v>0</v>
      </c>
      <c r="AC39" s="76"/>
      <c r="AD39" s="73">
        <v>0</v>
      </c>
      <c r="AE39" s="74"/>
      <c r="AF39" s="75">
        <v>0</v>
      </c>
      <c r="AG39" s="76"/>
      <c r="AH39" s="75">
        <v>0</v>
      </c>
      <c r="AI39" s="76"/>
      <c r="AJ39" s="75">
        <v>0</v>
      </c>
      <c r="AK39" s="76"/>
      <c r="AL39" s="73">
        <v>0</v>
      </c>
      <c r="AM39" s="74"/>
      <c r="AN39" s="73">
        <v>0</v>
      </c>
      <c r="AO39" s="74"/>
      <c r="AP39" s="75">
        <v>0</v>
      </c>
      <c r="AQ39" s="76"/>
      <c r="AR39" s="75">
        <v>0</v>
      </c>
      <c r="AS39" s="76"/>
      <c r="AT39" s="73">
        <v>0</v>
      </c>
      <c r="AU39" s="74"/>
      <c r="AV39" s="75">
        <v>0</v>
      </c>
      <c r="AW39" s="76"/>
      <c r="AX39" s="73">
        <f>+AX38/AX72</f>
        <v>0.11134520280609424</v>
      </c>
      <c r="AY39" s="74"/>
      <c r="AZ39" s="205" t="e">
        <f>+AZ38/AZ72</f>
        <v>#DIV/0!</v>
      </c>
      <c r="BA39" s="74"/>
      <c r="BB39" s="205" t="e">
        <f>+BB38/BB72</f>
        <v>#DIV/0!</v>
      </c>
      <c r="BC39" s="74"/>
      <c r="BD39" s="205" t="e">
        <f>+BD38/BD72</f>
        <v>#DIV/0!</v>
      </c>
      <c r="BE39" s="74"/>
      <c r="BF39" s="77" t="e">
        <f>+BF38/BF72</f>
        <v>#DIV/0!</v>
      </c>
      <c r="BG39" s="76"/>
      <c r="BH39" s="77" t="e">
        <f>+BH38/BH72</f>
        <v>#DIV/0!</v>
      </c>
      <c r="BI39" s="76"/>
      <c r="BJ39" s="77" t="e">
        <f>+BJ38/BJ72</f>
        <v>#DIV/0!</v>
      </c>
      <c r="BK39" s="76"/>
      <c r="BL39" s="77" t="e">
        <f>+BL38/BL72</f>
        <v>#DIV/0!</v>
      </c>
      <c r="BM39" s="76"/>
      <c r="BN39" s="77" t="e">
        <f>+BN38/BN72</f>
        <v>#DIV/0!</v>
      </c>
      <c r="BO39" s="76"/>
      <c r="BP39" s="77" t="e">
        <f>+BP38/BP72</f>
        <v>#DIV/0!</v>
      </c>
      <c r="BQ39" s="76"/>
      <c r="BR39" s="77"/>
      <c r="BS39" s="76"/>
      <c r="BT39" s="77"/>
      <c r="BU39" s="76"/>
      <c r="BV39" s="75">
        <f>+BV38/BV72</f>
        <v>0.12627048374462382</v>
      </c>
      <c r="BW39" s="76"/>
      <c r="BX39" s="75"/>
      <c r="BY39" s="76"/>
      <c r="BZ39" s="73"/>
      <c r="CA39" s="74"/>
      <c r="CB39" s="73"/>
      <c r="CC39" s="74"/>
      <c r="CD39" s="75"/>
      <c r="CE39" s="76"/>
      <c r="CF39" s="75"/>
      <c r="CG39" s="76"/>
      <c r="CH39" s="75"/>
      <c r="CI39" s="76"/>
      <c r="CJ39" s="75"/>
      <c r="CK39" s="76"/>
      <c r="CL39" s="75"/>
      <c r="CM39" s="76"/>
      <c r="CN39" s="75"/>
      <c r="CO39" s="76"/>
      <c r="CP39" s="75"/>
      <c r="CQ39" s="76"/>
      <c r="CR39" s="75"/>
      <c r="CS39" s="76"/>
      <c r="CT39" s="75">
        <f>+CT38/CT72</f>
        <v>0.12201836557319667</v>
      </c>
      <c r="CU39" s="76"/>
      <c r="CV39" s="75"/>
      <c r="CW39" s="76"/>
      <c r="CX39" s="75"/>
      <c r="CY39" s="76"/>
      <c r="CZ39" s="75"/>
      <c r="DA39" s="76"/>
      <c r="DB39" s="75"/>
      <c r="DC39" s="76"/>
      <c r="DD39" s="285"/>
      <c r="DE39" s="283"/>
    </row>
    <row r="40" spans="1:110" s="13" customFormat="1" ht="12.75" customHeight="1" x14ac:dyDescent="0.35">
      <c r="A40" s="185"/>
      <c r="B40" s="193"/>
      <c r="C40" s="207"/>
      <c r="D40" s="193"/>
      <c r="E40" s="207"/>
      <c r="F40" s="194"/>
      <c r="G40" s="208"/>
      <c r="H40" s="194"/>
      <c r="I40" s="208"/>
      <c r="J40" s="194"/>
      <c r="K40" s="208"/>
      <c r="L40" s="194"/>
      <c r="M40" s="208"/>
      <c r="N40" s="194"/>
      <c r="O40" s="208"/>
      <c r="P40" s="194"/>
      <c r="Q40" s="208"/>
      <c r="R40" s="194"/>
      <c r="S40" s="208"/>
      <c r="T40" s="194"/>
      <c r="U40" s="208"/>
      <c r="V40" s="194"/>
      <c r="W40" s="208"/>
      <c r="X40" s="194"/>
      <c r="Y40" s="208"/>
      <c r="Z40" s="194"/>
      <c r="AA40" s="208"/>
      <c r="AB40" s="194"/>
      <c r="AC40" s="208"/>
      <c r="AD40" s="193"/>
      <c r="AE40" s="207"/>
      <c r="AF40" s="194"/>
      <c r="AG40" s="208"/>
      <c r="AH40" s="194"/>
      <c r="AI40" s="208"/>
      <c r="AJ40" s="194"/>
      <c r="AK40" s="208"/>
      <c r="AL40" s="193"/>
      <c r="AM40" s="207"/>
      <c r="AN40" s="193"/>
      <c r="AO40" s="207"/>
      <c r="AP40" s="194"/>
      <c r="AQ40" s="208"/>
      <c r="AR40" s="194"/>
      <c r="AS40" s="208"/>
      <c r="AT40" s="193"/>
      <c r="AU40" s="207"/>
      <c r="AV40" s="194"/>
      <c r="AW40" s="208"/>
      <c r="AX40" s="193"/>
      <c r="AY40" s="207"/>
      <c r="AZ40" s="193"/>
      <c r="BA40" s="207"/>
      <c r="BB40" s="193"/>
      <c r="BC40" s="207"/>
      <c r="BD40" s="193"/>
      <c r="BE40" s="207"/>
      <c r="BF40" s="194"/>
      <c r="BG40" s="208"/>
      <c r="BH40" s="194"/>
      <c r="BI40" s="208"/>
      <c r="BJ40" s="194"/>
      <c r="BK40" s="208"/>
      <c r="BL40" s="194"/>
      <c r="BM40" s="208"/>
      <c r="BN40" s="194"/>
      <c r="BO40" s="208"/>
      <c r="BP40" s="194"/>
      <c r="BQ40" s="208"/>
      <c r="BR40" s="194"/>
      <c r="BS40" s="208"/>
      <c r="BT40" s="194"/>
      <c r="BU40" s="208"/>
      <c r="BV40" s="194"/>
      <c r="BW40" s="208"/>
      <c r="BX40" s="194"/>
      <c r="BY40" s="208"/>
      <c r="BZ40" s="193"/>
      <c r="CA40" s="207"/>
      <c r="CB40" s="193"/>
      <c r="CC40" s="207"/>
      <c r="CD40" s="194"/>
      <c r="CE40" s="208"/>
      <c r="CF40" s="194"/>
      <c r="CG40" s="208"/>
      <c r="CH40" s="194"/>
      <c r="CI40" s="208"/>
      <c r="CJ40" s="194"/>
      <c r="CK40" s="208"/>
      <c r="CL40" s="194"/>
      <c r="CM40" s="208"/>
      <c r="CN40" s="194"/>
      <c r="CO40" s="208"/>
      <c r="CP40" s="194"/>
      <c r="CQ40" s="208"/>
      <c r="CR40" s="194"/>
      <c r="CS40" s="208"/>
      <c r="CT40" s="194"/>
      <c r="CU40" s="208"/>
      <c r="CV40" s="194"/>
      <c r="CW40" s="208"/>
      <c r="CX40" s="194"/>
      <c r="CY40" s="208"/>
      <c r="CZ40" s="194"/>
      <c r="DA40" s="208"/>
      <c r="DB40" s="194"/>
      <c r="DC40" s="208"/>
      <c r="DD40" s="416"/>
      <c r="DE40" s="417"/>
    </row>
    <row r="41" spans="1:110" s="38" customFormat="1" ht="12.75" customHeight="1" x14ac:dyDescent="0.35">
      <c r="A41" s="190" t="s">
        <v>154</v>
      </c>
      <c r="B41" s="26">
        <v>12.615333493036326</v>
      </c>
      <c r="C41" s="91" t="s">
        <v>62</v>
      </c>
      <c r="D41" s="26">
        <v>12.244220296578559</v>
      </c>
      <c r="E41" s="91" t="s">
        <v>62</v>
      </c>
      <c r="F41" s="27">
        <v>12.138320556611109</v>
      </c>
      <c r="G41" s="92" t="s">
        <v>62</v>
      </c>
      <c r="H41" s="27">
        <v>12.097789212816171</v>
      </c>
      <c r="I41" s="92" t="s">
        <v>62</v>
      </c>
      <c r="J41" s="27">
        <v>12.019502738826413</v>
      </c>
      <c r="K41" s="92" t="s">
        <v>62</v>
      </c>
      <c r="L41" s="27">
        <v>11.935640853531156</v>
      </c>
      <c r="M41" s="92" t="s">
        <v>62</v>
      </c>
      <c r="N41" s="27">
        <v>12.081309441352715</v>
      </c>
      <c r="O41" s="92" t="s">
        <v>62</v>
      </c>
      <c r="P41" s="27">
        <v>11.856787018302811</v>
      </c>
      <c r="Q41" s="92" t="s">
        <v>62</v>
      </c>
      <c r="R41" s="27">
        <v>11.769525726729217</v>
      </c>
      <c r="S41" s="92" t="s">
        <v>62</v>
      </c>
      <c r="T41" s="27">
        <v>11.727082732260895</v>
      </c>
      <c r="U41" s="92" t="s">
        <v>62</v>
      </c>
      <c r="V41" s="27">
        <v>11.679516125652745</v>
      </c>
      <c r="W41" s="92" t="s">
        <v>62</v>
      </c>
      <c r="X41" s="27">
        <v>11.603806242565774</v>
      </c>
      <c r="Y41" s="92" t="s">
        <v>62</v>
      </c>
      <c r="Z41" s="27">
        <v>11.373239623531822</v>
      </c>
      <c r="AA41" s="92" t="s">
        <v>62</v>
      </c>
      <c r="AB41" s="27">
        <v>11.281194249593515</v>
      </c>
      <c r="AC41" s="92" t="s">
        <v>62</v>
      </c>
      <c r="AD41" s="26">
        <v>11.199410058778142</v>
      </c>
      <c r="AE41" s="91" t="s">
        <v>62</v>
      </c>
      <c r="AF41" s="27">
        <v>11.068961261797066</v>
      </c>
      <c r="AG41" s="92" t="s">
        <v>62</v>
      </c>
      <c r="AH41" s="27">
        <v>11.060876759325122</v>
      </c>
      <c r="AI41" s="92" t="s">
        <v>62</v>
      </c>
      <c r="AJ41" s="27">
        <v>10.975814079718376</v>
      </c>
      <c r="AK41" s="92" t="s">
        <v>62</v>
      </c>
      <c r="AL41" s="26">
        <v>10.907546312483175</v>
      </c>
      <c r="AM41" s="91" t="s">
        <v>62</v>
      </c>
      <c r="AN41" s="26">
        <v>10.825875449158159</v>
      </c>
      <c r="AO41" s="91" t="s">
        <v>62</v>
      </c>
      <c r="AP41" s="27">
        <v>10.752418749519785</v>
      </c>
      <c r="AQ41" s="92" t="s">
        <v>62</v>
      </c>
      <c r="AR41" s="27">
        <v>10.705451900680755</v>
      </c>
      <c r="AS41" s="92" t="s">
        <v>62</v>
      </c>
      <c r="AT41" s="26">
        <v>10.657382404051329</v>
      </c>
      <c r="AU41" s="91" t="s">
        <v>62</v>
      </c>
      <c r="AV41" s="27">
        <v>10.492709227067211</v>
      </c>
      <c r="AW41" s="92" t="s">
        <v>62</v>
      </c>
      <c r="AX41" s="26">
        <v>10.402744090789541</v>
      </c>
      <c r="AY41" s="91" t="s">
        <v>62</v>
      </c>
      <c r="AZ41" s="26">
        <v>11.242202527883128</v>
      </c>
      <c r="BA41" s="91" t="s">
        <v>62</v>
      </c>
      <c r="BB41" s="26">
        <v>11.179435499175646</v>
      </c>
      <c r="BC41" s="91" t="s">
        <v>62</v>
      </c>
      <c r="BD41" s="26">
        <v>11.142641878825017</v>
      </c>
      <c r="BE41" s="91" t="s">
        <v>62</v>
      </c>
      <c r="BF41" s="27">
        <v>10.941206266268289</v>
      </c>
      <c r="BG41" s="92" t="s">
        <v>62</v>
      </c>
      <c r="BH41" s="27">
        <v>10.876527926471537</v>
      </c>
      <c r="BI41" s="92" t="s">
        <v>62</v>
      </c>
      <c r="BJ41" s="27">
        <v>10.794267548680736</v>
      </c>
      <c r="BK41" s="92" t="s">
        <v>62</v>
      </c>
      <c r="BL41" s="27">
        <v>10.621643221953692</v>
      </c>
      <c r="BM41" s="92" t="s">
        <v>62</v>
      </c>
      <c r="BN41" s="27">
        <v>10.564552651457305</v>
      </c>
      <c r="BO41" s="92" t="s">
        <v>62</v>
      </c>
      <c r="BP41" s="27">
        <v>10.529872620670359</v>
      </c>
      <c r="BQ41" s="92" t="s">
        <v>62</v>
      </c>
      <c r="BR41" s="27">
        <v>10.466508664144278</v>
      </c>
      <c r="BS41" s="92" t="s">
        <v>62</v>
      </c>
      <c r="BT41" s="27">
        <f>+'EXTERNAL DEBT COLONES'!BT41</f>
        <v>12.408070383135176</v>
      </c>
      <c r="BU41" s="92" t="s">
        <v>62</v>
      </c>
      <c r="BV41" s="27">
        <v>12.369289116006366</v>
      </c>
      <c r="BW41" s="92" t="s">
        <v>62</v>
      </c>
      <c r="BX41" s="27">
        <v>12.280767838230942</v>
      </c>
      <c r="BY41" s="92" t="s">
        <v>62</v>
      </c>
      <c r="BZ41" s="26">
        <v>12.213496059366308</v>
      </c>
      <c r="CA41" s="91" t="s">
        <v>62</v>
      </c>
      <c r="CB41" s="26">
        <v>12.213496059366308</v>
      </c>
      <c r="CC41" s="91" t="s">
        <v>62</v>
      </c>
      <c r="CD41" s="27">
        <v>12.179035863386005</v>
      </c>
      <c r="CE41" s="92" t="s">
        <v>62</v>
      </c>
      <c r="CF41" s="27">
        <v>12.094404735813901</v>
      </c>
      <c r="CG41" s="92" t="s">
        <v>62</v>
      </c>
      <c r="CH41" s="27">
        <v>12.067584185353683</v>
      </c>
      <c r="CI41" s="92" t="s">
        <v>62</v>
      </c>
      <c r="CJ41" s="27">
        <v>11.974018734123616</v>
      </c>
      <c r="CK41" s="92" t="s">
        <v>62</v>
      </c>
      <c r="CL41" s="27">
        <v>11.884374043298441</v>
      </c>
      <c r="CM41" s="92" t="s">
        <v>62</v>
      </c>
      <c r="CN41" s="27">
        <v>11.884374043298441</v>
      </c>
      <c r="CO41" s="92" t="s">
        <v>62</v>
      </c>
      <c r="CP41" s="27">
        <v>11.829510117144302</v>
      </c>
      <c r="CQ41" s="92" t="s">
        <v>62</v>
      </c>
      <c r="CR41" s="27">
        <v>11.906446450310614</v>
      </c>
      <c r="CS41" s="92" t="s">
        <v>62</v>
      </c>
      <c r="CT41" s="27">
        <v>11.906446450310614</v>
      </c>
      <c r="CU41" s="92" t="s">
        <v>62</v>
      </c>
      <c r="CV41" s="27">
        <v>11.674088180424517</v>
      </c>
      <c r="CW41" s="92" t="s">
        <v>62</v>
      </c>
      <c r="CX41" s="27">
        <v>11.596265776754809</v>
      </c>
      <c r="CY41" s="92" t="s">
        <v>62</v>
      </c>
      <c r="CZ41" s="27">
        <v>11.586968981066303</v>
      </c>
      <c r="DA41" s="92" t="s">
        <v>62</v>
      </c>
      <c r="DB41" s="27">
        <v>11.880648989272355</v>
      </c>
      <c r="DC41" s="92" t="s">
        <v>62</v>
      </c>
      <c r="DD41" s="250">
        <v>11.803980991281739</v>
      </c>
      <c r="DE41" s="289" t="s">
        <v>62</v>
      </c>
    </row>
    <row r="42" spans="1:110" s="38" customFormat="1" ht="14.25" customHeight="1" x14ac:dyDescent="0.35">
      <c r="A42" s="190" t="s">
        <v>155</v>
      </c>
      <c r="B42" s="26">
        <v>8.0801669736563628</v>
      </c>
      <c r="C42" s="91" t="s">
        <v>62</v>
      </c>
      <c r="D42" s="26">
        <v>8.799409996895756</v>
      </c>
      <c r="E42" s="91" t="s">
        <v>62</v>
      </c>
      <c r="F42" s="27">
        <v>8.0801669736563628</v>
      </c>
      <c r="G42" s="92" t="s">
        <v>62</v>
      </c>
      <c r="H42" s="27">
        <v>8.1538033839533277</v>
      </c>
      <c r="I42" s="92" t="s">
        <v>62</v>
      </c>
      <c r="J42" s="27">
        <v>8.1538033839533277</v>
      </c>
      <c r="K42" s="92" t="s">
        <v>62</v>
      </c>
      <c r="L42" s="27">
        <v>8.1538033839533277</v>
      </c>
      <c r="M42" s="92" t="s">
        <v>62</v>
      </c>
      <c r="N42" s="27">
        <v>8.2283657508887345</v>
      </c>
      <c r="O42" s="92" t="s">
        <v>62</v>
      </c>
      <c r="P42" s="27">
        <v>8.2283657508887345</v>
      </c>
      <c r="Q42" s="92" t="s">
        <v>62</v>
      </c>
      <c r="R42" s="27">
        <v>8.2283657508887345</v>
      </c>
      <c r="S42" s="92" t="s">
        <v>62</v>
      </c>
      <c r="T42" s="27">
        <v>8.2283657508887345</v>
      </c>
      <c r="U42" s="92" t="s">
        <v>62</v>
      </c>
      <c r="V42" s="27">
        <v>8</v>
      </c>
      <c r="W42" s="92" t="s">
        <v>62</v>
      </c>
      <c r="X42" s="27">
        <v>8</v>
      </c>
      <c r="Y42" s="92" t="s">
        <v>62</v>
      </c>
      <c r="Z42" s="27">
        <v>7.82</v>
      </c>
      <c r="AA42" s="92" t="s">
        <v>62</v>
      </c>
      <c r="AB42" s="27">
        <v>7.8182606989736643</v>
      </c>
      <c r="AC42" s="92" t="s">
        <v>62</v>
      </c>
      <c r="AD42" s="26">
        <v>7.8182606989736643</v>
      </c>
      <c r="AE42" s="91" t="s">
        <v>62</v>
      </c>
      <c r="AF42" s="27">
        <v>7.7226094559497742</v>
      </c>
      <c r="AG42" s="92" t="s">
        <v>62</v>
      </c>
      <c r="AH42" s="27">
        <v>7.7226094559497742</v>
      </c>
      <c r="AI42" s="92" t="s">
        <v>62</v>
      </c>
      <c r="AJ42" s="27">
        <v>7.7226094559497742</v>
      </c>
      <c r="AK42" s="92" t="s">
        <v>62</v>
      </c>
      <c r="AL42" s="26">
        <v>7.2035796856145513</v>
      </c>
      <c r="AM42" s="91" t="s">
        <v>62</v>
      </c>
      <c r="AN42" s="26">
        <v>7.2</v>
      </c>
      <c r="AO42" s="91" t="s">
        <v>62</v>
      </c>
      <c r="AP42" s="27">
        <v>7.2</v>
      </c>
      <c r="AQ42" s="92" t="s">
        <v>62</v>
      </c>
      <c r="AR42" s="27">
        <v>7.0019686334031546</v>
      </c>
      <c r="AS42" s="92" t="s">
        <v>62</v>
      </c>
      <c r="AT42" s="26">
        <v>7.0019686334031546</v>
      </c>
      <c r="AU42" s="91" t="s">
        <v>62</v>
      </c>
      <c r="AV42" s="27">
        <v>7.0019686334031546</v>
      </c>
      <c r="AW42" s="92" t="s">
        <v>62</v>
      </c>
      <c r="AX42" s="26">
        <v>7.2119718562051869</v>
      </c>
      <c r="AY42" s="91" t="s">
        <v>62</v>
      </c>
      <c r="AZ42" s="26">
        <v>7.2119718562051869</v>
      </c>
      <c r="BA42" s="91" t="s">
        <v>62</v>
      </c>
      <c r="BB42" s="26">
        <v>7.2119718562051869</v>
      </c>
      <c r="BC42" s="91" t="s">
        <v>62</v>
      </c>
      <c r="BD42" s="26">
        <v>8.84</v>
      </c>
      <c r="BE42" s="91" t="s">
        <v>62</v>
      </c>
      <c r="BF42" s="27">
        <v>8.84</v>
      </c>
      <c r="BG42" s="92" t="s">
        <v>62</v>
      </c>
      <c r="BH42" s="27">
        <v>8.84</v>
      </c>
      <c r="BI42" s="92" t="s">
        <v>62</v>
      </c>
      <c r="BJ42" s="27">
        <f>+'EXTERNAL DEBT COLONES'!BJ42</f>
        <v>8.4833964522346434</v>
      </c>
      <c r="BK42" s="92" t="s">
        <v>62</v>
      </c>
      <c r="BL42" s="27">
        <f>+'EXTERNAL DEBT COLONES'!BL42</f>
        <v>8.4833964522346434</v>
      </c>
      <c r="BM42" s="92" t="s">
        <v>62</v>
      </c>
      <c r="BN42" s="27">
        <f>+'EXTERNAL DEBT COLONES'!BN42</f>
        <v>8.4833964522346434</v>
      </c>
      <c r="BO42" s="92" t="s">
        <v>62</v>
      </c>
      <c r="BP42" s="27">
        <f>+'EXTERNAL DEBT COLONES'!BP42</f>
        <v>8.4833964522346434</v>
      </c>
      <c r="BQ42" s="92" t="s">
        <v>62</v>
      </c>
      <c r="BR42" s="27">
        <f>+'EXTERNAL DEBT COLONES'!BR42</f>
        <v>8.2845232610472905</v>
      </c>
      <c r="BS42" s="92" t="s">
        <v>62</v>
      </c>
      <c r="BT42" s="27">
        <f>+'EXTERNAL DEBT COLONES'!BT42</f>
        <v>8.2845232610472905</v>
      </c>
      <c r="BU42" s="92" t="s">
        <v>62</v>
      </c>
      <c r="BV42" s="27">
        <v>8.2845232610472905</v>
      </c>
      <c r="BW42" s="92" t="s">
        <v>62</v>
      </c>
      <c r="BX42" s="27">
        <v>9.388767101180223</v>
      </c>
      <c r="BY42" s="92" t="s">
        <v>62</v>
      </c>
      <c r="BZ42" s="26">
        <v>9.388767101180223</v>
      </c>
      <c r="CA42" s="91" t="s">
        <v>62</v>
      </c>
      <c r="CB42" s="26">
        <v>9.1607681663184</v>
      </c>
      <c r="CC42" s="91" t="s">
        <v>62</v>
      </c>
      <c r="CD42" s="27">
        <v>9.1607681663184</v>
      </c>
      <c r="CE42" s="92" t="s">
        <v>62</v>
      </c>
      <c r="CF42" s="27">
        <v>9.1607681663184</v>
      </c>
      <c r="CG42" s="92" t="s">
        <v>62</v>
      </c>
      <c r="CH42" s="27">
        <v>9.090621694490693</v>
      </c>
      <c r="CI42" s="92" t="s">
        <v>62</v>
      </c>
      <c r="CJ42" s="27">
        <v>9.090621694490693</v>
      </c>
      <c r="CK42" s="92" t="s">
        <v>62</v>
      </c>
      <c r="CL42" s="27">
        <v>9.090621694490693</v>
      </c>
      <c r="CM42" s="92" t="s">
        <v>62</v>
      </c>
      <c r="CN42" s="27">
        <v>9.2688394095508926</v>
      </c>
      <c r="CO42" s="92" t="s">
        <v>62</v>
      </c>
      <c r="CP42" s="27">
        <v>9.2688394095508926</v>
      </c>
      <c r="CQ42" s="92" t="s">
        <v>62</v>
      </c>
      <c r="CR42" s="27">
        <v>9.2688394095508926</v>
      </c>
      <c r="CS42" s="92" t="s">
        <v>62</v>
      </c>
      <c r="CT42" s="27">
        <v>9.0657891641234407</v>
      </c>
      <c r="CU42" s="92" t="s">
        <v>62</v>
      </c>
      <c r="CV42" s="27">
        <v>9.0657891641234407</v>
      </c>
      <c r="CW42" s="92" t="s">
        <v>62</v>
      </c>
      <c r="CX42" s="27">
        <v>9.0657891641234407</v>
      </c>
      <c r="CY42" s="92" t="s">
        <v>62</v>
      </c>
      <c r="CZ42" s="27">
        <v>9.0657891641234407</v>
      </c>
      <c r="DA42" s="92" t="s">
        <v>62</v>
      </c>
      <c r="DB42" s="27">
        <v>9.0700029153925108</v>
      </c>
      <c r="DC42" s="92" t="s">
        <v>62</v>
      </c>
      <c r="DD42" s="250">
        <v>9.0700029153925108</v>
      </c>
      <c r="DE42" s="289" t="s">
        <v>62</v>
      </c>
    </row>
    <row r="43" spans="1:110" s="38" customFormat="1" ht="14.25" customHeight="1" x14ac:dyDescent="0.35">
      <c r="A43" s="190" t="s">
        <v>156</v>
      </c>
      <c r="B43" s="26">
        <v>7.7919492758080064</v>
      </c>
      <c r="C43" s="91" t="s">
        <v>62</v>
      </c>
      <c r="D43" s="26">
        <v>7.7919492758080064</v>
      </c>
      <c r="E43" s="91" t="s">
        <v>62</v>
      </c>
      <c r="F43" s="27">
        <v>7.7919492758080064</v>
      </c>
      <c r="G43" s="92" t="s">
        <v>62</v>
      </c>
      <c r="H43" s="27">
        <v>7.8876798019458274</v>
      </c>
      <c r="I43" s="92" t="s">
        <v>62</v>
      </c>
      <c r="J43" s="27">
        <v>7.8876798019458274</v>
      </c>
      <c r="K43" s="92" t="s">
        <v>62</v>
      </c>
      <c r="L43" s="27">
        <v>7.8876798019458274</v>
      </c>
      <c r="M43" s="92" t="s">
        <v>62</v>
      </c>
      <c r="N43" s="27">
        <v>7.9837317534899048</v>
      </c>
      <c r="O43" s="92" t="s">
        <v>62</v>
      </c>
      <c r="P43" s="27">
        <v>7.9837317534899048</v>
      </c>
      <c r="Q43" s="92" t="s">
        <v>62</v>
      </c>
      <c r="R43" s="27">
        <v>7.9837317534899048</v>
      </c>
      <c r="S43" s="92" t="s">
        <v>62</v>
      </c>
      <c r="T43" s="27">
        <v>7.9837317534899048</v>
      </c>
      <c r="U43" s="92" t="s">
        <v>62</v>
      </c>
      <c r="V43" s="27">
        <v>7.75</v>
      </c>
      <c r="W43" s="92" t="s">
        <v>62</v>
      </c>
      <c r="X43" s="27">
        <v>7.75</v>
      </c>
      <c r="Y43" s="92" t="s">
        <v>62</v>
      </c>
      <c r="Z43" s="27">
        <v>7.57</v>
      </c>
      <c r="AA43" s="92" t="s">
        <v>62</v>
      </c>
      <c r="AB43" s="27">
        <v>7.5664763979550598</v>
      </c>
      <c r="AC43" s="92" t="s">
        <v>62</v>
      </c>
      <c r="AD43" s="26">
        <v>7.5664763979550598</v>
      </c>
      <c r="AE43" s="91" t="s">
        <v>62</v>
      </c>
      <c r="AF43" s="27">
        <v>7.4738273913676743</v>
      </c>
      <c r="AG43" s="92" t="s">
        <v>62</v>
      </c>
      <c r="AH43" s="27">
        <v>7.4738273913676743</v>
      </c>
      <c r="AI43" s="92" t="s">
        <v>62</v>
      </c>
      <c r="AJ43" s="27">
        <v>7.4738273913676743</v>
      </c>
      <c r="AK43" s="92" t="s">
        <v>62</v>
      </c>
      <c r="AL43" s="26">
        <v>6.9288545239805099</v>
      </c>
      <c r="AM43" s="91" t="s">
        <v>62</v>
      </c>
      <c r="AN43" s="26">
        <v>6.93</v>
      </c>
      <c r="AO43" s="91" t="s">
        <v>62</v>
      </c>
      <c r="AP43" s="27">
        <v>6.93</v>
      </c>
      <c r="AQ43" s="92" t="s">
        <v>62</v>
      </c>
      <c r="AR43" s="27">
        <v>6.7241988777095081</v>
      </c>
      <c r="AS43" s="92" t="s">
        <v>62</v>
      </c>
      <c r="AT43" s="26">
        <v>6.7241988777095081</v>
      </c>
      <c r="AU43" s="91" t="s">
        <v>62</v>
      </c>
      <c r="AV43" s="27">
        <v>6.7241988777095081</v>
      </c>
      <c r="AW43" s="92" t="s">
        <v>62</v>
      </c>
      <c r="AX43" s="26">
        <v>6.9598513881684632</v>
      </c>
      <c r="AY43" s="91" t="s">
        <v>62</v>
      </c>
      <c r="AZ43" s="26">
        <v>6.9598513881684632</v>
      </c>
      <c r="BA43" s="91" t="s">
        <v>62</v>
      </c>
      <c r="BB43" s="26">
        <v>6.9598513881684632</v>
      </c>
      <c r="BC43" s="91" t="s">
        <v>62</v>
      </c>
      <c r="BD43" s="26">
        <v>8.5500000000000007</v>
      </c>
      <c r="BE43" s="91" t="s">
        <v>62</v>
      </c>
      <c r="BF43" s="27">
        <v>8.5500000000000007</v>
      </c>
      <c r="BG43" s="92" t="s">
        <v>62</v>
      </c>
      <c r="BH43" s="27">
        <v>8.5500000000000007</v>
      </c>
      <c r="BI43" s="92" t="s">
        <v>62</v>
      </c>
      <c r="BJ43" s="27">
        <f>+'EXTERNAL DEBT COLONES'!BJ43</f>
        <v>8.204575829665588</v>
      </c>
      <c r="BK43" s="92" t="s">
        <v>62</v>
      </c>
      <c r="BL43" s="27">
        <f>+'EXTERNAL DEBT COLONES'!BL43</f>
        <v>8.204575829665588</v>
      </c>
      <c r="BM43" s="92" t="s">
        <v>62</v>
      </c>
      <c r="BN43" s="27">
        <f>+'EXTERNAL DEBT COLONES'!BN43</f>
        <v>8.204575829665588</v>
      </c>
      <c r="BO43" s="92" t="s">
        <v>62</v>
      </c>
      <c r="BP43" s="27">
        <f>+'EXTERNAL DEBT COLONES'!BP43</f>
        <v>8.204575829665588</v>
      </c>
      <c r="BQ43" s="92" t="s">
        <v>62</v>
      </c>
      <c r="BR43" s="27">
        <f>+'EXTERNAL DEBT COLONES'!BR43</f>
        <v>8.0030820013151427</v>
      </c>
      <c r="BS43" s="92" t="s">
        <v>62</v>
      </c>
      <c r="BT43" s="27">
        <f>+'EXTERNAL DEBT COLONES'!BT43</f>
        <v>8.0030820013151427</v>
      </c>
      <c r="BU43" s="92" t="s">
        <v>62</v>
      </c>
      <c r="BV43" s="27">
        <v>8.0030820013151427</v>
      </c>
      <c r="BW43" s="92" t="s">
        <v>62</v>
      </c>
      <c r="BX43" s="27">
        <v>9.1011190885644435</v>
      </c>
      <c r="BY43" s="92" t="s">
        <v>62</v>
      </c>
      <c r="BZ43" s="26">
        <v>9.1011190885644435</v>
      </c>
      <c r="CA43" s="91" t="s">
        <v>62</v>
      </c>
      <c r="CB43" s="26">
        <v>8.8722476205210477</v>
      </c>
      <c r="CC43" s="91" t="s">
        <v>62</v>
      </c>
      <c r="CD43" s="27">
        <v>8.8722476205210477</v>
      </c>
      <c r="CE43" s="92" t="s">
        <v>62</v>
      </c>
      <c r="CF43" s="27">
        <v>8.8722476205210477</v>
      </c>
      <c r="CG43" s="92" t="s">
        <v>62</v>
      </c>
      <c r="CH43" s="27">
        <v>8.8001956033672961</v>
      </c>
      <c r="CI43" s="92" t="s">
        <v>62</v>
      </c>
      <c r="CJ43" s="27">
        <v>8.8001956033672961</v>
      </c>
      <c r="CK43" s="92" t="s">
        <v>62</v>
      </c>
      <c r="CL43" s="27">
        <v>8.8001956033672961</v>
      </c>
      <c r="CM43" s="92" t="s">
        <v>62</v>
      </c>
      <c r="CN43" s="27">
        <v>8.9931702351504015</v>
      </c>
      <c r="CO43" s="92" t="s">
        <v>62</v>
      </c>
      <c r="CP43" s="27">
        <v>8.9931702351504015</v>
      </c>
      <c r="CQ43" s="92" t="s">
        <v>62</v>
      </c>
      <c r="CR43" s="27">
        <v>8.9931702351504015</v>
      </c>
      <c r="CS43" s="92" t="s">
        <v>62</v>
      </c>
      <c r="CT43" s="27">
        <v>8.7745574970323936</v>
      </c>
      <c r="CU43" s="92" t="s">
        <v>62</v>
      </c>
      <c r="CV43" s="27">
        <v>8.7745574970323936</v>
      </c>
      <c r="CW43" s="92" t="s">
        <v>62</v>
      </c>
      <c r="CX43" s="27">
        <v>8.7745574970323936</v>
      </c>
      <c r="CY43" s="92" t="s">
        <v>62</v>
      </c>
      <c r="CZ43" s="27">
        <v>8.7806204983996157</v>
      </c>
      <c r="DA43" s="92" t="s">
        <v>62</v>
      </c>
      <c r="DB43" s="27">
        <v>8.7806204983996157</v>
      </c>
      <c r="DC43" s="92" t="s">
        <v>62</v>
      </c>
      <c r="DD43" s="250">
        <v>8.7806204983996157</v>
      </c>
      <c r="DE43" s="289" t="s">
        <v>62</v>
      </c>
    </row>
    <row r="44" spans="1:110" s="38" customFormat="1" ht="14.25" customHeight="1" x14ac:dyDescent="0.35">
      <c r="A44" s="25" t="s">
        <v>157</v>
      </c>
      <c r="B44" s="26">
        <v>8.9714268588002799</v>
      </c>
      <c r="C44" s="91" t="s">
        <v>62</v>
      </c>
      <c r="D44" s="26">
        <v>8.9714268588002799</v>
      </c>
      <c r="E44" s="91" t="s">
        <v>62</v>
      </c>
      <c r="F44" s="27">
        <v>8.6523917120848832</v>
      </c>
      <c r="G44" s="92" t="s">
        <v>62</v>
      </c>
      <c r="H44" s="27">
        <v>8.6603921233913272</v>
      </c>
      <c r="I44" s="92" t="s">
        <v>62</v>
      </c>
      <c r="J44" s="27">
        <v>8.6292598064524419</v>
      </c>
      <c r="K44" s="92" t="s">
        <v>62</v>
      </c>
      <c r="L44" s="27">
        <v>8.5516887687562502</v>
      </c>
      <c r="M44" s="92" t="s">
        <v>62</v>
      </c>
      <c r="N44" s="27">
        <v>8.2252382498995864</v>
      </c>
      <c r="O44" s="92" t="s">
        <v>62</v>
      </c>
      <c r="P44" s="27">
        <v>7.9194890044177049</v>
      </c>
      <c r="Q44" s="92" t="s">
        <v>62</v>
      </c>
      <c r="R44" s="27">
        <v>7.8956892518586983</v>
      </c>
      <c r="S44" s="92" t="s">
        <v>62</v>
      </c>
      <c r="T44" s="27">
        <v>7.8956892518586983</v>
      </c>
      <c r="U44" s="92" t="s">
        <v>62</v>
      </c>
      <c r="V44" s="27">
        <v>7.8713303249317521</v>
      </c>
      <c r="W44" s="92" t="s">
        <v>62</v>
      </c>
      <c r="X44" s="27">
        <v>7.8187131577048987</v>
      </c>
      <c r="Y44" s="92" t="s">
        <v>62</v>
      </c>
      <c r="Z44" s="27">
        <v>7.5163553145930138</v>
      </c>
      <c r="AA44" s="92" t="s">
        <v>62</v>
      </c>
      <c r="AB44" s="27">
        <v>7.4192296567323899</v>
      </c>
      <c r="AC44" s="92" t="s">
        <v>62</v>
      </c>
      <c r="AD44" s="26">
        <v>7.3489158167958015</v>
      </c>
      <c r="AE44" s="91" t="s">
        <v>62</v>
      </c>
      <c r="AF44" s="27">
        <v>7.0553006316930515</v>
      </c>
      <c r="AG44" s="92" t="s">
        <v>62</v>
      </c>
      <c r="AH44" s="27">
        <v>6.8733790442205072</v>
      </c>
      <c r="AI44" s="92" t="s">
        <v>62</v>
      </c>
      <c r="AJ44" s="27">
        <v>6.8268606057953747</v>
      </c>
      <c r="AK44" s="92" t="s">
        <v>62</v>
      </c>
      <c r="AL44" s="26">
        <v>6.8832203391224498</v>
      </c>
      <c r="AM44" s="91" t="s">
        <v>62</v>
      </c>
      <c r="AN44" s="26">
        <v>6.5617372715954687</v>
      </c>
      <c r="AO44" s="91" t="s">
        <v>62</v>
      </c>
      <c r="AP44" s="27">
        <v>6.4985694357268304</v>
      </c>
      <c r="AQ44" s="92" t="s">
        <v>62</v>
      </c>
      <c r="AR44" s="27">
        <v>6.5114478984196777</v>
      </c>
      <c r="AS44" s="92" t="s">
        <v>62</v>
      </c>
      <c r="AT44" s="26">
        <v>6.4302777992933109</v>
      </c>
      <c r="AU44" s="91" t="s">
        <v>62</v>
      </c>
      <c r="AV44" s="27">
        <v>6.2466219904879337</v>
      </c>
      <c r="AW44" s="92" t="s">
        <v>62</v>
      </c>
      <c r="AX44" s="26">
        <v>6.1742120129417923</v>
      </c>
      <c r="AY44" s="91" t="s">
        <v>62</v>
      </c>
      <c r="AZ44" s="26">
        <v>6.6312990241256804</v>
      </c>
      <c r="BA44" s="91" t="s">
        <v>62</v>
      </c>
      <c r="BB44" s="26">
        <v>6.6122845909712371</v>
      </c>
      <c r="BC44" s="91" t="s">
        <v>62</v>
      </c>
      <c r="BD44" s="26">
        <v>6.6255595649759469</v>
      </c>
      <c r="BE44" s="91" t="s">
        <v>62</v>
      </c>
      <c r="BF44" s="27">
        <v>6.9698462247330637</v>
      </c>
      <c r="BG44" s="92" t="s">
        <v>62</v>
      </c>
      <c r="BH44" s="27">
        <v>6.974319389734859</v>
      </c>
      <c r="BI44" s="92" t="s">
        <v>62</v>
      </c>
      <c r="BJ44" s="27">
        <v>6.903635145180079</v>
      </c>
      <c r="BK44" s="92" t="s">
        <v>62</v>
      </c>
      <c r="BL44" s="27">
        <v>6.6871300026751843</v>
      </c>
      <c r="BM44" s="92" t="s">
        <v>62</v>
      </c>
      <c r="BN44" s="27">
        <v>6.6503073832284665</v>
      </c>
      <c r="BO44" s="92" t="s">
        <v>62</v>
      </c>
      <c r="BP44" s="27">
        <v>6.6668141487316062</v>
      </c>
      <c r="BQ44" s="92" t="s">
        <v>62</v>
      </c>
      <c r="BR44" s="27">
        <v>6.5966137642449745</v>
      </c>
      <c r="BS44" s="92" t="s">
        <v>62</v>
      </c>
      <c r="BT44" s="27">
        <f>+'EXTERNAL DEBT COLONES'!BT44</f>
        <v>8.9524294605926382</v>
      </c>
      <c r="BU44" s="92" t="s">
        <v>62</v>
      </c>
      <c r="BV44" s="27">
        <v>8.9231099681911559</v>
      </c>
      <c r="BW44" s="92" t="s">
        <v>62</v>
      </c>
      <c r="BX44" s="27">
        <v>8.4570261128696522</v>
      </c>
      <c r="BY44" s="92" t="s">
        <v>62</v>
      </c>
      <c r="BZ44" s="26">
        <v>8.4168282743969254</v>
      </c>
      <c r="CA44" s="91" t="s">
        <v>62</v>
      </c>
      <c r="CB44" s="26">
        <v>8.4168282743969254</v>
      </c>
      <c r="CC44" s="91" t="s">
        <v>62</v>
      </c>
      <c r="CD44" s="27">
        <v>8.4064950981514244</v>
      </c>
      <c r="CE44" s="92" t="s">
        <v>62</v>
      </c>
      <c r="CF44" s="27">
        <v>8.3627928906414244</v>
      </c>
      <c r="CG44" s="92" t="s">
        <v>62</v>
      </c>
      <c r="CH44" s="27">
        <v>8.0942456761813251</v>
      </c>
      <c r="CI44" s="92" t="s">
        <v>62</v>
      </c>
      <c r="CJ44" s="27">
        <v>7.9959162549545821</v>
      </c>
      <c r="CK44" s="92" t="s">
        <v>62</v>
      </c>
      <c r="CL44" s="27">
        <v>7.9329648702871287</v>
      </c>
      <c r="CM44" s="92" t="s">
        <v>62</v>
      </c>
      <c r="CN44" s="27">
        <v>7.9553778885967965</v>
      </c>
      <c r="CO44" s="92" t="s">
        <v>62</v>
      </c>
      <c r="CP44" s="27">
        <v>7.9204399629668618</v>
      </c>
      <c r="CQ44" s="92" t="s">
        <v>62</v>
      </c>
      <c r="CR44" s="27">
        <v>7.8749933471466678</v>
      </c>
      <c r="CS44" s="92" t="s">
        <v>62</v>
      </c>
      <c r="CT44" s="27">
        <v>7.9381807595088301</v>
      </c>
      <c r="CU44" s="92" t="s">
        <v>62</v>
      </c>
      <c r="CV44" s="27">
        <v>7.881764677664691</v>
      </c>
      <c r="CW44" s="92" t="s">
        <v>62</v>
      </c>
      <c r="CX44" s="27">
        <v>7.8014970725293189</v>
      </c>
      <c r="CY44" s="92" t="s">
        <v>62</v>
      </c>
      <c r="CZ44" s="27">
        <v>7.7908694074376754</v>
      </c>
      <c r="DA44" s="92" t="s">
        <v>62</v>
      </c>
      <c r="DB44" s="27">
        <v>7.96</v>
      </c>
      <c r="DC44" s="92" t="s">
        <v>62</v>
      </c>
      <c r="DD44" s="250">
        <v>7.9116269761433955</v>
      </c>
      <c r="DE44" s="289" t="s">
        <v>62</v>
      </c>
    </row>
    <row r="45" spans="1:110" s="13" customFormat="1" x14ac:dyDescent="0.35">
      <c r="A45" s="185"/>
      <c r="B45" s="28"/>
      <c r="C45" s="83"/>
      <c r="D45" s="28"/>
      <c r="E45" s="83"/>
      <c r="F45" s="41"/>
      <c r="G45" s="84"/>
      <c r="H45" s="41"/>
      <c r="I45" s="84"/>
      <c r="J45" s="41"/>
      <c r="K45" s="84"/>
      <c r="L45" s="41"/>
      <c r="M45" s="84"/>
      <c r="N45" s="41"/>
      <c r="O45" s="84"/>
      <c r="P45" s="41"/>
      <c r="Q45" s="84"/>
      <c r="R45" s="41"/>
      <c r="S45" s="84"/>
      <c r="T45" s="41"/>
      <c r="U45" s="84"/>
      <c r="V45" s="41"/>
      <c r="W45" s="84"/>
      <c r="X45" s="41"/>
      <c r="Y45" s="84"/>
      <c r="Z45" s="41"/>
      <c r="AA45" s="84"/>
      <c r="AB45" s="41"/>
      <c r="AC45" s="84"/>
      <c r="AD45" s="28"/>
      <c r="AE45" s="83"/>
      <c r="AF45" s="41"/>
      <c r="AG45" s="84"/>
      <c r="AH45" s="41"/>
      <c r="AI45" s="84"/>
      <c r="AJ45" s="41"/>
      <c r="AK45" s="84"/>
      <c r="AL45" s="28"/>
      <c r="AM45" s="83"/>
      <c r="AN45" s="28"/>
      <c r="AO45" s="83"/>
      <c r="AP45" s="41"/>
      <c r="AQ45" s="84"/>
      <c r="AR45" s="41"/>
      <c r="AS45" s="84"/>
      <c r="AT45" s="28"/>
      <c r="AU45" s="83"/>
      <c r="AV45" s="41"/>
      <c r="AW45" s="84"/>
      <c r="AX45" s="28"/>
      <c r="AY45" s="83"/>
      <c r="AZ45" s="28"/>
      <c r="BA45" s="83"/>
      <c r="BB45" s="28"/>
      <c r="BC45" s="83"/>
      <c r="BD45" s="28"/>
      <c r="BE45" s="83"/>
      <c r="BF45" s="41"/>
      <c r="BG45" s="84"/>
      <c r="BH45" s="41"/>
      <c r="BI45" s="84"/>
      <c r="BJ45" s="41"/>
      <c r="BK45" s="84"/>
      <c r="BL45" s="41"/>
      <c r="BM45" s="84"/>
      <c r="BN45" s="41"/>
      <c r="BO45" s="84"/>
      <c r="BP45" s="41"/>
      <c r="BQ45" s="84"/>
      <c r="BR45" s="41"/>
      <c r="BS45" s="84"/>
      <c r="BT45" s="41"/>
      <c r="BU45" s="84"/>
      <c r="BV45" s="41"/>
      <c r="BW45" s="84"/>
      <c r="BX45" s="41"/>
      <c r="BY45" s="84"/>
      <c r="BZ45" s="28"/>
      <c r="CA45" s="83"/>
      <c r="CB45" s="28"/>
      <c r="CC45" s="83"/>
      <c r="CD45" s="41"/>
      <c r="CE45" s="84"/>
      <c r="CF45" s="41"/>
      <c r="CG45" s="84"/>
      <c r="CH45" s="41"/>
      <c r="CI45" s="84"/>
      <c r="CJ45" s="41"/>
      <c r="CK45" s="84"/>
      <c r="CL45" s="41"/>
      <c r="CM45" s="84"/>
      <c r="CN45" s="41"/>
      <c r="CO45" s="84"/>
      <c r="CP45" s="41"/>
      <c r="CQ45" s="84"/>
      <c r="CR45" s="41"/>
      <c r="CS45" s="84"/>
      <c r="CT45" s="41"/>
      <c r="CU45" s="84"/>
      <c r="CV45" s="41"/>
      <c r="CW45" s="84"/>
      <c r="CX45" s="41"/>
      <c r="CY45" s="84"/>
      <c r="CZ45" s="41"/>
      <c r="DA45" s="84"/>
      <c r="DB45" s="41"/>
      <c r="DC45" s="84"/>
      <c r="DD45" s="290"/>
      <c r="DE45" s="286"/>
    </row>
    <row r="46" spans="1:110" s="13" customFormat="1" x14ac:dyDescent="0.35">
      <c r="A46" s="190" t="s">
        <v>66</v>
      </c>
      <c r="B46" s="42"/>
      <c r="C46" s="83"/>
      <c r="D46" s="42"/>
      <c r="E46" s="83"/>
      <c r="F46" s="43"/>
      <c r="G46" s="84"/>
      <c r="H46" s="43"/>
      <c r="I46" s="84"/>
      <c r="J46" s="43"/>
      <c r="K46" s="84"/>
      <c r="L46" s="43"/>
      <c r="M46" s="84"/>
      <c r="N46" s="43"/>
      <c r="O46" s="84"/>
      <c r="P46" s="43"/>
      <c r="Q46" s="84"/>
      <c r="R46" s="43"/>
      <c r="S46" s="84"/>
      <c r="T46" s="43"/>
      <c r="U46" s="84"/>
      <c r="V46" s="43"/>
      <c r="W46" s="84"/>
      <c r="X46" s="43"/>
      <c r="Y46" s="84"/>
      <c r="Z46" s="43"/>
      <c r="AA46" s="84"/>
      <c r="AB46" s="43"/>
      <c r="AC46" s="84"/>
      <c r="AD46" s="42"/>
      <c r="AE46" s="83"/>
      <c r="AF46" s="43"/>
      <c r="AG46" s="84"/>
      <c r="AH46" s="43"/>
      <c r="AI46" s="84"/>
      <c r="AJ46" s="43"/>
      <c r="AK46" s="84"/>
      <c r="AL46" s="42"/>
      <c r="AM46" s="83"/>
      <c r="AN46" s="42"/>
      <c r="AO46" s="83"/>
      <c r="AP46" s="43"/>
      <c r="AQ46" s="84"/>
      <c r="AR46" s="43"/>
      <c r="AS46" s="84"/>
      <c r="AT46" s="42"/>
      <c r="AU46" s="83"/>
      <c r="AV46" s="43"/>
      <c r="AW46" s="84"/>
      <c r="AX46" s="42"/>
      <c r="AY46" s="83"/>
      <c r="AZ46" s="42"/>
      <c r="BA46" s="83"/>
      <c r="BB46" s="42"/>
      <c r="BC46" s="83"/>
      <c r="BD46" s="42"/>
      <c r="BE46" s="83"/>
      <c r="BF46" s="43"/>
      <c r="BG46" s="84"/>
      <c r="BH46" s="43"/>
      <c r="BI46" s="84"/>
      <c r="BJ46" s="43"/>
      <c r="BK46" s="84"/>
      <c r="BL46" s="43"/>
      <c r="BM46" s="84"/>
      <c r="BN46" s="43"/>
      <c r="BO46" s="84"/>
      <c r="BP46" s="43"/>
      <c r="BQ46" s="84"/>
      <c r="BR46" s="43"/>
      <c r="BS46" s="84"/>
      <c r="BT46" s="43"/>
      <c r="BU46" s="84"/>
      <c r="BV46" s="43"/>
      <c r="BW46" s="84"/>
      <c r="BX46" s="43"/>
      <c r="BY46" s="84"/>
      <c r="BZ46" s="42"/>
      <c r="CA46" s="83"/>
      <c r="CB46" s="42"/>
      <c r="CC46" s="83"/>
      <c r="CD46" s="43"/>
      <c r="CE46" s="84"/>
      <c r="CF46" s="43"/>
      <c r="CG46" s="84"/>
      <c r="CH46" s="43"/>
      <c r="CI46" s="84"/>
      <c r="CJ46" s="43"/>
      <c r="CK46" s="84"/>
      <c r="CL46" s="43"/>
      <c r="CM46" s="84"/>
      <c r="CN46" s="43"/>
      <c r="CO46" s="84"/>
      <c r="CP46" s="43"/>
      <c r="CQ46" s="84"/>
      <c r="CR46" s="43"/>
      <c r="CS46" s="84"/>
      <c r="CT46" s="43"/>
      <c r="CU46" s="84"/>
      <c r="CV46" s="43"/>
      <c r="CW46" s="84"/>
      <c r="CX46" s="43"/>
      <c r="CY46" s="84"/>
      <c r="CZ46" s="43"/>
      <c r="DA46" s="84"/>
      <c r="DB46" s="43"/>
      <c r="DC46" s="84"/>
      <c r="DD46" s="291"/>
      <c r="DE46" s="286"/>
    </row>
    <row r="47" spans="1:110" s="195" customFormat="1" x14ac:dyDescent="0.35">
      <c r="A47" s="185" t="s">
        <v>67</v>
      </c>
      <c r="B47" s="42">
        <f>+'EXTERNAL DEBT COLONES'!B47/'EXTERNAL DEBT USD'!B91</f>
        <v>2.5024265798798195</v>
      </c>
      <c r="C47" s="209"/>
      <c r="D47" s="42">
        <f>+'EXTERNAL DEBT COLONES'!D47/'EXTERNAL DEBT USD'!D91</f>
        <v>22.960922280774462</v>
      </c>
      <c r="E47" s="209"/>
      <c r="F47" s="43">
        <f>+'EXTERNAL DEBT COLONES'!F47/'EXTERNAL DEBT USD'!F91</f>
        <v>40.948510910201215</v>
      </c>
      <c r="G47" s="210"/>
      <c r="H47" s="43">
        <f>+'EXTERNAL DEBT COLONES'!F47/'EXTERNAL DEBT USD'!H91</f>
        <v>41.075456104577569</v>
      </c>
      <c r="I47" s="210"/>
      <c r="J47" s="43">
        <f>+'EXTERNAL DEBT COLONES'!H47/'EXTERNAL DEBT USD'!J91</f>
        <v>100.41865788601184</v>
      </c>
      <c r="K47" s="210"/>
      <c r="L47" s="43">
        <f>+'EXTERNAL DEBT COLONES'!J47/'EXTERNAL DEBT USD'!L91</f>
        <v>33.024442090807234</v>
      </c>
      <c r="M47" s="210"/>
      <c r="N47" s="43">
        <f>+'EXTERNAL DEBT COLONES'!L47/'EXTERNAL DEBT USD'!N91</f>
        <v>1.3804706574341821</v>
      </c>
      <c r="O47" s="210"/>
      <c r="P47" s="43">
        <f>+'EXTERNAL DEBT COLONES'!N47/'EXTERNAL DEBT USD'!P91</f>
        <v>1.6559123469134822</v>
      </c>
      <c r="Q47" s="210"/>
      <c r="R47" s="43">
        <f>+'EXTERNAL DEBT COLONES'!P47/'EXTERNAL DEBT USD'!R91</f>
        <v>23.37475524650273</v>
      </c>
      <c r="S47" s="210"/>
      <c r="T47" s="43">
        <f>+'EXTERNAL DEBT COLONES'!R47/'EXTERNAL DEBT USD'!T91</f>
        <v>39.558699109414761</v>
      </c>
      <c r="U47" s="210"/>
      <c r="V47" s="43">
        <f>+'EXTERNAL DEBT COLONES'!T47/'EXTERNAL DEBT USD'!V91</f>
        <v>100.79766323993448</v>
      </c>
      <c r="W47" s="210"/>
      <c r="X47" s="43">
        <f>+'EXTERNAL DEBT COLONES'!X47/'EXTERNAL DEBT USD'!X91</f>
        <v>5.2110416647771505</v>
      </c>
      <c r="Y47" s="210"/>
      <c r="Z47" s="43">
        <f>+'EXTERNAL DEBT COLONES'!Z47/'EXTERNAL DEBT USD'!Z91</f>
        <v>393.44527432857188</v>
      </c>
      <c r="AA47" s="210"/>
      <c r="AB47" s="43">
        <f>+'EXTERNAL DEBT COLONES'!AB47/'EXTERNAL DEBT USD'!AB91</f>
        <v>23.30420395421827</v>
      </c>
      <c r="AC47" s="210"/>
      <c r="AD47" s="42">
        <f>+'EXTERNAL DEBT COLONES'!AD47/'EXTERNAL DEBT USD'!AD91</f>
        <v>40.60803635402452</v>
      </c>
      <c r="AE47" s="209"/>
      <c r="AF47" s="43">
        <f>+'EXTERNAL DEBT COLONES'!AF47/'EXTERNAL DEBT USD'!AF91</f>
        <v>100.55013527801563</v>
      </c>
      <c r="AG47" s="210"/>
      <c r="AH47" s="43">
        <f>+'EXTERNAL DEBT COLONES'!AH47/'EXTERNAL DEBT USD'!AH91</f>
        <v>33.12452773629154</v>
      </c>
      <c r="AI47" s="210"/>
      <c r="AJ47" s="43">
        <f>+'EXTERNAL DEBT COLONES'!AJ47/'EXTERNAL DEBT USD'!AJ91</f>
        <v>6.3597972834037879</v>
      </c>
      <c r="AK47" s="210"/>
      <c r="AL47" s="42">
        <f>+'EXTERNAL DEBT COLONES'!AL47/'EXTERNAL DEBT USD'!AL91</f>
        <v>8.7822091456632556</v>
      </c>
      <c r="AM47" s="209"/>
      <c r="AN47" s="42">
        <f>+'EXTERNAL DEBT COLONES'!AN47/'EXTERNAL DEBT USD'!AN91</f>
        <v>27.016540339609882</v>
      </c>
      <c r="AO47" s="209"/>
      <c r="AP47" s="43">
        <f>+'EXTERNAL DEBT COLONES'!AP47/'EXTERNAL DEBT USD'!AP91</f>
        <v>45.313404973970826</v>
      </c>
      <c r="AQ47" s="210"/>
      <c r="AR47" s="43">
        <f>+'EXTERNAL DEBT COLONES'!AR47/'EXTERNAL DEBT USD'!AR91</f>
        <v>110.97097928933876</v>
      </c>
      <c r="AS47" s="210"/>
      <c r="AT47" s="42">
        <f>+'EXTERNAL DEBT COLONES'!AT47/'EXTERNAL DEBT USD'!AT91</f>
        <v>45.853061414900836</v>
      </c>
      <c r="AU47" s="209"/>
      <c r="AV47" s="43">
        <f>+'EXTERNAL DEBT COLONES'!AV47/'EXTERNAL DEBT USD'!AV91</f>
        <v>12.315469750958798</v>
      </c>
      <c r="AW47" s="210"/>
      <c r="AX47" s="42">
        <f>+'EXTERNAL DEBT COLONES'!AX47/'EXTERNAL DEBT USD'!AX91</f>
        <v>515.21476019644899</v>
      </c>
      <c r="AY47" s="209"/>
      <c r="AZ47" s="42">
        <f>+'EXTERNAL DEBT COLONES'!AZ47/'EXTERNAL DEBT USD'!AZ91</f>
        <v>37.537413810436121</v>
      </c>
      <c r="BA47" s="209"/>
      <c r="BB47" s="42">
        <f>+'EXTERNAL DEBT COLONES'!BB47/'EXTERNAL DEBT USD'!BB91</f>
        <v>56.389318983039644</v>
      </c>
      <c r="BC47" s="209"/>
      <c r="BD47" s="42">
        <f>+'EXTERNAL DEBT COLONES'!BD47/'EXTERNAL DEBT USD'!BD91</f>
        <v>129.43371660934753</v>
      </c>
      <c r="BE47" s="209"/>
      <c r="BF47" s="43">
        <f>+'EXTERNAL DEBT COLONES'!BF47/'EXTERNAL DEBT USD'!BF91</f>
        <v>67.707995465322242</v>
      </c>
      <c r="BG47" s="210"/>
      <c r="BH47" s="43">
        <f>+'EXTERNAL DEBT COLONES'!BH47/'EXTERNAL DEBT USD'!BH91</f>
        <v>23.004271925853281</v>
      </c>
      <c r="BI47" s="210"/>
      <c r="BJ47" s="43">
        <f>+'EXTERNAL DEBT COLONES'!BJ47/'EXTERNAL DEBT USD'!BJ91</f>
        <v>33.119370527594093</v>
      </c>
      <c r="BK47" s="210"/>
      <c r="BL47" s="43">
        <f>+'EXTERNAL DEBT COLONES'!BL47/'EXTERNAL DEBT USD'!BL91</f>
        <v>20.586880246397261</v>
      </c>
      <c r="BM47" s="210"/>
      <c r="BN47" s="43">
        <f>+'EXTERNAL DEBT COLONES'!BN47/'EXTERNAL DEBT USD'!BN91</f>
        <v>67.577435299630054</v>
      </c>
      <c r="BO47" s="210"/>
      <c r="BP47" s="43">
        <f>+'EXTERNAL DEBT COLONES'!BP47/'EXTERNAL DEBT USD'!BP91</f>
        <v>175.27410129168638</v>
      </c>
      <c r="BQ47" s="210"/>
      <c r="BR47" s="43">
        <f>+'EXTERNAL DEBT COLONES'!BR47/'EXTERNAL DEBT USD'!BR91</f>
        <v>81.553341742675983</v>
      </c>
      <c r="BS47" s="210"/>
      <c r="BT47" s="43">
        <f>+'EXTERNAL DEBT COLONES'!BT47/'EXTERNAL DEBT USD'!BT91</f>
        <v>27.015837411605737</v>
      </c>
      <c r="BU47" s="210"/>
      <c r="BV47" s="43">
        <f>+'EXTERNAL DEBT COLONES'!BV47/'EXTERNAL DEBT USD'!BV91</f>
        <v>747.17137603970093</v>
      </c>
      <c r="BW47" s="210"/>
      <c r="BX47" s="43">
        <v>25.768168048728345</v>
      </c>
      <c r="BY47" s="210"/>
      <c r="BZ47" s="42">
        <f>+'EXTERNAL DEBT COLONES'!BZ47/'EXTERNAL DEBT USD'!BZ91</f>
        <v>72.837887395013283</v>
      </c>
      <c r="CA47" s="209"/>
      <c r="CB47" s="42">
        <f>+'EXTERNAL DEBT COLONES'!CB47/'EXTERNAL DEBT USD'!CB91</f>
        <v>143.04119542554295</v>
      </c>
      <c r="CC47" s="209"/>
      <c r="CD47" s="43">
        <f>+'EXTERNAL DEBT COLONES'!CD47/'EXTERNAL DEBT USD'!CD91</f>
        <v>126.86109611854977</v>
      </c>
      <c r="CE47" s="210"/>
      <c r="CF47" s="43">
        <f>+'EXTERNAL DEBT COLONES'!CF47/'EXTERNAL DEBT USD'!CF91</f>
        <v>81.66783791146139</v>
      </c>
      <c r="CG47" s="210"/>
      <c r="CH47" s="43">
        <f>+'EXTERNAL DEBT COLONES'!CH47/'EXTERNAL DEBT USD'!CH91</f>
        <v>36.702572041553942</v>
      </c>
      <c r="CI47" s="210"/>
      <c r="CJ47" s="43">
        <f>+'EXTERNAL DEBT COLONES'!CJ47/'EXTERNAL DEBT USD'!CJ91</f>
        <v>38.36002931314119</v>
      </c>
      <c r="CK47" s="210"/>
      <c r="CL47" s="43">
        <f>+'EXTERNAL DEBT COLONES'!CL47/'EXTERNAL DEBT USD'!CL91</f>
        <v>69.870397862749542</v>
      </c>
      <c r="CM47" s="210"/>
      <c r="CN47" s="43">
        <f>+'EXTERNAL DEBT COLONES'!CN47/'EXTERNAL DEBT USD'!CN91</f>
        <v>178.07656715540369</v>
      </c>
      <c r="CO47" s="210"/>
      <c r="CP47" s="43">
        <f>+'EXTERNAL DEBT COLONES'!CP47/'EXTERNAL DEBT USD'!CP91</f>
        <v>97.191469093952193</v>
      </c>
      <c r="CQ47" s="210"/>
      <c r="CR47" s="43">
        <f>+'EXTERNAL DEBT COLONES'!CR47/'EXTERNAL DEBT USD'!CR91</f>
        <v>84.684125060263924</v>
      </c>
      <c r="CS47" s="210"/>
      <c r="CT47" s="43">
        <f>+'EXTERNAL DEBT COLONES'!CT47/'EXTERNAL DEBT USD'!CT91</f>
        <v>1000.879434027504</v>
      </c>
      <c r="CU47" s="210"/>
      <c r="CV47" s="43">
        <f>+'EXTERNAL DEBT COLONES'!CV47/'EXTERNAL DEBT USD'!CV91</f>
        <v>29.27629100612149</v>
      </c>
      <c r="CW47" s="210"/>
      <c r="CX47" s="43">
        <f>+'EXTERNAL DEBT COLONES'!CX47/'EXTERNAL DEBT USD'!CX91</f>
        <v>65.474610456709698</v>
      </c>
      <c r="CY47" s="210"/>
      <c r="CZ47" s="43">
        <f>+'EXTERNAL DEBT COLONES'!CZ47/'EXTERNAL DEBT USD'!CZ91</f>
        <v>173.25147906174263</v>
      </c>
      <c r="DA47" s="210"/>
      <c r="DB47" s="43">
        <f>+'EXTERNAL DEBT COLONES'!DB47/'EXTERNAL DEBT USD'!DB91</f>
        <v>75.771791830533388</v>
      </c>
      <c r="DC47" s="210"/>
      <c r="DD47" s="291">
        <f>+'EXTERNAL DEBT COLONES'!DD47/'EXTERNAL DEBT USD'!DD91</f>
        <v>80.617372206541518</v>
      </c>
      <c r="DE47" s="418"/>
    </row>
    <row r="48" spans="1:110" s="13" customFormat="1" x14ac:dyDescent="0.35">
      <c r="A48" s="206" t="s">
        <v>49</v>
      </c>
      <c r="B48" s="73">
        <f>+B47/B72</f>
        <v>4.2220406976932968E-5</v>
      </c>
      <c r="C48" s="74"/>
      <c r="D48" s="73">
        <v>0</v>
      </c>
      <c r="E48" s="74"/>
      <c r="F48" s="75">
        <v>0</v>
      </c>
      <c r="G48" s="76"/>
      <c r="H48" s="75">
        <v>0</v>
      </c>
      <c r="I48" s="76"/>
      <c r="J48" s="75">
        <v>0</v>
      </c>
      <c r="K48" s="76"/>
      <c r="L48" s="75">
        <v>0</v>
      </c>
      <c r="M48" s="76"/>
      <c r="N48" s="75">
        <v>0</v>
      </c>
      <c r="O48" s="76"/>
      <c r="P48" s="75">
        <v>0</v>
      </c>
      <c r="Q48" s="76"/>
      <c r="R48" s="75">
        <v>0</v>
      </c>
      <c r="S48" s="76"/>
      <c r="T48" s="75">
        <v>0</v>
      </c>
      <c r="U48" s="76"/>
      <c r="V48" s="75">
        <v>0</v>
      </c>
      <c r="W48" s="76"/>
      <c r="X48" s="75">
        <v>0</v>
      </c>
      <c r="Y48" s="76"/>
      <c r="Z48" s="75">
        <f>+Z47/Z72</f>
        <v>6.2700891565230007E-3</v>
      </c>
      <c r="AA48" s="76"/>
      <c r="AB48" s="75">
        <v>0</v>
      </c>
      <c r="AC48" s="76"/>
      <c r="AD48" s="73">
        <v>0</v>
      </c>
      <c r="AE48" s="74"/>
      <c r="AF48" s="75">
        <v>0</v>
      </c>
      <c r="AG48" s="76"/>
      <c r="AH48" s="75">
        <v>0</v>
      </c>
      <c r="AI48" s="76"/>
      <c r="AJ48" s="75">
        <v>0</v>
      </c>
      <c r="AK48" s="76"/>
      <c r="AL48" s="73">
        <v>0</v>
      </c>
      <c r="AM48" s="74"/>
      <c r="AN48" s="73">
        <v>0</v>
      </c>
      <c r="AO48" s="74"/>
      <c r="AP48" s="75">
        <v>0</v>
      </c>
      <c r="AQ48" s="76"/>
      <c r="AR48" s="75">
        <v>0</v>
      </c>
      <c r="AS48" s="76"/>
      <c r="AT48" s="73">
        <v>0</v>
      </c>
      <c r="AU48" s="74"/>
      <c r="AV48" s="75">
        <v>0</v>
      </c>
      <c r="AW48" s="76"/>
      <c r="AX48" s="73">
        <f>+AX47/AX72</f>
        <v>6.8715183934884494E-3</v>
      </c>
      <c r="AY48" s="74"/>
      <c r="AZ48" s="205" t="e">
        <f>+AZ47/AZ72</f>
        <v>#DIV/0!</v>
      </c>
      <c r="BA48" s="74"/>
      <c r="BB48" s="205" t="e">
        <f>+BB47/BB72</f>
        <v>#DIV/0!</v>
      </c>
      <c r="BC48" s="74"/>
      <c r="BD48" s="205" t="e">
        <f>+BD47/BD72</f>
        <v>#DIV/0!</v>
      </c>
      <c r="BE48" s="74"/>
      <c r="BF48" s="77" t="e">
        <f>+BF47/BF72</f>
        <v>#DIV/0!</v>
      </c>
      <c r="BG48" s="76"/>
      <c r="BH48" s="77" t="e">
        <f>+BH47/BH72</f>
        <v>#DIV/0!</v>
      </c>
      <c r="BI48" s="76"/>
      <c r="BJ48" s="77" t="e">
        <f>+BJ47/BJ72</f>
        <v>#DIV/0!</v>
      </c>
      <c r="BK48" s="76"/>
      <c r="BL48" s="77" t="e">
        <f>+BL47/BL72</f>
        <v>#DIV/0!</v>
      </c>
      <c r="BM48" s="76"/>
      <c r="BN48" s="77" t="e">
        <f>+BN47/BN72</f>
        <v>#DIV/0!</v>
      </c>
      <c r="BO48" s="76"/>
      <c r="BP48" s="77" t="e">
        <f>+BP47/BP72</f>
        <v>#DIV/0!</v>
      </c>
      <c r="BQ48" s="76"/>
      <c r="BR48" s="77"/>
      <c r="BS48" s="76"/>
      <c r="BT48" s="77"/>
      <c r="BU48" s="76"/>
      <c r="BV48" s="75">
        <f>+BV47/BV72</f>
        <v>8.3152283297139862E-3</v>
      </c>
      <c r="BW48" s="76"/>
      <c r="BX48" s="75"/>
      <c r="BY48" s="76"/>
      <c r="BZ48" s="73"/>
      <c r="CA48" s="74"/>
      <c r="CB48" s="73"/>
      <c r="CC48" s="74"/>
      <c r="CD48" s="75"/>
      <c r="CE48" s="76"/>
      <c r="CF48" s="75"/>
      <c r="CG48" s="76"/>
      <c r="CH48" s="75"/>
      <c r="CI48" s="76"/>
      <c r="CJ48" s="75"/>
      <c r="CK48" s="76"/>
      <c r="CL48" s="75"/>
      <c r="CM48" s="76"/>
      <c r="CN48" s="75"/>
      <c r="CO48" s="76"/>
      <c r="CP48" s="75"/>
      <c r="CQ48" s="76"/>
      <c r="CR48" s="75"/>
      <c r="CS48" s="76"/>
      <c r="CT48" s="75">
        <f>+CT47/CT72</f>
        <v>1.0439719491879126E-2</v>
      </c>
      <c r="CU48" s="76"/>
      <c r="CV48" s="77" t="e">
        <f>+CV47/CV72</f>
        <v>#DIV/0!</v>
      </c>
      <c r="CW48" s="76"/>
      <c r="CX48" s="77" t="e">
        <f>+CX47/CX72</f>
        <v>#DIV/0!</v>
      </c>
      <c r="CY48" s="76"/>
      <c r="CZ48" s="77" t="e">
        <f>+CZ47/CZ72</f>
        <v>#DIV/0!</v>
      </c>
      <c r="DA48" s="76"/>
      <c r="DB48" s="77" t="e">
        <f>+DB47/DB72</f>
        <v>#DIV/0!</v>
      </c>
      <c r="DC48" s="76"/>
      <c r="DD48" s="455" t="e">
        <f>+DD47/DD72</f>
        <v>#DIV/0!</v>
      </c>
      <c r="DE48" s="283"/>
    </row>
    <row r="49" spans="1:109" s="13" customFormat="1" x14ac:dyDescent="0.35">
      <c r="A49" s="206" t="s">
        <v>68</v>
      </c>
      <c r="B49" s="73">
        <f>+B47/B75</f>
        <v>3.2822718052843443E-4</v>
      </c>
      <c r="C49" s="83"/>
      <c r="D49" s="73">
        <f>+D47/D75</f>
        <v>2.9141570499511295E-2</v>
      </c>
      <c r="E49" s="83"/>
      <c r="F49" s="75">
        <f>+F47/F75</f>
        <v>2.7790599732956625E-2</v>
      </c>
      <c r="G49" s="84"/>
      <c r="H49" s="75">
        <f>+H47/H75</f>
        <v>1.4537149595847893E-2</v>
      </c>
      <c r="I49" s="84"/>
      <c r="J49" s="75">
        <f>+J47/J75</f>
        <v>2.822376581782329E-2</v>
      </c>
      <c r="K49" s="84"/>
      <c r="L49" s="75">
        <f>+L47/L75</f>
        <v>7.8577785766864843E-3</v>
      </c>
      <c r="M49" s="84"/>
      <c r="N49" s="75">
        <f>+N47/N75</f>
        <v>2.7257885738142762E-4</v>
      </c>
      <c r="O49" s="84"/>
      <c r="P49" s="75">
        <f>+P47/P75</f>
        <v>2.8702812738581353E-4</v>
      </c>
      <c r="Q49" s="84"/>
      <c r="R49" s="75">
        <f>+R47/R75</f>
        <v>3.6401558518725286E-3</v>
      </c>
      <c r="S49" s="84"/>
      <c r="T49" s="75">
        <f>+T47/T75</f>
        <v>5.468948152364983E-3</v>
      </c>
      <c r="U49" s="84"/>
      <c r="V49" s="75">
        <f>+V47/V75</f>
        <v>1.2831268817629339E-2</v>
      </c>
      <c r="W49" s="84"/>
      <c r="X49" s="75">
        <f>+X47/X75</f>
        <v>5.9653287785011821E-4</v>
      </c>
      <c r="Y49" s="84"/>
      <c r="Z49" s="75">
        <f>+Z47/Z75</f>
        <v>4.0010207104033524E-2</v>
      </c>
      <c r="AA49" s="84"/>
      <c r="AB49" s="75">
        <f>+AB47/AB75</f>
        <v>2.4626474813144252E-2</v>
      </c>
      <c r="AC49" s="84"/>
      <c r="AD49" s="73">
        <f>+AD47/AD75</f>
        <v>2.377284299887121E-2</v>
      </c>
      <c r="AE49" s="83"/>
      <c r="AF49" s="75">
        <f>+AF47/AF75</f>
        <v>3.4638818100792265E-2</v>
      </c>
      <c r="AG49" s="84"/>
      <c r="AH49" s="75">
        <f>+AH47/AH75</f>
        <v>9.27815167487148E-3</v>
      </c>
      <c r="AI49" s="84"/>
      <c r="AJ49" s="75">
        <f>+AJ47/AJ75</f>
        <v>1.51925582150004E-3</v>
      </c>
      <c r="AK49" s="84"/>
      <c r="AL49" s="73">
        <f>+AL47/AL75</f>
        <v>1.7218468435058051E-3</v>
      </c>
      <c r="AM49" s="83"/>
      <c r="AN49" s="73">
        <f>+AN47/AN75</f>
        <v>4.4114875547333126E-3</v>
      </c>
      <c r="AO49" s="83"/>
      <c r="AP49" s="75">
        <f>+AP47/AP75</f>
        <v>6.2138823614475546E-3</v>
      </c>
      <c r="AQ49" s="84"/>
      <c r="AR49" s="75">
        <f>+AR47/AR75</f>
        <v>1.278990976611657E-2</v>
      </c>
      <c r="AS49" s="84"/>
      <c r="AT49" s="73">
        <f>+AT47/AT75</f>
        <v>4.7493615548832519E-3</v>
      </c>
      <c r="AU49" s="83"/>
      <c r="AV49" s="75">
        <f>+AV47/AV75</f>
        <v>1.143225938677269E-3</v>
      </c>
      <c r="AW49" s="84"/>
      <c r="AX49" s="73">
        <f>+AX47/AX75</f>
        <v>4.1986805341569594E-2</v>
      </c>
      <c r="AY49" s="83"/>
      <c r="AZ49" s="73">
        <f>+AZ47/AZ75</f>
        <v>3.0919120317918269E-2</v>
      </c>
      <c r="BA49" s="83"/>
      <c r="BB49" s="73">
        <f>+BB47/BB75</f>
        <v>2.7411825877403106E-2</v>
      </c>
      <c r="BC49" s="83"/>
      <c r="BD49" s="73">
        <f>+BD47/BD75</f>
        <v>3.4915258618401057E-2</v>
      </c>
      <c r="BE49" s="83"/>
      <c r="BF49" s="75">
        <f>+BF47/BF75</f>
        <v>1.480419398814288E-2</v>
      </c>
      <c r="BG49" s="84"/>
      <c r="BH49" s="75">
        <f>+BH47/BH75</f>
        <v>4.1465210892907799E-3</v>
      </c>
      <c r="BI49" s="84"/>
      <c r="BJ49" s="75">
        <f>+BJ47/BJ75</f>
        <v>4.9442314203030583E-3</v>
      </c>
      <c r="BK49" s="84"/>
      <c r="BL49" s="75">
        <f>+BL47/BL75</f>
        <v>2.6787605061128952E-3</v>
      </c>
      <c r="BM49" s="84"/>
      <c r="BN49" s="75">
        <f>+BN47/BN75</f>
        <v>7.7514413533143053E-3</v>
      </c>
      <c r="BO49" s="84"/>
      <c r="BP49" s="75">
        <f>+BP47/BP75</f>
        <v>1.7861940923756273E-2</v>
      </c>
      <c r="BQ49" s="84"/>
      <c r="BR49" s="75">
        <f>+BR47/BR75</f>
        <v>7.4739116572970837E-3</v>
      </c>
      <c r="BS49" s="84"/>
      <c r="BT49" s="75">
        <f>+BT47/BT75</f>
        <v>2.2688155468290421E-3</v>
      </c>
      <c r="BU49" s="84"/>
      <c r="BV49" s="75">
        <f>+BV47/BV75</f>
        <v>6.1248863648414927E-2</v>
      </c>
      <c r="BW49" s="84"/>
      <c r="BX49" s="75">
        <f>+BX47/BX75</f>
        <v>1.9900228503246766E-2</v>
      </c>
      <c r="BY49" s="84"/>
      <c r="BZ49" s="73">
        <f>+BZ47/BZ75</f>
        <v>5.6000504070596265E-2</v>
      </c>
      <c r="CA49" s="83"/>
      <c r="CB49" s="73">
        <f>+CB47/CB75</f>
        <v>2.870815233776286E-2</v>
      </c>
      <c r="CC49" s="83"/>
      <c r="CD49" s="331">
        <f>+CD47/CD75</f>
        <v>2.5730540843093126E-2</v>
      </c>
      <c r="CE49" s="84"/>
      <c r="CF49" s="331">
        <f>+CF47/CF75</f>
        <v>1.429186725994098E-2</v>
      </c>
      <c r="CG49" s="84"/>
      <c r="CH49" s="331">
        <f>+CH47/CH75</f>
        <v>5.20166941836573E-3</v>
      </c>
      <c r="CI49" s="84"/>
      <c r="CJ49" s="331">
        <f>+CJ47/CJ75</f>
        <v>4.6927709298302941E-3</v>
      </c>
      <c r="CK49" s="84"/>
      <c r="CL49" s="331">
        <f>+CL47/CL75</f>
        <v>7.5847238855108363E-3</v>
      </c>
      <c r="CM49" s="84"/>
      <c r="CN49" s="331">
        <f>+CN47/CN75</f>
        <v>1.6958596841085426E-2</v>
      </c>
      <c r="CO49" s="84"/>
      <c r="CP49" s="75">
        <f>+CP47/CP75</f>
        <v>8.2634919284507342E-3</v>
      </c>
      <c r="CQ49" s="84"/>
      <c r="CR49" s="75">
        <f>+CR47/CR75</f>
        <v>6.5665275534168279E-3</v>
      </c>
      <c r="CS49" s="84"/>
      <c r="CT49" s="75">
        <f>+CT47/CT75</f>
        <v>6.9163478784942653E-2</v>
      </c>
      <c r="CU49" s="84"/>
      <c r="CV49" s="75">
        <f>+CV47/CV75</f>
        <v>2.137279246383458E-2</v>
      </c>
      <c r="CW49" s="84"/>
      <c r="CX49" s="75">
        <f>+CX47/CX75</f>
        <v>2.7555191789121285E-2</v>
      </c>
      <c r="CY49" s="84"/>
      <c r="CZ49" s="75">
        <f>+CZ47/CZ75</f>
        <v>4.3131341432246131E-2</v>
      </c>
      <c r="DA49" s="84"/>
      <c r="DB49" s="75">
        <f>+DB47/DB75</f>
        <v>1.4914362767910827E-2</v>
      </c>
      <c r="DC49" s="84"/>
      <c r="DD49" s="285">
        <f>+DD47/DD75</f>
        <v>1.5874704453018865E-2</v>
      </c>
      <c r="DE49" s="286"/>
    </row>
    <row r="50" spans="1:109" s="13" customFormat="1" x14ac:dyDescent="0.35">
      <c r="A50" s="206" t="s">
        <v>69</v>
      </c>
      <c r="B50" s="73">
        <f>+B47/B77</f>
        <v>2.005720810095436E-4</v>
      </c>
      <c r="C50" s="83"/>
      <c r="D50" s="73">
        <f>+D47/D77</f>
        <v>2.1106957869710473E-2</v>
      </c>
      <c r="E50" s="83"/>
      <c r="F50" s="75">
        <f>+F47/F77</f>
        <v>1.8462110672240257E-2</v>
      </c>
      <c r="G50" s="84"/>
      <c r="H50" s="75">
        <f>+H47/H77</f>
        <v>1.1797948397801192E-2</v>
      </c>
      <c r="I50" s="84"/>
      <c r="J50" s="75">
        <f>+J47/J77</f>
        <v>2.3209589918073779E-2</v>
      </c>
      <c r="K50" s="84"/>
      <c r="L50" s="75">
        <f>+L47/L77</f>
        <v>6.3565944775634325E-3</v>
      </c>
      <c r="M50" s="84"/>
      <c r="N50" s="75">
        <f>+N47/N77</f>
        <v>2.1996407685054504E-4</v>
      </c>
      <c r="O50" s="84"/>
      <c r="P50" s="75">
        <f>+P47/P77</f>
        <v>2.2564929395124385E-4</v>
      </c>
      <c r="Q50" s="84"/>
      <c r="R50" s="75">
        <f>+R47/R77</f>
        <v>2.7355834565170392E-3</v>
      </c>
      <c r="S50" s="84"/>
      <c r="T50" s="75">
        <f>+T47/T77</f>
        <v>4.1171896553330459E-3</v>
      </c>
      <c r="U50" s="84"/>
      <c r="V50" s="75">
        <f>+V47/V77</f>
        <v>9.822883116752501E-3</v>
      </c>
      <c r="W50" s="84"/>
      <c r="X50" s="75">
        <f>+X47/X77</f>
        <v>4.579297856568892E-4</v>
      </c>
      <c r="Y50" s="84"/>
      <c r="Z50" s="75">
        <f>+Z47/Z77</f>
        <v>3.0336015385972703E-2</v>
      </c>
      <c r="AA50" s="84"/>
      <c r="AB50" s="75">
        <f>+AB47/AB77</f>
        <v>2.0608810696028435E-2</v>
      </c>
      <c r="AC50" s="84"/>
      <c r="AD50" s="73">
        <f>+AD47/AD77</f>
        <v>1.7078185649319753E-2</v>
      </c>
      <c r="AE50" s="83"/>
      <c r="AF50" s="75">
        <f>+AF47/AF77</f>
        <v>2.9582887839844946E-2</v>
      </c>
      <c r="AG50" s="84"/>
      <c r="AH50" s="75">
        <f>+AH47/AH77</f>
        <v>8.0501306621654778E-3</v>
      </c>
      <c r="AI50" s="84"/>
      <c r="AJ50" s="75">
        <f>+AJ47/AJ77</f>
        <v>1.3554388062642804E-3</v>
      </c>
      <c r="AK50" s="84"/>
      <c r="AL50" s="73">
        <f>+AL47/AL77</f>
        <v>1.5303677870496862E-3</v>
      </c>
      <c r="AM50" s="83"/>
      <c r="AN50" s="73">
        <f>+AN47/AN77</f>
        <v>3.9366744838097859E-3</v>
      </c>
      <c r="AO50" s="83"/>
      <c r="AP50" s="75">
        <f>+AP47/AP77</f>
        <v>5.4586026137256691E-3</v>
      </c>
      <c r="AQ50" s="84"/>
      <c r="AR50" s="75">
        <f>+AR47/AR77</f>
        <v>1.1230377326712979E-2</v>
      </c>
      <c r="AS50" s="84"/>
      <c r="AT50" s="73">
        <f>+AT47/AT77</f>
        <v>4.1857199216129536E-3</v>
      </c>
      <c r="AU50" s="83"/>
      <c r="AV50" s="75">
        <f>+AV47/AV77</f>
        <v>1.0067019305749557E-3</v>
      </c>
      <c r="AW50" s="84"/>
      <c r="AX50" s="73">
        <f>+AX47/AX77</f>
        <v>3.6405253675858999E-2</v>
      </c>
      <c r="AY50" s="83"/>
      <c r="AZ50" s="73">
        <f>+AZ47/AZ77</f>
        <v>2.7633862531359868E-2</v>
      </c>
      <c r="BA50" s="83"/>
      <c r="BB50" s="73">
        <f>+BB47/BB77</f>
        <v>2.1078394306800967E-2</v>
      </c>
      <c r="BC50" s="83"/>
      <c r="BD50" s="73">
        <f>+BD47/BD77</f>
        <v>3.103281964474227E-2</v>
      </c>
      <c r="BE50" s="83"/>
      <c r="BF50" s="75">
        <f>+BF47/BF77</f>
        <v>1.313101121148094E-2</v>
      </c>
      <c r="BG50" s="84"/>
      <c r="BH50" s="75">
        <f>+BH47/BH77</f>
        <v>3.6660441055551027E-3</v>
      </c>
      <c r="BI50" s="84"/>
      <c r="BJ50" s="75">
        <f>+BJ47/BJ77</f>
        <v>4.439759114460113E-3</v>
      </c>
      <c r="BK50" s="84"/>
      <c r="BL50" s="75">
        <f>+BL47/BL77</f>
        <v>2.3394127365924458E-3</v>
      </c>
      <c r="BM50" s="84"/>
      <c r="BN50" s="75">
        <f>+BN47/BN77</f>
        <v>6.4353822607135115E-3</v>
      </c>
      <c r="BO50" s="84"/>
      <c r="BP50" s="75">
        <f>+BP47/BP77</f>
        <v>1.4934380036837527E-2</v>
      </c>
      <c r="BQ50" s="84"/>
      <c r="BR50" s="75">
        <f>+BR47/BR77</f>
        <v>6.2341396689886905E-3</v>
      </c>
      <c r="BS50" s="84"/>
      <c r="BT50" s="75">
        <f>+BT47/BT77</f>
        <v>1.9088189956863262E-3</v>
      </c>
      <c r="BU50" s="84"/>
      <c r="BV50" s="75">
        <f>+BV47/BV77</f>
        <v>5.1530409582963607E-2</v>
      </c>
      <c r="BW50" s="84"/>
      <c r="BX50" s="75">
        <f>+BX47/BX77</f>
        <v>1.7291669752592841E-2</v>
      </c>
      <c r="BY50" s="84"/>
      <c r="BZ50" s="73">
        <f>+BZ47/BZ77</f>
        <v>4.8659854443856988E-2</v>
      </c>
      <c r="CA50" s="83"/>
      <c r="CB50" s="73">
        <f>+CB47/CB77</f>
        <v>2.3564699882191762E-2</v>
      </c>
      <c r="CC50" s="83"/>
      <c r="CD50" s="75">
        <f>+CD47/CD77</f>
        <v>2.1120567622751323E-2</v>
      </c>
      <c r="CE50" s="84"/>
      <c r="CF50" s="75">
        <f>+CF47/CF77</f>
        <v>1.1719987874336894E-2</v>
      </c>
      <c r="CG50" s="84"/>
      <c r="CH50" s="75">
        <f>+CH47/CH77</f>
        <v>4.3577518771049841E-3</v>
      </c>
      <c r="CI50" s="84"/>
      <c r="CJ50" s="75">
        <f>+CJ47/CJ77</f>
        <v>3.8696610426078937E-3</v>
      </c>
      <c r="CK50" s="84"/>
      <c r="CL50" s="75">
        <f>+CL47/CL77</f>
        <v>6.0068650693670634E-3</v>
      </c>
      <c r="CM50" s="84"/>
      <c r="CN50" s="75">
        <f>+CN47/CN77</f>
        <v>1.3601947436727333E-2</v>
      </c>
      <c r="CO50" s="84"/>
      <c r="CP50" s="75">
        <f>+CP47/CP77</f>
        <v>6.6904123754234447E-3</v>
      </c>
      <c r="CQ50" s="84"/>
      <c r="CR50" s="75">
        <f>+CR47/CR77</f>
        <v>5.2898645618063662E-3</v>
      </c>
      <c r="CS50" s="84"/>
      <c r="CT50" s="75">
        <f>+CT47/CT77</f>
        <v>5.5266928851665148E-2</v>
      </c>
      <c r="CU50" s="84"/>
      <c r="CV50" s="75">
        <f>+CV47/CV77</f>
        <v>1.9057656098898503E-2</v>
      </c>
      <c r="CW50" s="84"/>
      <c r="CX50" s="75">
        <f>+CX47/CX77</f>
        <v>2.0730981258500446E-2</v>
      </c>
      <c r="CY50" s="84"/>
      <c r="CZ50" s="75">
        <f>+CZ47/CZ77</f>
        <v>3.6542845691106489E-2</v>
      </c>
      <c r="DA50" s="84"/>
      <c r="DB50" s="75">
        <f>+DB47/DB77</f>
        <v>1.2767584166207638E-2</v>
      </c>
      <c r="DC50" s="84"/>
      <c r="DD50" s="285">
        <f>+DD47/DD77</f>
        <v>1.3589693932728497E-2</v>
      </c>
      <c r="DE50" s="286"/>
    </row>
    <row r="51" spans="1:109" s="13" customFormat="1" x14ac:dyDescent="0.35">
      <c r="A51" s="206"/>
      <c r="B51" s="73"/>
      <c r="C51" s="83"/>
      <c r="D51" s="73"/>
      <c r="E51" s="83"/>
      <c r="F51" s="75"/>
      <c r="G51" s="84"/>
      <c r="H51" s="75"/>
      <c r="I51" s="84"/>
      <c r="J51" s="75"/>
      <c r="K51" s="84"/>
      <c r="L51" s="75"/>
      <c r="M51" s="84"/>
      <c r="N51" s="75"/>
      <c r="O51" s="84"/>
      <c r="P51" s="75"/>
      <c r="Q51" s="84"/>
      <c r="R51" s="75"/>
      <c r="S51" s="84"/>
      <c r="T51" s="75"/>
      <c r="U51" s="84"/>
      <c r="V51" s="75"/>
      <c r="W51" s="84"/>
      <c r="X51" s="75"/>
      <c r="Y51" s="84"/>
      <c r="Z51" s="75"/>
      <c r="AA51" s="84"/>
      <c r="AB51" s="75"/>
      <c r="AC51" s="84"/>
      <c r="AD51" s="73"/>
      <c r="AE51" s="83"/>
      <c r="AF51" s="75"/>
      <c r="AG51" s="84"/>
      <c r="AH51" s="75"/>
      <c r="AI51" s="84"/>
      <c r="AJ51" s="75"/>
      <c r="AK51" s="84"/>
      <c r="AL51" s="73"/>
      <c r="AM51" s="83"/>
      <c r="AN51" s="73"/>
      <c r="AO51" s="83"/>
      <c r="AP51" s="75"/>
      <c r="AQ51" s="84"/>
      <c r="AR51" s="75"/>
      <c r="AS51" s="84"/>
      <c r="AT51" s="73"/>
      <c r="AU51" s="83"/>
      <c r="AV51" s="75"/>
      <c r="AW51" s="84"/>
      <c r="AX51" s="73"/>
      <c r="AY51" s="83"/>
      <c r="AZ51" s="73"/>
      <c r="BA51" s="83"/>
      <c r="BB51" s="73"/>
      <c r="BC51" s="83"/>
      <c r="BD51" s="73"/>
      <c r="BE51" s="83"/>
      <c r="BF51" s="75"/>
      <c r="BG51" s="84"/>
      <c r="BH51" s="75"/>
      <c r="BI51" s="84"/>
      <c r="BJ51" s="75"/>
      <c r="BK51" s="84"/>
      <c r="BL51" s="75"/>
      <c r="BM51" s="84"/>
      <c r="BN51" s="75"/>
      <c r="BO51" s="84"/>
      <c r="BP51" s="75"/>
      <c r="BQ51" s="84"/>
      <c r="BR51" s="75"/>
      <c r="BS51" s="84"/>
      <c r="BT51" s="75"/>
      <c r="BU51" s="84"/>
      <c r="BV51" s="75"/>
      <c r="BW51" s="84"/>
      <c r="BX51" s="75"/>
      <c r="BY51" s="84"/>
      <c r="BZ51" s="73"/>
      <c r="CA51" s="83"/>
      <c r="CB51" s="73"/>
      <c r="CC51" s="83"/>
      <c r="CD51" s="75"/>
      <c r="CE51" s="84"/>
      <c r="CF51" s="75"/>
      <c r="CG51" s="84"/>
      <c r="CH51" s="75"/>
      <c r="CI51" s="84"/>
      <c r="CJ51" s="75"/>
      <c r="CK51" s="84"/>
      <c r="CL51" s="75"/>
      <c r="CM51" s="84"/>
      <c r="CN51" s="75"/>
      <c r="CO51" s="84"/>
      <c r="CP51" s="75"/>
      <c r="CQ51" s="84"/>
      <c r="CR51" s="75"/>
      <c r="CS51" s="84"/>
      <c r="CT51" s="75"/>
      <c r="CU51" s="84"/>
      <c r="CV51" s="75"/>
      <c r="CW51" s="84"/>
      <c r="CX51" s="75"/>
      <c r="CY51" s="84"/>
      <c r="CZ51" s="75"/>
      <c r="DA51" s="84"/>
      <c r="DB51" s="75"/>
      <c r="DC51" s="84"/>
      <c r="DD51" s="285"/>
      <c r="DE51" s="286"/>
    </row>
    <row r="52" spans="1:109" s="38" customFormat="1" x14ac:dyDescent="0.35">
      <c r="A52" s="190" t="s">
        <v>70</v>
      </c>
      <c r="B52" s="42">
        <f>+B59+B65</f>
        <v>39658.824235757165</v>
      </c>
      <c r="C52" s="70">
        <f>+C59+C65</f>
        <v>1</v>
      </c>
      <c r="D52" s="42">
        <f>+D59+D65</f>
        <v>40225.308111308368</v>
      </c>
      <c r="E52" s="70">
        <f>+E59+E65</f>
        <v>1</v>
      </c>
      <c r="F52" s="43">
        <f t="shared" ref="F52:R52" si="1">+F59+F65</f>
        <v>40880.970533349799</v>
      </c>
      <c r="G52" s="71">
        <f t="shared" si="1"/>
        <v>1</v>
      </c>
      <c r="H52" s="43">
        <f t="shared" si="1"/>
        <v>41417.696084383795</v>
      </c>
      <c r="I52" s="71">
        <f t="shared" si="1"/>
        <v>1</v>
      </c>
      <c r="J52" s="43">
        <f t="shared" si="1"/>
        <v>41731.920195184408</v>
      </c>
      <c r="K52" s="71">
        <f t="shared" si="1"/>
        <v>1</v>
      </c>
      <c r="L52" s="43">
        <f t="shared" si="1"/>
        <v>41570.873807661133</v>
      </c>
      <c r="M52" s="71">
        <f t="shared" si="1"/>
        <v>1</v>
      </c>
      <c r="N52" s="43">
        <f t="shared" si="1"/>
        <v>42282.70184390941</v>
      </c>
      <c r="O52" s="71">
        <f t="shared" si="1"/>
        <v>1</v>
      </c>
      <c r="P52" s="43">
        <f t="shared" si="1"/>
        <v>42434.4592688505</v>
      </c>
      <c r="Q52" s="71">
        <f t="shared" si="1"/>
        <v>1</v>
      </c>
      <c r="R52" s="43">
        <f t="shared" si="1"/>
        <v>43190.749540413788</v>
      </c>
      <c r="S52" s="71">
        <v>1</v>
      </c>
      <c r="T52" s="43">
        <f>+T59+T65</f>
        <v>43278.853108518349</v>
      </c>
      <c r="U52" s="71">
        <v>1</v>
      </c>
      <c r="V52" s="43">
        <f>+V59+V65</f>
        <v>42941.619580879124</v>
      </c>
      <c r="W52" s="71">
        <v>1</v>
      </c>
      <c r="X52" s="43">
        <f>+X59+X65</f>
        <v>42885.107101311267</v>
      </c>
      <c r="Y52" s="71">
        <v>1</v>
      </c>
      <c r="Z52" s="43">
        <f>+Z59+Z65</f>
        <v>42436.106805758245</v>
      </c>
      <c r="AA52" s="71">
        <v>1</v>
      </c>
      <c r="AB52" s="43">
        <f>+AB59+AB65</f>
        <v>42463.830143333333</v>
      </c>
      <c r="AC52" s="71">
        <v>1</v>
      </c>
      <c r="AD52" s="42">
        <f>+AD59+AD65</f>
        <v>42972.406598957969</v>
      </c>
      <c r="AE52" s="70">
        <v>1</v>
      </c>
      <c r="AF52" s="43">
        <f>+AF59+AF65</f>
        <v>42620.123732616805</v>
      </c>
      <c r="AG52" s="71">
        <v>1</v>
      </c>
      <c r="AH52" s="43">
        <f>+AH59+AH65</f>
        <v>42920.759462929156</v>
      </c>
      <c r="AI52" s="71">
        <v>1</v>
      </c>
      <c r="AJ52" s="43">
        <f>+AJ59+AJ65</f>
        <v>42085.785394033053</v>
      </c>
      <c r="AK52" s="71">
        <v>1</v>
      </c>
      <c r="AL52" s="42">
        <f>+AL59+AL65</f>
        <v>41767.324216472392</v>
      </c>
      <c r="AM52" s="70">
        <v>1</v>
      </c>
      <c r="AN52" s="42">
        <f>+AN59+AN65</f>
        <v>42541.313123953325</v>
      </c>
      <c r="AO52" s="70">
        <v>1</v>
      </c>
      <c r="AP52" s="43">
        <f>+AP59+AP65</f>
        <v>43782.765319063903</v>
      </c>
      <c r="AQ52" s="71">
        <v>1</v>
      </c>
      <c r="AR52" s="43">
        <f>+AR59+AR65</f>
        <v>44849.006599195971</v>
      </c>
      <c r="AS52" s="71">
        <v>1</v>
      </c>
      <c r="AT52" s="42">
        <f>+AT59+AT65</f>
        <v>45503.321450726609</v>
      </c>
      <c r="AU52" s="70">
        <v>1</v>
      </c>
      <c r="AV52" s="43">
        <f>+AV59+AV65</f>
        <v>46947.592419736589</v>
      </c>
      <c r="AW52" s="71">
        <v>1</v>
      </c>
      <c r="AX52" s="42">
        <f>+AX59+AX65</f>
        <v>47224.956643887963</v>
      </c>
      <c r="AY52" s="70">
        <v>1</v>
      </c>
      <c r="AZ52" s="42">
        <f>+AZ59+AZ65</f>
        <v>48922.988922012388</v>
      </c>
      <c r="BA52" s="70">
        <v>1</v>
      </c>
      <c r="BB52" s="42">
        <f>+BB59+BB65</f>
        <v>49049.671787640727</v>
      </c>
      <c r="BC52" s="70">
        <v>1</v>
      </c>
      <c r="BD52" s="42">
        <f>+BD59+BD65</f>
        <v>50313.223927227955</v>
      </c>
      <c r="BE52" s="70">
        <v>1</v>
      </c>
      <c r="BF52" s="43">
        <f>+BF59+BF65</f>
        <v>52069.18166911068</v>
      </c>
      <c r="BG52" s="71">
        <v>1</v>
      </c>
      <c r="BH52" s="43">
        <f>+BH59+BH65</f>
        <v>52494.80376343106</v>
      </c>
      <c r="BI52" s="71">
        <v>1</v>
      </c>
      <c r="BJ52" s="43">
        <f>+BJ59+BJ65</f>
        <v>52263.712118917058</v>
      </c>
      <c r="BK52" s="71">
        <v>1</v>
      </c>
      <c r="BL52" s="43">
        <f>+BL59+BL65</f>
        <v>52098.834637842796</v>
      </c>
      <c r="BM52" s="71">
        <v>1</v>
      </c>
      <c r="BN52" s="43">
        <f>+BN59+BN65</f>
        <v>52667.905442112904</v>
      </c>
      <c r="BO52" s="71">
        <v>1</v>
      </c>
      <c r="BP52" s="43">
        <f>+BP59+BP65</f>
        <v>52137.116067150957</v>
      </c>
      <c r="BQ52" s="71">
        <v>1</v>
      </c>
      <c r="BR52" s="43">
        <f>+BR59+BR65</f>
        <v>52724.689417841808</v>
      </c>
      <c r="BS52" s="71">
        <v>1</v>
      </c>
      <c r="BT52" s="43">
        <f>+BT59+BT65</f>
        <v>54047.937463178008</v>
      </c>
      <c r="BU52" s="71">
        <v>1</v>
      </c>
      <c r="BV52" s="43">
        <f>+BV59+BV65</f>
        <v>54919.196333269465</v>
      </c>
      <c r="BW52" s="71">
        <v>1</v>
      </c>
      <c r="BX52" s="43">
        <f>+BX59+BX65</f>
        <v>55918.289120426889</v>
      </c>
      <c r="BY52" s="71">
        <v>1</v>
      </c>
      <c r="BZ52" s="42">
        <f>+BZ59+BZ65</f>
        <v>55875.721746099058</v>
      </c>
      <c r="CA52" s="70">
        <v>1</v>
      </c>
      <c r="CB52" s="42">
        <f>+CB59+CB65</f>
        <v>56467.444865243553</v>
      </c>
      <c r="CC52" s="70">
        <v>1</v>
      </c>
      <c r="CD52" s="43">
        <f>+CD59+CD65</f>
        <v>56504.007118195557</v>
      </c>
      <c r="CE52" s="71">
        <v>1</v>
      </c>
      <c r="CF52" s="43">
        <f>+CF59+CF65</f>
        <v>55178.02423785151</v>
      </c>
      <c r="CG52" s="71">
        <v>1</v>
      </c>
      <c r="CH52" s="43">
        <f>+CH59+CH65</f>
        <v>55269.140691068082</v>
      </c>
      <c r="CI52" s="71">
        <v>1</v>
      </c>
      <c r="CJ52" s="43">
        <f>+CJ59+CJ65</f>
        <v>55737.653878430421</v>
      </c>
      <c r="CK52" s="71">
        <v>1</v>
      </c>
      <c r="CL52" s="43">
        <f>+CL59+CL65</f>
        <v>56503.462735033827</v>
      </c>
      <c r="CM52" s="71">
        <v>1</v>
      </c>
      <c r="CN52" s="43">
        <f>+CN59+CN65</f>
        <v>56370.047286629582</v>
      </c>
      <c r="CO52" s="71">
        <v>1</v>
      </c>
      <c r="CP52" s="43">
        <f>+CP59+CP65</f>
        <v>56994.84630796565</v>
      </c>
      <c r="CQ52" s="71">
        <v>1</v>
      </c>
      <c r="CR52" s="43">
        <f>+CR59+CR65</f>
        <v>57600.743883086412</v>
      </c>
      <c r="CS52" s="71">
        <v>1</v>
      </c>
      <c r="CT52" s="43">
        <f>+CT59+CT65</f>
        <v>57373.834511537745</v>
      </c>
      <c r="CU52" s="71">
        <v>1</v>
      </c>
      <c r="CV52" s="43">
        <f>+CV59+CV65</f>
        <v>57546.688080276632</v>
      </c>
      <c r="CW52" s="71">
        <v>1</v>
      </c>
      <c r="CX52" s="43">
        <f>+CX59+CX65</f>
        <v>58215.345485398429</v>
      </c>
      <c r="CY52" s="71">
        <v>1</v>
      </c>
      <c r="CZ52" s="43">
        <f>+CZ59+CZ65</f>
        <v>58653.782831745644</v>
      </c>
      <c r="DA52" s="71">
        <v>1</v>
      </c>
      <c r="DB52" s="43">
        <f>+DB59+DB65</f>
        <v>58314.945929368114</v>
      </c>
      <c r="DC52" s="71">
        <v>1</v>
      </c>
      <c r="DD52" s="291">
        <f>+DD59+DD65</f>
        <v>58537.37869611106</v>
      </c>
      <c r="DE52" s="252">
        <v>1</v>
      </c>
    </row>
    <row r="53" spans="1:109" s="38" customFormat="1" ht="12.75" customHeight="1" x14ac:dyDescent="0.35">
      <c r="A53" s="206" t="s">
        <v>49</v>
      </c>
      <c r="B53" s="73">
        <f>+B52/B72</f>
        <v>0.66911521517675643</v>
      </c>
      <c r="C53" s="74"/>
      <c r="D53" s="73">
        <v>0</v>
      </c>
      <c r="E53" s="74"/>
      <c r="F53" s="75">
        <v>0</v>
      </c>
      <c r="G53" s="76"/>
      <c r="H53" s="75">
        <v>0</v>
      </c>
      <c r="I53" s="76"/>
      <c r="J53" s="75">
        <v>0</v>
      </c>
      <c r="K53" s="76"/>
      <c r="L53" s="75">
        <v>0</v>
      </c>
      <c r="M53" s="76"/>
      <c r="N53" s="75">
        <v>0</v>
      </c>
      <c r="O53" s="76"/>
      <c r="P53" s="75">
        <v>0</v>
      </c>
      <c r="Q53" s="76"/>
      <c r="R53" s="75">
        <v>0</v>
      </c>
      <c r="S53" s="76"/>
      <c r="T53" s="75">
        <v>0</v>
      </c>
      <c r="U53" s="76"/>
      <c r="V53" s="75">
        <v>0</v>
      </c>
      <c r="W53" s="76"/>
      <c r="X53" s="75">
        <v>0</v>
      </c>
      <c r="Y53" s="76"/>
      <c r="Z53" s="75">
        <f>+Z52/Z72</f>
        <v>0.67627746598788963</v>
      </c>
      <c r="AA53" s="76"/>
      <c r="AB53" s="75">
        <v>0</v>
      </c>
      <c r="AC53" s="76"/>
      <c r="AD53" s="73">
        <v>0</v>
      </c>
      <c r="AE53" s="74"/>
      <c r="AF53" s="75">
        <v>0</v>
      </c>
      <c r="AG53" s="76"/>
      <c r="AH53" s="75">
        <v>0</v>
      </c>
      <c r="AI53" s="76"/>
      <c r="AJ53" s="75">
        <v>0</v>
      </c>
      <c r="AK53" s="76"/>
      <c r="AL53" s="73">
        <v>0</v>
      </c>
      <c r="AM53" s="74"/>
      <c r="AN53" s="73">
        <v>0</v>
      </c>
      <c r="AO53" s="74"/>
      <c r="AP53" s="75">
        <v>0</v>
      </c>
      <c r="AQ53" s="76"/>
      <c r="AR53" s="75">
        <v>0</v>
      </c>
      <c r="AS53" s="76"/>
      <c r="AT53" s="73">
        <v>0</v>
      </c>
      <c r="AU53" s="74"/>
      <c r="AV53" s="75">
        <v>0</v>
      </c>
      <c r="AW53" s="76"/>
      <c r="AX53" s="73">
        <f>+AX52/AX72</f>
        <v>0.62984833370541948</v>
      </c>
      <c r="AY53" s="74"/>
      <c r="AZ53" s="205" t="e">
        <f>+AZ52/AZ72</f>
        <v>#DIV/0!</v>
      </c>
      <c r="BA53" s="74"/>
      <c r="BB53" s="205" t="e">
        <f>+BB52/BB72</f>
        <v>#DIV/0!</v>
      </c>
      <c r="BC53" s="74"/>
      <c r="BD53" s="205" t="e">
        <f>+BD52/BD72</f>
        <v>#DIV/0!</v>
      </c>
      <c r="BE53" s="74"/>
      <c r="BF53" s="77" t="e">
        <f>+BF52/BF72</f>
        <v>#DIV/0!</v>
      </c>
      <c r="BG53" s="76"/>
      <c r="BH53" s="77" t="e">
        <f>+BH52/BH72</f>
        <v>#DIV/0!</v>
      </c>
      <c r="BI53" s="76"/>
      <c r="BJ53" s="77" t="e">
        <f>+BJ52/BJ72</f>
        <v>#DIV/0!</v>
      </c>
      <c r="BK53" s="76"/>
      <c r="BL53" s="77" t="e">
        <f>+BL52/BL72</f>
        <v>#DIV/0!</v>
      </c>
      <c r="BM53" s="76"/>
      <c r="BN53" s="77" t="e">
        <f>+BN52/BN72</f>
        <v>#DIV/0!</v>
      </c>
      <c r="BO53" s="76"/>
      <c r="BP53" s="77" t="e">
        <f>+BP52/BP72</f>
        <v>#DIV/0!</v>
      </c>
      <c r="BQ53" s="76"/>
      <c r="BR53" s="77"/>
      <c r="BS53" s="76"/>
      <c r="BT53" s="77"/>
      <c r="BU53" s="76"/>
      <c r="BV53" s="75">
        <f>+BV52/BV72</f>
        <v>0.61119265517910015</v>
      </c>
      <c r="BW53" s="76"/>
      <c r="BX53" s="75"/>
      <c r="BY53" s="76"/>
      <c r="BZ53" s="73"/>
      <c r="CA53" s="74"/>
      <c r="CB53" s="73"/>
      <c r="CC53" s="74"/>
      <c r="CD53" s="75"/>
      <c r="CE53" s="76"/>
      <c r="CF53" s="75"/>
      <c r="CG53" s="76"/>
      <c r="CH53" s="75"/>
      <c r="CI53" s="76"/>
      <c r="CJ53" s="75"/>
      <c r="CK53" s="76"/>
      <c r="CL53" s="75"/>
      <c r="CM53" s="76"/>
      <c r="CN53" s="75"/>
      <c r="CO53" s="76"/>
      <c r="CP53" s="75"/>
      <c r="CQ53" s="76"/>
      <c r="CR53" s="75"/>
      <c r="CS53" s="76"/>
      <c r="CT53" s="75">
        <f>+CT52/CT72</f>
        <v>0.59844044957915321</v>
      </c>
      <c r="CU53" s="76"/>
      <c r="CV53" s="77" t="e">
        <f>+CV52/CV72</f>
        <v>#DIV/0!</v>
      </c>
      <c r="CW53" s="76"/>
      <c r="CX53" s="77" t="e">
        <f>+CX52/CX72</f>
        <v>#DIV/0!</v>
      </c>
      <c r="CY53" s="76"/>
      <c r="CZ53" s="77" t="e">
        <f>+CZ52/CZ72</f>
        <v>#DIV/0!</v>
      </c>
      <c r="DA53" s="76"/>
      <c r="DB53" s="77" t="e">
        <f>+DB52/DB72</f>
        <v>#DIV/0!</v>
      </c>
      <c r="DC53" s="76"/>
      <c r="DD53" s="455" t="e">
        <f>+DD52/DD72</f>
        <v>#DIV/0!</v>
      </c>
      <c r="DE53" s="283"/>
    </row>
    <row r="54" spans="1:109" s="38" customFormat="1" ht="12.75" customHeight="1" x14ac:dyDescent="0.35">
      <c r="A54" s="206" t="s">
        <v>71</v>
      </c>
      <c r="B54" s="73">
        <f>+B52/B74</f>
        <v>3.3874716408932022</v>
      </c>
      <c r="C54" s="70"/>
      <c r="D54" s="73">
        <v>0</v>
      </c>
      <c r="E54" s="70"/>
      <c r="F54" s="75">
        <v>0</v>
      </c>
      <c r="G54" s="71"/>
      <c r="H54" s="75">
        <v>0</v>
      </c>
      <c r="I54" s="71"/>
      <c r="J54" s="75">
        <v>0</v>
      </c>
      <c r="K54" s="71"/>
      <c r="L54" s="75">
        <v>0</v>
      </c>
      <c r="M54" s="71"/>
      <c r="N54" s="75">
        <v>0</v>
      </c>
      <c r="O54" s="71"/>
      <c r="P54" s="75">
        <v>0</v>
      </c>
      <c r="Q54" s="71"/>
      <c r="R54" s="75">
        <v>0</v>
      </c>
      <c r="S54" s="71"/>
      <c r="T54" s="75">
        <v>0</v>
      </c>
      <c r="U54" s="71"/>
      <c r="V54" s="75">
        <v>0</v>
      </c>
      <c r="W54" s="71"/>
      <c r="X54" s="75">
        <v>0</v>
      </c>
      <c r="Y54" s="71"/>
      <c r="Z54" s="75">
        <f>+Z52/Z74</f>
        <v>2.9314801606630452</v>
      </c>
      <c r="AA54" s="71"/>
      <c r="AB54" s="75">
        <v>0</v>
      </c>
      <c r="AC54" s="71"/>
      <c r="AD54" s="73">
        <v>0</v>
      </c>
      <c r="AE54" s="70"/>
      <c r="AF54" s="75">
        <v>0</v>
      </c>
      <c r="AG54" s="71"/>
      <c r="AH54" s="75">
        <v>0</v>
      </c>
      <c r="AI54" s="71"/>
      <c r="AJ54" s="75">
        <v>0</v>
      </c>
      <c r="AK54" s="71"/>
      <c r="AL54" s="73">
        <v>0</v>
      </c>
      <c r="AM54" s="70"/>
      <c r="AN54" s="73">
        <v>0</v>
      </c>
      <c r="AO54" s="70"/>
      <c r="AP54" s="75">
        <v>0</v>
      </c>
      <c r="AQ54" s="71"/>
      <c r="AR54" s="75">
        <v>0</v>
      </c>
      <c r="AS54" s="71"/>
      <c r="AT54" s="73">
        <v>0</v>
      </c>
      <c r="AU54" s="70"/>
      <c r="AV54" s="75">
        <v>0</v>
      </c>
      <c r="AW54" s="71"/>
      <c r="AX54" s="73">
        <f>+AX52/AX74</f>
        <v>2.8577194285093226</v>
      </c>
      <c r="AY54" s="70"/>
      <c r="AZ54" s="205" t="e">
        <f>+AZ52/AZ74</f>
        <v>#DIV/0!</v>
      </c>
      <c r="BA54" s="70"/>
      <c r="BB54" s="205" t="e">
        <f>+BB52/BB74</f>
        <v>#DIV/0!</v>
      </c>
      <c r="BC54" s="70"/>
      <c r="BD54" s="205" t="e">
        <f>+BD52/BD74</f>
        <v>#DIV/0!</v>
      </c>
      <c r="BE54" s="70"/>
      <c r="BF54" s="77" t="e">
        <f>+BF52/BF74</f>
        <v>#DIV/0!</v>
      </c>
      <c r="BG54" s="71"/>
      <c r="BH54" s="77" t="e">
        <f>+BH52/BH74</f>
        <v>#DIV/0!</v>
      </c>
      <c r="BI54" s="71"/>
      <c r="BJ54" s="77" t="e">
        <f>+BJ52/BJ74</f>
        <v>#DIV/0!</v>
      </c>
      <c r="BK54" s="71"/>
      <c r="BL54" s="77" t="e">
        <f>+BL52/BL74</f>
        <v>#DIV/0!</v>
      </c>
      <c r="BM54" s="71"/>
      <c r="BN54" s="77" t="e">
        <f>+BN52/BN74</f>
        <v>#DIV/0!</v>
      </c>
      <c r="BO54" s="71"/>
      <c r="BP54" s="77" t="e">
        <f>+BP52/BP74</f>
        <v>#DIV/0!</v>
      </c>
      <c r="BQ54" s="71"/>
      <c r="BR54" s="77"/>
      <c r="BS54" s="71"/>
      <c r="BT54" s="77"/>
      <c r="BU54" s="71"/>
      <c r="BV54" s="75">
        <f>+BV52/BV74</f>
        <v>2.9208454372168311</v>
      </c>
      <c r="BW54" s="71"/>
      <c r="BX54" s="75"/>
      <c r="BY54" s="71"/>
      <c r="BZ54" s="73"/>
      <c r="CA54" s="70"/>
      <c r="CB54" s="73"/>
      <c r="CC54" s="70"/>
      <c r="CD54" s="75"/>
      <c r="CE54" s="71"/>
      <c r="CF54" s="75"/>
      <c r="CG54" s="71"/>
      <c r="CH54" s="75"/>
      <c r="CI54" s="71"/>
      <c r="CJ54" s="75"/>
      <c r="CK54" s="71"/>
      <c r="CL54" s="75"/>
      <c r="CM54" s="71"/>
      <c r="CN54" s="75"/>
      <c r="CO54" s="71"/>
      <c r="CP54" s="75"/>
      <c r="CQ54" s="71"/>
      <c r="CR54" s="75"/>
      <c r="CS54" s="71"/>
      <c r="CT54" s="75">
        <f>+CT52/CT74</f>
        <v>2.7829760628413731</v>
      </c>
      <c r="CU54" s="71"/>
      <c r="CV54" s="77" t="e">
        <f>+CV52/CV74</f>
        <v>#DIV/0!</v>
      </c>
      <c r="CW54" s="71"/>
      <c r="CX54" s="77" t="e">
        <f>+CX52/CX74</f>
        <v>#DIV/0!</v>
      </c>
      <c r="CY54" s="71"/>
      <c r="CZ54" s="77" t="e">
        <f>+CZ52/CZ74</f>
        <v>#DIV/0!</v>
      </c>
      <c r="DA54" s="71"/>
      <c r="DB54" s="77" t="e">
        <f>+DB52/DB74</f>
        <v>#DIV/0!</v>
      </c>
      <c r="DC54" s="71"/>
      <c r="DD54" s="455" t="e">
        <f>+DD52/DD74</f>
        <v>#DIV/0!</v>
      </c>
      <c r="DE54" s="252"/>
    </row>
    <row r="55" spans="1:109" s="38" customFormat="1" ht="12.75" customHeight="1" x14ac:dyDescent="0.35">
      <c r="A55" s="206" t="s">
        <v>68</v>
      </c>
      <c r="B55" s="73">
        <f>+B52/B75</f>
        <v>5.2017925986865405</v>
      </c>
      <c r="C55" s="70"/>
      <c r="D55" s="73">
        <f>+D52/D75</f>
        <v>51.053204128990139</v>
      </c>
      <c r="E55" s="70"/>
      <c r="F55" s="75">
        <f>+F52/F75</f>
        <v>27.744761983618023</v>
      </c>
      <c r="G55" s="71"/>
      <c r="H55" s="75">
        <f>+H52/H75</f>
        <v>14.658272871301154</v>
      </c>
      <c r="I55" s="71"/>
      <c r="J55" s="75">
        <f>+J52/J75</f>
        <v>11.729214147175385</v>
      </c>
      <c r="K55" s="71"/>
      <c r="L55" s="75">
        <f>+L52/L75</f>
        <v>9.8913017431687464</v>
      </c>
      <c r="M55" s="71"/>
      <c r="N55" s="75">
        <f>+N52/N75</f>
        <v>8.3488703606595251</v>
      </c>
      <c r="O55" s="71"/>
      <c r="P55" s="75">
        <f>+P52/P75</f>
        <v>7.3553913667412916</v>
      </c>
      <c r="Q55" s="71"/>
      <c r="R55" s="75">
        <f>+R52/R75</f>
        <v>6.7261050662689179</v>
      </c>
      <c r="S55" s="71"/>
      <c r="T55" s="75">
        <f>+T52/T75</f>
        <v>5.9832554930497199</v>
      </c>
      <c r="U55" s="71"/>
      <c r="V55" s="75">
        <f>+V52/V75</f>
        <v>5.4663515660583277</v>
      </c>
      <c r="W55" s="71"/>
      <c r="X55" s="75">
        <f>+X52/X75</f>
        <v>4.9092634451522423</v>
      </c>
      <c r="Y55" s="71"/>
      <c r="Z55" s="75">
        <f>+Z52/Z75</f>
        <v>4.3154093663591739</v>
      </c>
      <c r="AA55" s="71"/>
      <c r="AB55" s="75">
        <f>+AB52/AB75</f>
        <v>44.873210239182903</v>
      </c>
      <c r="AC55" s="71"/>
      <c r="AD55" s="73">
        <f>+AD52/AD75</f>
        <v>25.156997655697779</v>
      </c>
      <c r="AE55" s="70"/>
      <c r="AF55" s="75">
        <f>+AF52/AF75</f>
        <v>14.682334432723083</v>
      </c>
      <c r="AG55" s="71"/>
      <c r="AH55" s="75">
        <f>+AH52/AH75</f>
        <v>12.022067739895133</v>
      </c>
      <c r="AI55" s="71"/>
      <c r="AJ55" s="75">
        <f>+AJ52/AJ75</f>
        <v>10.053634040999754</v>
      </c>
      <c r="AK55" s="71"/>
      <c r="AL55" s="73">
        <f>+AL52/AL75</f>
        <v>8.1889344891461491</v>
      </c>
      <c r="AM55" s="70"/>
      <c r="AN55" s="73">
        <f>+AN52/AN75</f>
        <v>6.9465028108422482</v>
      </c>
      <c r="AO55" s="70"/>
      <c r="AP55" s="75">
        <f>+AP52/AP75</f>
        <v>6.0039838830873036</v>
      </c>
      <c r="AQ55" s="71"/>
      <c r="AR55" s="75">
        <f>+AR52/AR75</f>
        <v>5.1690518654257884</v>
      </c>
      <c r="AS55" s="71"/>
      <c r="AT55" s="73">
        <f>+AT52/AT75</f>
        <v>4.7131362410481428</v>
      </c>
      <c r="AU55" s="70"/>
      <c r="AV55" s="75">
        <f>+AV52/AV75</f>
        <v>4.3580721237622857</v>
      </c>
      <c r="AW55" s="71"/>
      <c r="AX55" s="73">
        <f>+AX52/AX75</f>
        <v>3.8485408708301478</v>
      </c>
      <c r="AY55" s="70"/>
      <c r="AZ55" s="73">
        <f>+AZ52/AZ75</f>
        <v>40.29728282376599</v>
      </c>
      <c r="BA55" s="70"/>
      <c r="BB55" s="73">
        <f>+BB52/BB75</f>
        <v>23.843896089452333</v>
      </c>
      <c r="BC55" s="70"/>
      <c r="BD55" s="73">
        <f>+BD52/BD75</f>
        <v>13.57219178559709</v>
      </c>
      <c r="BE55" s="70"/>
      <c r="BF55" s="75">
        <f>+BF52/BF75</f>
        <v>11.384804127426387</v>
      </c>
      <c r="BG55" s="71"/>
      <c r="BH55" s="75">
        <f>+BH52/BH75</f>
        <v>9.4621908306786793</v>
      </c>
      <c r="BI55" s="71"/>
      <c r="BJ55" s="75">
        <f>+BJ52/BJ75</f>
        <v>7.8021980334659098</v>
      </c>
      <c r="BK55" s="71"/>
      <c r="BL55" s="75">
        <f>+BL52/BL75</f>
        <v>6.7790893506937797</v>
      </c>
      <c r="BM55" s="71"/>
      <c r="BN55" s="75">
        <f>+BN52/BN75</f>
        <v>6.0412499886434201</v>
      </c>
      <c r="BO55" s="71"/>
      <c r="BP55" s="75">
        <f>+BP52/BP75</f>
        <v>5.313221293182842</v>
      </c>
      <c r="BQ55" s="71"/>
      <c r="BR55" s="75">
        <f>+BR52/BR75</f>
        <v>4.8319254913029388</v>
      </c>
      <c r="BS55" s="71"/>
      <c r="BT55" s="75">
        <f>+BT52/BT75</f>
        <v>4.5389968455252729</v>
      </c>
      <c r="BU55" s="71"/>
      <c r="BV55" s="75">
        <f>+BV52/BV75</f>
        <v>4.5019636401571921</v>
      </c>
      <c r="BW55" s="71"/>
      <c r="BX55" s="75">
        <f>+BX52/BX75</f>
        <v>43.18454959245846</v>
      </c>
      <c r="BY55" s="71"/>
      <c r="BZ55" s="73">
        <f>+BZ52/BZ75</f>
        <v>42.959353915914789</v>
      </c>
      <c r="CA55" s="70"/>
      <c r="CB55" s="73">
        <f>+CB52/CB75</f>
        <v>11.332931079700419</v>
      </c>
      <c r="CC55" s="70"/>
      <c r="CD55" s="75">
        <f>+CD52/CD75</f>
        <v>11.460398084488627</v>
      </c>
      <c r="CE55" s="71"/>
      <c r="CF55" s="75">
        <f>+CF52/CF75</f>
        <v>9.6561512859948859</v>
      </c>
      <c r="CG55" s="71"/>
      <c r="CH55" s="75">
        <f>+CH52/CH75</f>
        <v>7.8330150428310343</v>
      </c>
      <c r="CI55" s="71"/>
      <c r="CJ55" s="75">
        <f>+CJ52/CJ75</f>
        <v>6.8186611559245005</v>
      </c>
      <c r="CK55" s="71"/>
      <c r="CL55" s="75">
        <f>+CL52/CL75</f>
        <v>6.1336871769691923</v>
      </c>
      <c r="CM55" s="71"/>
      <c r="CN55" s="75">
        <f>+CN52/CN75</f>
        <v>5.3682352547408945</v>
      </c>
      <c r="CO55" s="71"/>
      <c r="CP55" s="75">
        <f>+CP52/CP75</f>
        <v>4.8458620578508276</v>
      </c>
      <c r="CQ55" s="71"/>
      <c r="CR55" s="75">
        <f>+CR52/CR75</f>
        <v>4.4664436402504872</v>
      </c>
      <c r="CS55" s="71"/>
      <c r="CT55" s="75">
        <f>+CT52/CT75</f>
        <v>3.964687305125012</v>
      </c>
      <c r="CU55" s="71"/>
      <c r="CV55" s="75">
        <f>+CV52/CV75</f>
        <v>42.011244561806144</v>
      </c>
      <c r="CW55" s="71"/>
      <c r="CX55" s="75">
        <f>+CX52/CX75</f>
        <v>24.500107732305285</v>
      </c>
      <c r="CY55" s="71"/>
      <c r="CZ55" s="75">
        <f>+CZ52/CZ75</f>
        <v>14.601989820284723</v>
      </c>
      <c r="DA55" s="71"/>
      <c r="DB55" s="75">
        <f>+DB52/DB75</f>
        <v>11.478285485539091</v>
      </c>
      <c r="DC55" s="71"/>
      <c r="DD55" s="285">
        <f>+DD52/DD75</f>
        <v>11.526840441715651</v>
      </c>
      <c r="DE55" s="252"/>
    </row>
    <row r="56" spans="1:109" s="38" customFormat="1" ht="12.75" customHeight="1" x14ac:dyDescent="0.35">
      <c r="A56" s="206" t="s">
        <v>72</v>
      </c>
      <c r="B56" s="73">
        <f>+B52/B76</f>
        <v>5.6252820828594388</v>
      </c>
      <c r="C56" s="70"/>
      <c r="D56" s="73">
        <f>+D52/D76</f>
        <v>54.491145119380477</v>
      </c>
      <c r="E56" s="70"/>
      <c r="F56" s="75">
        <f>+F52/F76</f>
        <v>31.431735650738297</v>
      </c>
      <c r="G56" s="71"/>
      <c r="H56" s="75">
        <f>+H52/H76</f>
        <v>17.35451477347203</v>
      </c>
      <c r="I56" s="71"/>
      <c r="J56" s="75">
        <f>+J52/J76</f>
        <v>13.820777224961066</v>
      </c>
      <c r="K56" s="71"/>
      <c r="L56" s="75">
        <f>+L52/L76</f>
        <v>11.575295920774469</v>
      </c>
      <c r="M56" s="71"/>
      <c r="N56" s="75">
        <f>+N52/N76</f>
        <v>9.6761575173692016</v>
      </c>
      <c r="O56" s="71"/>
      <c r="P56" s="75">
        <f>+P52/P76</f>
        <v>8.4908464251344995</v>
      </c>
      <c r="Q56" s="71"/>
      <c r="R56" s="75">
        <f>+R52/R76</f>
        <v>7.7573510474913316</v>
      </c>
      <c r="S56" s="71"/>
      <c r="T56" s="75">
        <f>+T52/T76</f>
        <v>6.8493169649607575</v>
      </c>
      <c r="U56" s="71"/>
      <c r="V56" s="75">
        <f>+V52/V76</f>
        <v>6.249818775995629</v>
      </c>
      <c r="W56" s="71"/>
      <c r="X56" s="75">
        <f>+X52/X76</f>
        <v>5.6022036933738013</v>
      </c>
      <c r="Y56" s="71"/>
      <c r="Z56" s="75">
        <f>+Z52/Z76</f>
        <v>4.8995275677490877</v>
      </c>
      <c r="AA56" s="71"/>
      <c r="AB56" s="75">
        <f>+AB52/AB76</f>
        <v>50.530043194847522</v>
      </c>
      <c r="AC56" s="71"/>
      <c r="AD56" s="73">
        <f>+AD52/AD76</f>
        <v>28.312675052876017</v>
      </c>
      <c r="AE56" s="70"/>
      <c r="AF56" s="75">
        <f>+AF52/AF76</f>
        <v>16.374829687571609</v>
      </c>
      <c r="AG56" s="71"/>
      <c r="AH56" s="75">
        <f>+AH52/AH76</f>
        <v>13.594705079399322</v>
      </c>
      <c r="AI56" s="71"/>
      <c r="AJ56" s="75">
        <f>+AJ52/AJ76</f>
        <v>11.741262753267897</v>
      </c>
      <c r="AK56" s="71"/>
      <c r="AL56" s="73">
        <f>+AL52/AL76</f>
        <v>9.506084871191721</v>
      </c>
      <c r="AM56" s="70"/>
      <c r="AN56" s="73">
        <f>+AN52/AN76</f>
        <v>8.0111265830336933</v>
      </c>
      <c r="AO56" s="70"/>
      <c r="AP56" s="75">
        <f>+AP52/AP76</f>
        <v>7.1665355796712111</v>
      </c>
      <c r="AQ56" s="71"/>
      <c r="AR56" s="75">
        <f>+AR52/AR76</f>
        <v>6.1303488218096529</v>
      </c>
      <c r="AS56" s="71"/>
      <c r="AT56" s="73">
        <f>+AT52/AT76</f>
        <v>5.5594894461130568</v>
      </c>
      <c r="AU56" s="70"/>
      <c r="AV56" s="75">
        <f>+AV52/AV76</f>
        <v>5.1185021097664904</v>
      </c>
      <c r="AW56" s="71"/>
      <c r="AX56" s="73">
        <f>+AX52/AX76</f>
        <v>4.47151154850628</v>
      </c>
      <c r="AY56" s="70"/>
      <c r="AZ56" s="73">
        <f>+AZ52/AZ76</f>
        <v>45.453987097489673</v>
      </c>
      <c r="BA56" s="70"/>
      <c r="BB56" s="73">
        <f>+BB52/BB76</f>
        <v>26.922186908217114</v>
      </c>
      <c r="BC56" s="70"/>
      <c r="BD56" s="73">
        <f>+BD52/BD76</f>
        <v>15.063610731443017</v>
      </c>
      <c r="BE56" s="70"/>
      <c r="BF56" s="75">
        <f>+BF52/BF76</f>
        <v>12.693026507969998</v>
      </c>
      <c r="BG56" s="71"/>
      <c r="BH56" s="75">
        <f>+BH52/BH76</f>
        <v>10.569647785325303</v>
      </c>
      <c r="BI56" s="71"/>
      <c r="BJ56" s="75">
        <f>+BJ52/BJ76</f>
        <v>8.701977513303035</v>
      </c>
      <c r="BK56" s="71"/>
      <c r="BL56" s="75">
        <f>+BL52/BL76</f>
        <v>7.5725597776486042</v>
      </c>
      <c r="BM56" s="71"/>
      <c r="BN56" s="75">
        <f>+BN52/BN76</f>
        <v>6.7562648813389865</v>
      </c>
      <c r="BO56" s="71"/>
      <c r="BP56" s="75">
        <f>+BP52/BP76</f>
        <v>5.9303003440832827</v>
      </c>
      <c r="BQ56" s="71"/>
      <c r="BR56" s="75">
        <f>+BR52/BR76</f>
        <v>5.3955288804592785</v>
      </c>
      <c r="BS56" s="71"/>
      <c r="BT56" s="75">
        <f>+BT52/BT76</f>
        <v>5.0809383936584638</v>
      </c>
      <c r="BU56" s="71"/>
      <c r="BV56" s="75">
        <f>+BV52/BV76</f>
        <v>5.0394835433030565</v>
      </c>
      <c r="BW56" s="71"/>
      <c r="BX56" s="75">
        <f>+BX52/BX76</f>
        <v>49.110223383714953</v>
      </c>
      <c r="BY56" s="71"/>
      <c r="BZ56" s="73">
        <f>+BZ52/BZ76</f>
        <v>48.854126930597431</v>
      </c>
      <c r="CA56" s="70"/>
      <c r="CB56" s="73">
        <f>+CB52/CB76</f>
        <v>12.74382080879804</v>
      </c>
      <c r="CC56" s="70"/>
      <c r="CD56" s="75">
        <f>+CD52/CD76</f>
        <v>12.887156778692431</v>
      </c>
      <c r="CE56" s="71"/>
      <c r="CF56" s="75">
        <f>+CF52/CF76</f>
        <v>10.881434330204309</v>
      </c>
      <c r="CG56" s="71"/>
      <c r="CH56" s="75">
        <f>+CH52/CH76</f>
        <v>8.8175435376692235</v>
      </c>
      <c r="CI56" s="71"/>
      <c r="CJ56" s="75">
        <f>+CJ52/CJ76</f>
        <v>7.6739442778241891</v>
      </c>
      <c r="CK56" s="71"/>
      <c r="CL56" s="75">
        <f>+CL52/CL76</f>
        <v>6.9171805393400092</v>
      </c>
      <c r="CM56" s="71"/>
      <c r="CN56" s="75">
        <f>+CN52/CN76</f>
        <v>6.0675447962696492</v>
      </c>
      <c r="CO56" s="71"/>
      <c r="CP56" s="75">
        <f>+CP52/CP76</f>
        <v>5.4681122952651675</v>
      </c>
      <c r="CQ56" s="71"/>
      <c r="CR56" s="75">
        <f>+CR52/CR76</f>
        <v>5.0446747923490349</v>
      </c>
      <c r="CS56" s="71"/>
      <c r="CT56" s="75">
        <f>+CT52/CT76</f>
        <v>4.4624516467298676</v>
      </c>
      <c r="CU56" s="71"/>
      <c r="CV56" s="75">
        <f>+CV52/CV76</f>
        <v>47.635148488185507</v>
      </c>
      <c r="CW56" s="71"/>
      <c r="CX56" s="75">
        <f>+CX52/CX76</f>
        <v>27.870288713985122</v>
      </c>
      <c r="CY56" s="71"/>
      <c r="CZ56" s="75">
        <f>+CZ52/CZ76</f>
        <v>16.377785033335325</v>
      </c>
      <c r="DA56" s="71"/>
      <c r="DB56" s="75">
        <f>+DB52/DB76</f>
        <v>12.909837499407944</v>
      </c>
      <c r="DC56" s="71"/>
      <c r="DD56" s="285">
        <f>+DD52/DD76</f>
        <v>12.964448146165246</v>
      </c>
      <c r="DE56" s="252"/>
    </row>
    <row r="57" spans="1:109" s="38" customFormat="1" ht="12.75" customHeight="1" x14ac:dyDescent="0.35">
      <c r="A57" s="206" t="s">
        <v>69</v>
      </c>
      <c r="B57" s="73">
        <f>+B52/B77</f>
        <v>3.1786958192154251</v>
      </c>
      <c r="C57" s="70"/>
      <c r="D57" s="73">
        <f>+D52/D77</f>
        <v>36.977342339267359</v>
      </c>
      <c r="E57" s="70"/>
      <c r="F57" s="75">
        <f>+F52/F77</f>
        <v>18.431659310650819</v>
      </c>
      <c r="G57" s="71"/>
      <c r="H57" s="75">
        <f>+H52/H77</f>
        <v>11.896248696917491</v>
      </c>
      <c r="I57" s="71"/>
      <c r="J57" s="75">
        <f>+J52/J77</f>
        <v>9.6454262047942905</v>
      </c>
      <c r="K57" s="71"/>
      <c r="L57" s="75">
        <f>+L52/L77</f>
        <v>8.0016245587634671</v>
      </c>
      <c r="M57" s="71"/>
      <c r="N57" s="75">
        <f>+N52/N77</f>
        <v>6.7373221065988567</v>
      </c>
      <c r="O57" s="71"/>
      <c r="P57" s="75">
        <f>+P52/P77</f>
        <v>5.7824955475854178</v>
      </c>
      <c r="Q57" s="71"/>
      <c r="R57" s="75">
        <f>+R52/R77</f>
        <v>5.0546796606567446</v>
      </c>
      <c r="S57" s="71"/>
      <c r="T57" s="75">
        <f>+T52/T77</f>
        <v>4.5043757839514633</v>
      </c>
      <c r="U57" s="71"/>
      <c r="V57" s="75">
        <f>+V52/V77</f>
        <v>4.184725086165602</v>
      </c>
      <c r="W57" s="71"/>
      <c r="X57" s="75">
        <f>+X52/X77</f>
        <v>3.7686069630794323</v>
      </c>
      <c r="Y57" s="71"/>
      <c r="Z57" s="75">
        <f>+Z52/Z77</f>
        <v>3.2719731890976651</v>
      </c>
      <c r="AA57" s="71"/>
      <c r="AB57" s="75">
        <f>+AB52/AB77</f>
        <v>37.552410653952265</v>
      </c>
      <c r="AC57" s="71"/>
      <c r="AD57" s="73">
        <f>+AD52/AD77</f>
        <v>18.072549268251532</v>
      </c>
      <c r="AE57" s="70"/>
      <c r="AF57" s="75">
        <f>+AF52/AF77</f>
        <v>12.539280395955716</v>
      </c>
      <c r="AG57" s="71"/>
      <c r="AH57" s="75">
        <f>+AH52/AH77</f>
        <v>10.430872389990412</v>
      </c>
      <c r="AI57" s="71"/>
      <c r="AJ57" s="75">
        <f>+AJ52/AJ77</f>
        <v>8.9695794021680353</v>
      </c>
      <c r="AK57" s="71"/>
      <c r="AL57" s="73">
        <f>+AL52/AL77</f>
        <v>7.2782789013529312</v>
      </c>
      <c r="AM57" s="70"/>
      <c r="AN57" s="73">
        <f>+AN52/AN77</f>
        <v>6.1988433669759697</v>
      </c>
      <c r="AO57" s="70"/>
      <c r="AP57" s="75">
        <f>+AP52/AP77</f>
        <v>5.2742166990996004</v>
      </c>
      <c r="AQ57" s="71"/>
      <c r="AR57" s="75">
        <f>+AR52/AR77</f>
        <v>4.538765631003133</v>
      </c>
      <c r="AS57" s="71"/>
      <c r="AT57" s="73">
        <f>+AT52/AT77</f>
        <v>4.1537937319484941</v>
      </c>
      <c r="AU57" s="70"/>
      <c r="AV57" s="75">
        <f>+AV52/AV77</f>
        <v>3.8376312784265063</v>
      </c>
      <c r="AW57" s="71"/>
      <c r="AX57" s="73">
        <f>+AX52/AX77</f>
        <v>3.3369318180959087</v>
      </c>
      <c r="AY57" s="70"/>
      <c r="AZ57" s="73">
        <f>+AZ52/AZ77</f>
        <v>36.015564559705211</v>
      </c>
      <c r="BA57" s="70"/>
      <c r="BB57" s="73">
        <f>+BB52/BB77</f>
        <v>18.33482548122327</v>
      </c>
      <c r="BC57" s="70"/>
      <c r="BD57" s="73">
        <f>+BD52/BD77</f>
        <v>12.06301761844361</v>
      </c>
      <c r="BE57" s="70"/>
      <c r="BF57" s="75">
        <f>+BF52/BF77</f>
        <v>10.098083742855881</v>
      </c>
      <c r="BG57" s="71"/>
      <c r="BH57" s="75">
        <f>+BH52/BH77</f>
        <v>8.3657620866894664</v>
      </c>
      <c r="BI57" s="71"/>
      <c r="BJ57" s="75">
        <f>+BJ52/BJ77</f>
        <v>7.006120241390275</v>
      </c>
      <c r="BK57" s="71"/>
      <c r="BL57" s="75">
        <f>+BL52/BL77</f>
        <v>5.9203082669469769</v>
      </c>
      <c r="BM57" s="71"/>
      <c r="BN57" s="75">
        <f>+BN52/BN77</f>
        <v>5.0155514616424854</v>
      </c>
      <c r="BO57" s="71"/>
      <c r="BP57" s="75">
        <f>+BP52/BP77</f>
        <v>4.4423876638554622</v>
      </c>
      <c r="BQ57" s="71"/>
      <c r="BR57" s="75">
        <f>+BR52/BR77</f>
        <v>4.0304059994499815</v>
      </c>
      <c r="BS57" s="71"/>
      <c r="BT57" s="75">
        <f>+BT52/BT77</f>
        <v>3.8187870372310195</v>
      </c>
      <c r="BU57" s="71"/>
      <c r="BV57" s="75">
        <f>+BV52/BV77</f>
        <v>3.7876299491298986</v>
      </c>
      <c r="BW57" s="71"/>
      <c r="BX57" s="75">
        <f>+BX52/BX77</f>
        <v>37.523838977297586</v>
      </c>
      <c r="BY57" s="71"/>
      <c r="BZ57" s="73">
        <f>+BZ52/BZ77</f>
        <v>37.328162366455182</v>
      </c>
      <c r="CA57" s="70"/>
      <c r="CB57" s="73">
        <f>+CB52/CB77</f>
        <v>9.302483717400909</v>
      </c>
      <c r="CC57" s="70"/>
      <c r="CD57" s="75">
        <f>+CD52/CD77</f>
        <v>9.4071132901221368</v>
      </c>
      <c r="CE57" s="71"/>
      <c r="CF57" s="75">
        <f>+CF52/CF77</f>
        <v>7.9184877613458902</v>
      </c>
      <c r="CG57" s="71"/>
      <c r="CH57" s="75">
        <f>+CH52/CH77</f>
        <v>6.5621886477001272</v>
      </c>
      <c r="CI57" s="71"/>
      <c r="CJ57" s="75">
        <f>+CJ52/CJ77</f>
        <v>5.6226710897177643</v>
      </c>
      <c r="CK57" s="71"/>
      <c r="CL57" s="75">
        <f>+CL52/CL77</f>
        <v>4.8576891928979471</v>
      </c>
      <c r="CM57" s="71"/>
      <c r="CN57" s="75">
        <f>+CN52/CN77</f>
        <v>4.3056895831187587</v>
      </c>
      <c r="CO57" s="71"/>
      <c r="CP57" s="75">
        <f>+CP52/CP77</f>
        <v>3.9233795787731176</v>
      </c>
      <c r="CQ57" s="71"/>
      <c r="CR57" s="75">
        <f>+CR52/CR77</f>
        <v>3.598078548771559</v>
      </c>
      <c r="CS57" s="71"/>
      <c r="CT57" s="75">
        <f>+CT52/CT77</f>
        <v>3.1680895041842092</v>
      </c>
      <c r="CU57" s="71"/>
      <c r="CV57" s="75">
        <f>+CV52/CV77</f>
        <v>37.460516799589797</v>
      </c>
      <c r="CW57" s="71"/>
      <c r="CX57" s="75">
        <f>+CX52/CX77</f>
        <v>18.432507315379478</v>
      </c>
      <c r="CY57" s="71"/>
      <c r="CZ57" s="75">
        <f>+CZ52/CZ77</f>
        <v>12.371473806906462</v>
      </c>
      <c r="DA57" s="71"/>
      <c r="DB57" s="75">
        <f>+DB52/DB77</f>
        <v>9.8260970516079418</v>
      </c>
      <c r="DC57" s="71"/>
      <c r="DD57" s="285">
        <f>+DD52/DD77</f>
        <v>9.8676629903823798</v>
      </c>
      <c r="DE57" s="252"/>
    </row>
    <row r="58" spans="1:109" s="38" customFormat="1" ht="12.75" customHeight="1" x14ac:dyDescent="0.35">
      <c r="A58" s="206"/>
      <c r="B58" s="42"/>
      <c r="C58" s="70"/>
      <c r="D58" s="42"/>
      <c r="E58" s="70"/>
      <c r="F58" s="43"/>
      <c r="G58" s="71"/>
      <c r="H58" s="43"/>
      <c r="I58" s="71"/>
      <c r="J58" s="43"/>
      <c r="K58" s="71"/>
      <c r="L58" s="43"/>
      <c r="M58" s="71"/>
      <c r="N58" s="43"/>
      <c r="O58" s="71"/>
      <c r="P58" s="43"/>
      <c r="Q58" s="71"/>
      <c r="R58" s="43"/>
      <c r="S58" s="71"/>
      <c r="T58" s="43"/>
      <c r="U58" s="71"/>
      <c r="V58" s="43"/>
      <c r="W58" s="71"/>
      <c r="X58" s="43"/>
      <c r="Y58" s="71"/>
      <c r="Z58" s="43"/>
      <c r="AA58" s="71"/>
      <c r="AB58" s="43"/>
      <c r="AC58" s="71"/>
      <c r="AD58" s="42"/>
      <c r="AE58" s="70"/>
      <c r="AF58" s="43"/>
      <c r="AG58" s="71"/>
      <c r="AH58" s="43"/>
      <c r="AI58" s="71"/>
      <c r="AJ58" s="43"/>
      <c r="AK58" s="71"/>
      <c r="AL58" s="42"/>
      <c r="AM58" s="70"/>
      <c r="AN58" s="42"/>
      <c r="AO58" s="70"/>
      <c r="AP58" s="43"/>
      <c r="AQ58" s="71"/>
      <c r="AR58" s="43"/>
      <c r="AS58" s="71"/>
      <c r="AT58" s="42"/>
      <c r="AU58" s="70"/>
      <c r="AV58" s="43"/>
      <c r="AW58" s="71"/>
      <c r="AX58" s="42"/>
      <c r="AY58" s="70"/>
      <c r="AZ58" s="42"/>
      <c r="BA58" s="70"/>
      <c r="BB58" s="42"/>
      <c r="BC58" s="70"/>
      <c r="BD58" s="42"/>
      <c r="BE58" s="70"/>
      <c r="BF58" s="43"/>
      <c r="BG58" s="71"/>
      <c r="BH58" s="43"/>
      <c r="BI58" s="71"/>
      <c r="BJ58" s="43"/>
      <c r="BK58" s="71"/>
      <c r="BL58" s="43"/>
      <c r="BM58" s="71"/>
      <c r="BN58" s="43"/>
      <c r="BO58" s="71"/>
      <c r="BP58" s="43"/>
      <c r="BQ58" s="71"/>
      <c r="BR58" s="43"/>
      <c r="BS58" s="71"/>
      <c r="BT58" s="43"/>
      <c r="BU58" s="71"/>
      <c r="BV58" s="43"/>
      <c r="BW58" s="71"/>
      <c r="BX58" s="43"/>
      <c r="BY58" s="71"/>
      <c r="BZ58" s="42"/>
      <c r="CA58" s="70"/>
      <c r="CB58" s="42"/>
      <c r="CC58" s="70"/>
      <c r="CD58" s="43"/>
      <c r="CE58" s="71"/>
      <c r="CF58" s="43"/>
      <c r="CG58" s="71"/>
      <c r="CH58" s="43"/>
      <c r="CI58" s="71"/>
      <c r="CJ58" s="43"/>
      <c r="CK58" s="71"/>
      <c r="CL58" s="43"/>
      <c r="CM58" s="71"/>
      <c r="CN58" s="43"/>
      <c r="CO58" s="71"/>
      <c r="CP58" s="43"/>
      <c r="CQ58" s="71"/>
      <c r="CR58" s="43"/>
      <c r="CS58" s="71"/>
      <c r="CT58" s="43"/>
      <c r="CU58" s="71"/>
      <c r="CV58" s="43"/>
      <c r="CW58" s="71"/>
      <c r="CX58" s="43"/>
      <c r="CY58" s="71"/>
      <c r="CZ58" s="43"/>
      <c r="DA58" s="71"/>
      <c r="DB58" s="43"/>
      <c r="DC58" s="71"/>
      <c r="DD58" s="291"/>
      <c r="DE58" s="252"/>
    </row>
    <row r="59" spans="1:109" s="38" customFormat="1" ht="19.5" customHeight="1" x14ac:dyDescent="0.35">
      <c r="A59" s="190" t="s">
        <v>73</v>
      </c>
      <c r="B59" s="26">
        <f>+'DOMESTIC DEBT USD'!B50</f>
        <v>30080.414492848122</v>
      </c>
      <c r="C59" s="70">
        <f>+B59/B52</f>
        <v>0.75847973490164733</v>
      </c>
      <c r="D59" s="26">
        <f>+'DOMESTIC DEBT USD'!D50</f>
        <v>30641.666593014026</v>
      </c>
      <c r="E59" s="70">
        <f>+D59/D52</f>
        <v>0.76175094814003097</v>
      </c>
      <c r="F59" s="27">
        <f>+'DOMESTIC DEBT USD'!F50</f>
        <v>31272.760121836833</v>
      </c>
      <c r="G59" s="71">
        <f>+F59/F52</f>
        <v>0.76497107856882218</v>
      </c>
      <c r="H59" s="27">
        <f>+'DOMESTIC DEBT USD'!H50</f>
        <v>31828.71226896645</v>
      </c>
      <c r="I59" s="71">
        <f>+H59/H52</f>
        <v>0.76848099431023653</v>
      </c>
      <c r="J59" s="27">
        <f>+'DOMESTIC DEBT USD'!J50</f>
        <v>32130.414134358605</v>
      </c>
      <c r="K59" s="71">
        <f>+J59/J52</f>
        <v>0.76992417276946312</v>
      </c>
      <c r="L59" s="27">
        <f>+'DOMESTIC DEBT USD'!L50</f>
        <v>31937.763241988137</v>
      </c>
      <c r="M59" s="71">
        <f>+L59/L52</f>
        <v>0.76827259849664975</v>
      </c>
      <c r="N59" s="27">
        <f>+'DOMESTIC DEBT USD'!N50</f>
        <v>32340.910547181109</v>
      </c>
      <c r="O59" s="71">
        <f>+N59/N52</f>
        <v>0.76487332021900201</v>
      </c>
      <c r="P59" s="27">
        <f>+'DOMESTIC DEBT USD'!P50</f>
        <v>32192.329248230624</v>
      </c>
      <c r="Q59" s="71">
        <f>+P59/P52</f>
        <v>0.75863649031724012</v>
      </c>
      <c r="R59" s="27">
        <f>+'DOMESTIC DEBT USD'!R50</f>
        <v>32952.755534713622</v>
      </c>
      <c r="S59" s="71">
        <v>0.76295864011064618</v>
      </c>
      <c r="T59" s="27">
        <f>+'DOMESTIC DEBT USD'!T6</f>
        <v>33066.668308865796</v>
      </c>
      <c r="U59" s="71">
        <v>0.76295864011064618</v>
      </c>
      <c r="V59" s="27">
        <f>+'DOMESTIC DEBT USD'!V6</f>
        <v>32749.899449297416</v>
      </c>
      <c r="W59" s="71">
        <v>0.76295864011064618</v>
      </c>
      <c r="X59" s="27">
        <f>+'DOMESTIC DEBT USD'!X6</f>
        <v>32699.609177643531</v>
      </c>
      <c r="Y59" s="71">
        <v>0.76295864011064618</v>
      </c>
      <c r="Z59" s="27">
        <f>+'DOMESTIC DEBT USD'!Z6</f>
        <v>31887.980059003308</v>
      </c>
      <c r="AA59" s="71">
        <v>0.76295864011064618</v>
      </c>
      <c r="AB59" s="27">
        <f>+'DOMESTIC DEBT USD'!AB6</f>
        <v>31880.101463123225</v>
      </c>
      <c r="AC59" s="71">
        <v>0.76295864011064618</v>
      </c>
      <c r="AD59" s="26">
        <f>+'DOMESTIC DEBT USD'!AD6</f>
        <v>32373.899219530314</v>
      </c>
      <c r="AE59" s="70">
        <v>0.76295864011064618</v>
      </c>
      <c r="AF59" s="27">
        <f>+'DOMESTIC DEBT USD'!AF6</f>
        <v>31530.76943465574</v>
      </c>
      <c r="AG59" s="71">
        <v>0.76295864011064618</v>
      </c>
      <c r="AH59" s="27">
        <f>+'DOMESTIC DEBT USD'!AH6</f>
        <v>31596.024791936998</v>
      </c>
      <c r="AI59" s="71">
        <v>0.76295864011064618</v>
      </c>
      <c r="AJ59" s="27">
        <f>+'DOMESTIC DEBT USD'!AJ6</f>
        <v>30743.419340602613</v>
      </c>
      <c r="AK59" s="71">
        <v>0.76295864011064618</v>
      </c>
      <c r="AL59" s="26">
        <f>+'DOMESTIC DEBT USD'!AL6</f>
        <v>30447.180829484081</v>
      </c>
      <c r="AM59" s="70">
        <v>0.76295864011064618</v>
      </c>
      <c r="AN59" s="26">
        <f>+'DOMESTIC DEBT USD'!AN6</f>
        <v>30928.878688772882</v>
      </c>
      <c r="AO59" s="70">
        <v>0.76295864011064618</v>
      </c>
      <c r="AP59" s="27">
        <f>+'DOMESTIC DEBT USD'!AP6</f>
        <v>32145.168879746714</v>
      </c>
      <c r="AQ59" s="71">
        <v>0.76295864011064618</v>
      </c>
      <c r="AR59" s="27">
        <f>+'DOMESTIC DEBT USD'!AR6</f>
        <v>33220.478217140124</v>
      </c>
      <c r="AS59" s="71">
        <v>0.76295864011064618</v>
      </c>
      <c r="AT59" s="26">
        <f>+'DOMESTIC DEBT USD'!AT6</f>
        <v>33796.691154420856</v>
      </c>
      <c r="AU59" s="70">
        <v>0.76295864011064618</v>
      </c>
      <c r="AV59" s="27">
        <f>+'DOMESTIC DEBT USD'!AV6</f>
        <v>34908.698840902696</v>
      </c>
      <c r="AW59" s="71">
        <v>0.76295864011064618</v>
      </c>
      <c r="AX59" s="26">
        <f>+'DOMESTIC DEBT USD'!AX6</f>
        <v>35161.262028399986</v>
      </c>
      <c r="AY59" s="70">
        <v>0.76295864011064618</v>
      </c>
      <c r="AZ59" s="26">
        <f>+'DOMESTIC DEBT USD'!AZ6</f>
        <v>37836.082844773555</v>
      </c>
      <c r="BA59" s="70">
        <v>0.76295864011064618</v>
      </c>
      <c r="BB59" s="26">
        <f>+'DOMESTIC DEBT USD'!BB6</f>
        <v>37936.600430561892</v>
      </c>
      <c r="BC59" s="70">
        <v>0.76295864011064618</v>
      </c>
      <c r="BD59" s="26">
        <f>+'DOMESTIC DEBT USD'!BD6</f>
        <v>39229.291868478802</v>
      </c>
      <c r="BE59" s="70">
        <v>0.76295864011064618</v>
      </c>
      <c r="BF59" s="27">
        <f>+'DOMESTIC DEBT USD'!BF6</f>
        <v>39478.316375580558</v>
      </c>
      <c r="BG59" s="71">
        <v>0.76295864011064618</v>
      </c>
      <c r="BH59" s="27">
        <f>+'DOMESTIC DEBT USD'!BH6</f>
        <v>39918.756951820877</v>
      </c>
      <c r="BI59" s="71">
        <v>0.76295864011064618</v>
      </c>
      <c r="BJ59" s="27">
        <f>+'DOMESTIC DEBT USD'!BJ6</f>
        <v>39680.064506402196</v>
      </c>
      <c r="BK59" s="71">
        <v>0.76295864011064618</v>
      </c>
      <c r="BL59" s="27">
        <f>+'DOMESTIC DEBT USD'!BL6</f>
        <v>39214.070774929023</v>
      </c>
      <c r="BM59" s="71">
        <v>0.76295864011064618</v>
      </c>
      <c r="BN59" s="27">
        <f>+'DOMESTIC DEBT USD'!BN6</f>
        <v>39818.349765071122</v>
      </c>
      <c r="BO59" s="71">
        <v>0.76295864011064618</v>
      </c>
      <c r="BP59" s="27">
        <f>+'DOMESTIC DEBT USD'!BP6</f>
        <v>39332.75740303882</v>
      </c>
      <c r="BQ59" s="71">
        <v>0.76295864011064618</v>
      </c>
      <c r="BR59" s="27">
        <f>+'DOMESTIC DEBT USD'!BR6</f>
        <v>39862.716717167692</v>
      </c>
      <c r="BS59" s="71">
        <v>0.76295864011064618</v>
      </c>
      <c r="BT59" s="27">
        <f>+'DOMESTIC DEBT USD'!BT6</f>
        <v>39623.623762681935</v>
      </c>
      <c r="BU59" s="71">
        <v>0.76295864011064618</v>
      </c>
      <c r="BV59" s="27">
        <f>+'DOMESTIC DEBT USD'!BV6</f>
        <v>40524.898904103713</v>
      </c>
      <c r="BW59" s="71">
        <v>0.76295864011064618</v>
      </c>
      <c r="BX59" s="27">
        <f>+'DOMESTIC DEBT USD'!BX6</f>
        <v>40771.875685866871</v>
      </c>
      <c r="BY59" s="71">
        <v>0.76295864011064618</v>
      </c>
      <c r="BZ59" s="26">
        <f>+'DOMESTIC DEBT USD'!BZ6</f>
        <v>40747.128050219457</v>
      </c>
      <c r="CA59" s="70">
        <v>0.76295864011064618</v>
      </c>
      <c r="CB59" s="26">
        <f>+'DOMESTIC DEBT USD'!CB6</f>
        <v>41436.537448322902</v>
      </c>
      <c r="CC59" s="70">
        <v>0.76295864011064618</v>
      </c>
      <c r="CD59" s="27">
        <f>+'DOMESTIC DEBT USD'!CD6</f>
        <v>41495.501533785777</v>
      </c>
      <c r="CE59" s="71">
        <v>0.76295864011064618</v>
      </c>
      <c r="CF59" s="27">
        <f>+'DOMESTIC DEBT USD'!CF6</f>
        <v>40170.536493063155</v>
      </c>
      <c r="CG59" s="71">
        <v>0.76295864011064618</v>
      </c>
      <c r="CH59" s="27">
        <f>+'DOMESTIC DEBT USD'!CH6</f>
        <v>39748.514822283119</v>
      </c>
      <c r="CI59" s="71">
        <v>0.76295864011064618</v>
      </c>
      <c r="CJ59" s="27">
        <f>+'DOMESTIC DEBT USD'!CJ6</f>
        <v>40177.97684600616</v>
      </c>
      <c r="CK59" s="71">
        <v>0.76295864011064618</v>
      </c>
      <c r="CL59" s="27">
        <f>+'DOMESTIC DEBT USD'!CL6</f>
        <v>40912.858760763942</v>
      </c>
      <c r="CM59" s="71">
        <v>0.76295864011064618</v>
      </c>
      <c r="CN59" s="27">
        <f>+'DOMESTIC DEBT USD'!CN6</f>
        <v>40865.03607980199</v>
      </c>
      <c r="CO59" s="71">
        <v>0.76295864011064618</v>
      </c>
      <c r="CP59" s="27">
        <f>+'DOMESTIC DEBT USD'!CP6</f>
        <v>41561.590228262125</v>
      </c>
      <c r="CQ59" s="71">
        <v>0.76295864011064618</v>
      </c>
      <c r="CR59" s="27">
        <f>+'DOMESTIC DEBT USD'!CR6</f>
        <v>42176.718314266873</v>
      </c>
      <c r="CS59" s="71">
        <v>0.76295864011064618</v>
      </c>
      <c r="CT59" s="27">
        <f>+'DOMESTIC DEBT USD'!CT6</f>
        <v>42090.731348465</v>
      </c>
      <c r="CU59" s="71">
        <v>0.76295864011064618</v>
      </c>
      <c r="CV59" s="27">
        <f>+'DOMESTIC DEBT USD'!CV6</f>
        <v>42245.392321650717</v>
      </c>
      <c r="CW59" s="71">
        <v>0.76295864011064618</v>
      </c>
      <c r="CX59" s="27">
        <f>+'DOMESTIC DEBT USD'!CX6</f>
        <v>42889.641171319723</v>
      </c>
      <c r="CY59" s="71">
        <v>0.76295864011064618</v>
      </c>
      <c r="CZ59" s="27">
        <f>+'DOMESTIC DEBT USD'!CZ6</f>
        <v>43367.600312513052</v>
      </c>
      <c r="DA59" s="71">
        <v>0.76295864011064618</v>
      </c>
      <c r="DB59" s="27">
        <f>+'DOMESTIC DEBT USD'!DB6</f>
        <v>43437.155208457931</v>
      </c>
      <c r="DC59" s="71">
        <v>0.76295864011064618</v>
      </c>
      <c r="DD59" s="250">
        <f>+'DOMESTIC DEBT USD'!DD6</f>
        <v>43669.060921146141</v>
      </c>
      <c r="DE59" s="252">
        <v>0.76295864011064618</v>
      </c>
    </row>
    <row r="60" spans="1:109" s="13" customFormat="1" ht="12.75" customHeight="1" x14ac:dyDescent="0.35">
      <c r="A60" s="206" t="s">
        <v>49</v>
      </c>
      <c r="B60" s="73">
        <f>+B59/B72</f>
        <v>0.50751033102592491</v>
      </c>
      <c r="C60" s="74"/>
      <c r="D60" s="73">
        <v>0</v>
      </c>
      <c r="E60" s="74"/>
      <c r="F60" s="75">
        <v>0</v>
      </c>
      <c r="G60" s="76"/>
      <c r="H60" s="75">
        <v>0</v>
      </c>
      <c r="I60" s="76"/>
      <c r="J60" s="75">
        <v>0</v>
      </c>
      <c r="K60" s="76"/>
      <c r="L60" s="75">
        <v>0</v>
      </c>
      <c r="M60" s="76"/>
      <c r="N60" s="75">
        <v>0</v>
      </c>
      <c r="O60" s="76"/>
      <c r="P60" s="75">
        <v>0</v>
      </c>
      <c r="Q60" s="76"/>
      <c r="R60" s="75">
        <v>0</v>
      </c>
      <c r="S60" s="76"/>
      <c r="T60" s="75">
        <v>0</v>
      </c>
      <c r="U60" s="76"/>
      <c r="V60" s="75">
        <v>0</v>
      </c>
      <c r="W60" s="76"/>
      <c r="X60" s="75">
        <v>0</v>
      </c>
      <c r="Y60" s="76"/>
      <c r="Z60" s="75">
        <f>+Z59/Z72</f>
        <v>0.50817862365378186</v>
      </c>
      <c r="AA60" s="76"/>
      <c r="AB60" s="75">
        <v>0</v>
      </c>
      <c r="AC60" s="76"/>
      <c r="AD60" s="73">
        <v>0</v>
      </c>
      <c r="AE60" s="74"/>
      <c r="AF60" s="75">
        <v>0</v>
      </c>
      <c r="AG60" s="76"/>
      <c r="AH60" s="75">
        <v>0</v>
      </c>
      <c r="AI60" s="76"/>
      <c r="AJ60" s="75">
        <v>0</v>
      </c>
      <c r="AK60" s="76"/>
      <c r="AL60" s="73">
        <v>0</v>
      </c>
      <c r="AM60" s="74"/>
      <c r="AN60" s="73">
        <v>0</v>
      </c>
      <c r="AO60" s="74"/>
      <c r="AP60" s="75">
        <v>0</v>
      </c>
      <c r="AQ60" s="76"/>
      <c r="AR60" s="75">
        <v>0</v>
      </c>
      <c r="AS60" s="76"/>
      <c r="AT60" s="73">
        <v>0</v>
      </c>
      <c r="AU60" s="74"/>
      <c r="AV60" s="75">
        <v>0</v>
      </c>
      <c r="AW60" s="76"/>
      <c r="AX60" s="73">
        <f>+AX59/AX72</f>
        <v>0.468952517343044</v>
      </c>
      <c r="AY60" s="74"/>
      <c r="AZ60" s="205" t="e">
        <f>+AZ59/AZ72</f>
        <v>#DIV/0!</v>
      </c>
      <c r="BA60" s="74"/>
      <c r="BB60" s="205" t="e">
        <f>+BB59/BB72</f>
        <v>#DIV/0!</v>
      </c>
      <c r="BC60" s="74"/>
      <c r="BD60" s="205" t="e">
        <f>+BD59/BD72</f>
        <v>#DIV/0!</v>
      </c>
      <c r="BE60" s="74"/>
      <c r="BF60" s="77" t="e">
        <f>+BF59/BF72</f>
        <v>#DIV/0!</v>
      </c>
      <c r="BG60" s="76"/>
      <c r="BH60" s="77" t="e">
        <f>+BH59/BH72</f>
        <v>#DIV/0!</v>
      </c>
      <c r="BI60" s="76"/>
      <c r="BJ60" s="77" t="e">
        <f>+BJ59/BJ72</f>
        <v>#DIV/0!</v>
      </c>
      <c r="BK60" s="76"/>
      <c r="BL60" s="77" t="e">
        <f>+BL59/BL72</f>
        <v>#DIV/0!</v>
      </c>
      <c r="BM60" s="76"/>
      <c r="BN60" s="77" t="e">
        <f>+BN59/BN72</f>
        <v>#DIV/0!</v>
      </c>
      <c r="BO60" s="76"/>
      <c r="BP60" s="77" t="e">
        <f>+BP59/BP72</f>
        <v>#DIV/0!</v>
      </c>
      <c r="BQ60" s="76"/>
      <c r="BR60" s="77"/>
      <c r="BS60" s="76"/>
      <c r="BT60" s="77"/>
      <c r="BU60" s="76"/>
      <c r="BV60" s="75">
        <f>+BV59/BV72</f>
        <v>0.45099932656988373</v>
      </c>
      <c r="BW60" s="76"/>
      <c r="BX60" s="75"/>
      <c r="BY60" s="76"/>
      <c r="BZ60" s="73"/>
      <c r="CA60" s="74"/>
      <c r="CB60" s="73"/>
      <c r="CC60" s="74"/>
      <c r="CD60" s="75"/>
      <c r="CE60" s="76"/>
      <c r="CF60" s="75"/>
      <c r="CG60" s="76"/>
      <c r="CH60" s="75"/>
      <c r="CI60" s="76"/>
      <c r="CJ60" s="75"/>
      <c r="CK60" s="76"/>
      <c r="CL60" s="75"/>
      <c r="CM60" s="76"/>
      <c r="CN60" s="75"/>
      <c r="CO60" s="76"/>
      <c r="CP60" s="75"/>
      <c r="CQ60" s="76"/>
      <c r="CR60" s="75"/>
      <c r="CS60" s="76"/>
      <c r="CT60" s="75">
        <f>+CT59/CT72</f>
        <v>0.43902933115312948</v>
      </c>
      <c r="CU60" s="76"/>
      <c r="CV60" s="77" t="e">
        <f>+CV59/CV72</f>
        <v>#DIV/0!</v>
      </c>
      <c r="CW60" s="76"/>
      <c r="CX60" s="77" t="e">
        <f>+CX59/CX72</f>
        <v>#DIV/0!</v>
      </c>
      <c r="CY60" s="76"/>
      <c r="CZ60" s="77" t="e">
        <f>+CZ59/CZ72</f>
        <v>#DIV/0!</v>
      </c>
      <c r="DA60" s="76"/>
      <c r="DB60" s="77" t="e">
        <f>+DB59/DB72</f>
        <v>#DIV/0!</v>
      </c>
      <c r="DC60" s="76"/>
      <c r="DD60" s="455" t="e">
        <f>+DD59/DD72</f>
        <v>#DIV/0!</v>
      </c>
      <c r="DE60" s="283"/>
    </row>
    <row r="61" spans="1:109" s="13" customFormat="1" ht="12.75" customHeight="1" x14ac:dyDescent="0.35">
      <c r="A61" s="206" t="s">
        <v>68</v>
      </c>
      <c r="B61" s="73">
        <f>+B59/B75</f>
        <v>3.9454542712651182</v>
      </c>
      <c r="C61" s="95"/>
      <c r="D61" s="73">
        <f>+D59/D75</f>
        <v>38.889826650844782</v>
      </c>
      <c r="E61" s="95"/>
      <c r="F61" s="75">
        <f>+F59/F75</f>
        <v>21.223940499243533</v>
      </c>
      <c r="G61" s="96"/>
      <c r="H61" s="75">
        <f>+H59/H75</f>
        <v>11.264604111008277</v>
      </c>
      <c r="I61" s="96"/>
      <c r="J61" s="75">
        <f>+J59/J75</f>
        <v>9.0306054994998917</v>
      </c>
      <c r="K61" s="96"/>
      <c r="L61" s="75">
        <f>+L59/L75</f>
        <v>7.5992160927386951</v>
      </c>
      <c r="M61" s="96"/>
      <c r="N61" s="75">
        <f>+N59/N75</f>
        <v>6.3858281928356675</v>
      </c>
      <c r="O61" s="96"/>
      <c r="P61" s="75">
        <f>+P59/P75</f>
        <v>5.5800682913743413</v>
      </c>
      <c r="Q61" s="96"/>
      <c r="R61" s="75">
        <v>5.1317399746018619</v>
      </c>
      <c r="S61" s="96"/>
      <c r="T61" s="75">
        <f>+T59/T75</f>
        <v>4.5714317867848786</v>
      </c>
      <c r="U61" s="96"/>
      <c r="V61" s="75">
        <f>+V59/V75</f>
        <v>4.1689732685963738</v>
      </c>
      <c r="W61" s="96"/>
      <c r="X61" s="75">
        <f>+X59/X75</f>
        <v>3.7432807530906627</v>
      </c>
      <c r="Y61" s="96"/>
      <c r="Z61" s="75">
        <f>+Z59/Z75</f>
        <v>3.2427500583589093</v>
      </c>
      <c r="AA61" s="96"/>
      <c r="AB61" s="75">
        <f>+AB59/AB75</f>
        <v>33.688965186900461</v>
      </c>
      <c r="AC61" s="96"/>
      <c r="AD61" s="73">
        <f>+AD59/AD75</f>
        <v>18.952396926991501</v>
      </c>
      <c r="AE61" s="95"/>
      <c r="AF61" s="75">
        <f>+AF59/AF75</f>
        <v>10.862129464124726</v>
      </c>
      <c r="AG61" s="96"/>
      <c r="AH61" s="75">
        <f>+AH59/AH75</f>
        <v>8.8500193172991324</v>
      </c>
      <c r="AI61" s="96"/>
      <c r="AJ61" s="75">
        <f>+AJ59/AJ75</f>
        <v>7.3441206888640975</v>
      </c>
      <c r="AK61" s="96"/>
      <c r="AL61" s="73">
        <f>+AL59/AL75</f>
        <v>5.9694982589643537</v>
      </c>
      <c r="AM61" s="95"/>
      <c r="AN61" s="73">
        <f>+AN59/AN75</f>
        <v>5.050327010869526</v>
      </c>
      <c r="AO61" s="95"/>
      <c r="AP61" s="75">
        <f>+AP59/AP75</f>
        <v>4.4081061227323417</v>
      </c>
      <c r="AQ61" s="96"/>
      <c r="AR61" s="75">
        <f>+AR59/AR75</f>
        <v>3.8288111135492442</v>
      </c>
      <c r="AS61" s="96"/>
      <c r="AT61" s="73">
        <f>+AT59/AT75</f>
        <v>3.5005886346098496</v>
      </c>
      <c r="AU61" s="95"/>
      <c r="AV61" s="75">
        <f>+AV59/AV75</f>
        <v>3.2405203217917102</v>
      </c>
      <c r="AW61" s="96"/>
      <c r="AX61" s="73">
        <f>+AX59/AX75</f>
        <v>2.8654246314438718</v>
      </c>
      <c r="AY61" s="95"/>
      <c r="AZ61" s="73">
        <f>+AZ59/AZ75</f>
        <v>31.165130441432645</v>
      </c>
      <c r="BA61" s="95"/>
      <c r="BB61" s="73">
        <f>+BB59/BB75</f>
        <v>18.441639376704568</v>
      </c>
      <c r="BC61" s="95"/>
      <c r="BD61" s="73">
        <f>+BD59/BD75</f>
        <v>10.582257134272517</v>
      </c>
      <c r="BE61" s="95"/>
      <c r="BF61" s="75">
        <f>+BF59/BF75</f>
        <v>8.6318410393452751</v>
      </c>
      <c r="BG61" s="96"/>
      <c r="BH61" s="75">
        <f>+BH59/BH75</f>
        <v>7.195357805389814</v>
      </c>
      <c r="BI61" s="96"/>
      <c r="BJ61" s="75">
        <f>+BJ59/BJ75</f>
        <v>5.9236458473372338</v>
      </c>
      <c r="BK61" s="96"/>
      <c r="BL61" s="75">
        <f>+BL59/BL75</f>
        <v>5.1025266003662129</v>
      </c>
      <c r="BM61" s="96"/>
      <c r="BN61" s="75">
        <f>+BN59/BN75</f>
        <v>4.5673470977581614</v>
      </c>
      <c r="BO61" s="96"/>
      <c r="BP61" s="75">
        <f>+BP59/BP75</f>
        <v>4.0083468346092754</v>
      </c>
      <c r="BQ61" s="96"/>
      <c r="BR61" s="75">
        <f>+BR59/BR75</f>
        <v>3.6531969971754963</v>
      </c>
      <c r="BS61" s="96"/>
      <c r="BT61" s="75">
        <f>+BT59/BT75</f>
        <v>3.3276293547672098</v>
      </c>
      <c r="BU61" s="96"/>
      <c r="BV61" s="75">
        <f>+BV59/BV75</f>
        <v>3.3220009316997192</v>
      </c>
      <c r="BW61" s="96"/>
      <c r="BX61" s="75">
        <f>+BX59/BX75</f>
        <v>31.48728466534363</v>
      </c>
      <c r="BY61" s="96"/>
      <c r="BZ61" s="73">
        <f>+BZ59/BZ75</f>
        <v>31.327922759023423</v>
      </c>
      <c r="CA61" s="95"/>
      <c r="CB61" s="73">
        <f>+CB59/CB75</f>
        <v>8.3162506149151483</v>
      </c>
      <c r="CC61" s="95"/>
      <c r="CD61" s="75">
        <f>+CD59/CD75</f>
        <v>8.4163051533305158</v>
      </c>
      <c r="CE61" s="96"/>
      <c r="CF61" s="75">
        <f>+CF59/CF75</f>
        <v>7.029841734537972</v>
      </c>
      <c r="CG61" s="96"/>
      <c r="CH61" s="75">
        <f>+CH59/CH75</f>
        <v>5.6333554428403243</v>
      </c>
      <c r="CI61" s="96"/>
      <c r="CJ61" s="75">
        <f>+CJ59/CJ75</f>
        <v>4.9151693869467712</v>
      </c>
      <c r="CK61" s="96"/>
      <c r="CL61" s="75">
        <f>+CL59/CL75</f>
        <v>4.4412619157667139</v>
      </c>
      <c r="CM61" s="96"/>
      <c r="CN61" s="75">
        <f>+CN59/CN75</f>
        <v>3.8916612266508572</v>
      </c>
      <c r="CO61" s="96"/>
      <c r="CP61" s="75">
        <f>+CP59/CP75</f>
        <v>3.5336832397586631</v>
      </c>
      <c r="CQ61" s="96"/>
      <c r="CR61" s="75">
        <f>+CR59/CR75</f>
        <v>3.2704427509435074</v>
      </c>
      <c r="CS61" s="96"/>
      <c r="CT61" s="75">
        <f>+CT59/CT75</f>
        <v>2.9085834973628626</v>
      </c>
      <c r="CU61" s="96"/>
      <c r="CV61" s="75">
        <f>+CV59/CV75</f>
        <v>30.840723726073104</v>
      </c>
      <c r="CW61" s="96"/>
      <c r="CX61" s="75">
        <f>+CX59/CX75</f>
        <v>18.050237794445646</v>
      </c>
      <c r="CY61" s="96"/>
      <c r="CZ61" s="75">
        <f>+CZ59/CZ75</f>
        <v>10.796460649606244</v>
      </c>
      <c r="DA61" s="96"/>
      <c r="DB61" s="75">
        <f>+DB59/DB75</f>
        <v>8.549850475146517</v>
      </c>
      <c r="DC61" s="96"/>
      <c r="DD61" s="285">
        <f>+DD59/DD75</f>
        <v>8.5990577079095107</v>
      </c>
      <c r="DE61" s="292"/>
    </row>
    <row r="62" spans="1:109" s="13" customFormat="1" ht="12.75" customHeight="1" x14ac:dyDescent="0.35">
      <c r="A62" s="206" t="s">
        <v>72</v>
      </c>
      <c r="B62" s="73">
        <f>+B59/B76</f>
        <v>4.2666624629542138</v>
      </c>
      <c r="C62" s="95"/>
      <c r="D62" s="73">
        <f>+D59/D76</f>
        <v>41.508681459924098</v>
      </c>
      <c r="E62" s="95"/>
      <c r="F62" s="75">
        <f>+F59/F76</f>
        <v>24.044368722035372</v>
      </c>
      <c r="G62" s="96"/>
      <c r="H62" s="75">
        <f>+H59/H76</f>
        <v>13.336614768889476</v>
      </c>
      <c r="I62" s="96"/>
      <c r="J62" s="75">
        <f>+J59/J76</f>
        <v>10.640950471959185</v>
      </c>
      <c r="K62" s="96"/>
      <c r="L62" s="75">
        <f>+L59/L76</f>
        <v>8.8929826754210719</v>
      </c>
      <c r="M62" s="96"/>
      <c r="N62" s="75">
        <f>+N59/N76</f>
        <v>7.4010347272722363</v>
      </c>
      <c r="O62" s="96"/>
      <c r="P62" s="75">
        <f>+P59/P76</f>
        <v>6.4414659317867216</v>
      </c>
      <c r="Q62" s="96"/>
      <c r="R62" s="75">
        <v>5.9185380060548827</v>
      </c>
      <c r="S62" s="96"/>
      <c r="T62" s="75">
        <f>+T59/T76</f>
        <v>5.2331352601870833</v>
      </c>
      <c r="U62" s="96"/>
      <c r="V62" s="75">
        <f>+V59/V76</f>
        <v>4.7664931711454921</v>
      </c>
      <c r="W62" s="96"/>
      <c r="X62" s="75">
        <f>+X59/X76</f>
        <v>4.2716430875200775</v>
      </c>
      <c r="Y62" s="96"/>
      <c r="Z62" s="75">
        <f>+Z59/Z76</f>
        <v>3.6816769760255172</v>
      </c>
      <c r="AA62" s="96"/>
      <c r="AB62" s="75">
        <f>+AB59/AB76</f>
        <v>37.935883281142132</v>
      </c>
      <c r="AC62" s="96"/>
      <c r="AD62" s="73">
        <f>+AD59/AD76</f>
        <v>21.329773250803797</v>
      </c>
      <c r="AE62" s="95"/>
      <c r="AF62" s="75">
        <f>+AF59/AF76</f>
        <v>12.114253413474914</v>
      </c>
      <c r="AG62" s="96"/>
      <c r="AH62" s="75">
        <f>+AH59/AH76</f>
        <v>10.00771291334598</v>
      </c>
      <c r="AI62" s="96"/>
      <c r="AJ62" s="75">
        <f>+AJ59/AJ76</f>
        <v>8.5769235629636462</v>
      </c>
      <c r="AK62" s="96"/>
      <c r="AL62" s="73">
        <f>+AL59/AL76</f>
        <v>6.9296630914998643</v>
      </c>
      <c r="AM62" s="95"/>
      <c r="AN62" s="73">
        <f>+AN59/AN76</f>
        <v>5.8243421289113986</v>
      </c>
      <c r="AO62" s="95"/>
      <c r="AP62" s="75">
        <f>+AP59/AP76</f>
        <v>5.2616479295549903</v>
      </c>
      <c r="AQ62" s="96"/>
      <c r="AR62" s="75">
        <f>+AR59/AR76</f>
        <v>4.5408613242739957</v>
      </c>
      <c r="AS62" s="96"/>
      <c r="AT62" s="73">
        <f>+AT59/AT76</f>
        <v>4.1292007219737794</v>
      </c>
      <c r="AU62" s="95"/>
      <c r="AV62" s="75">
        <f>+AV59/AV76</f>
        <v>3.8059512630353116</v>
      </c>
      <c r="AW62" s="96"/>
      <c r="AX62" s="73">
        <f>+AX59/AX76</f>
        <v>3.3292564015597552</v>
      </c>
      <c r="AY62" s="95"/>
      <c r="AZ62" s="73">
        <f>+AZ59/AZ76</f>
        <v>35.153224677000082</v>
      </c>
      <c r="BA62" s="95"/>
      <c r="BB62" s="73">
        <f>+BB59/BB76</f>
        <v>20.82248892257191</v>
      </c>
      <c r="BC62" s="95"/>
      <c r="BD62" s="73">
        <f>+BD59/BD76</f>
        <v>11.745118596090043</v>
      </c>
      <c r="BE62" s="95"/>
      <c r="BF62" s="75">
        <f>+BF59/BF76</f>
        <v>9.6237217521423108</v>
      </c>
      <c r="BG62" s="96"/>
      <c r="BH62" s="75">
        <f>+BH59/BH76</f>
        <v>8.0375041101244307</v>
      </c>
      <c r="BI62" s="96"/>
      <c r="BJ62" s="75">
        <f>+BJ59/BJ76</f>
        <v>6.6067834652744635</v>
      </c>
      <c r="BK62" s="96"/>
      <c r="BL62" s="75">
        <f>+BL59/BL76</f>
        <v>5.6997607937356491</v>
      </c>
      <c r="BM62" s="96"/>
      <c r="BN62" s="75">
        <f>+BN59/BN76</f>
        <v>5.1079175428061214</v>
      </c>
      <c r="BO62" s="96"/>
      <c r="BP62" s="75">
        <f>+BP59/BP76</f>
        <v>4.4738773901602125</v>
      </c>
      <c r="BQ62" s="96"/>
      <c r="BR62" s="75">
        <f>+BR59/BR76</f>
        <v>4.0793116408242485</v>
      </c>
      <c r="BS62" s="96"/>
      <c r="BT62" s="75">
        <f>+BT59/BT76</f>
        <v>3.7249375410273169</v>
      </c>
      <c r="BU62" s="96"/>
      <c r="BV62" s="75">
        <f>+BV59/BV76</f>
        <v>3.7186371024430609</v>
      </c>
      <c r="BW62" s="96"/>
      <c r="BX62" s="75">
        <f>+BX59/BX76</f>
        <v>35.807889586781627</v>
      </c>
      <c r="BY62" s="96"/>
      <c r="BZ62" s="73">
        <f>+BZ59/BZ76</f>
        <v>35.626660445987092</v>
      </c>
      <c r="CA62" s="95"/>
      <c r="CB62" s="73">
        <f>+CB59/CB76</f>
        <v>9.3515796480372408</v>
      </c>
      <c r="CC62" s="95"/>
      <c r="CD62" s="75">
        <f>+CD59/CD76</f>
        <v>9.4640904450857093</v>
      </c>
      <c r="CE62" s="96"/>
      <c r="CF62" s="75">
        <f>+CF59/CF76</f>
        <v>7.9218685499523147</v>
      </c>
      <c r="CG62" s="96"/>
      <c r="CH62" s="75">
        <f>+CH59/CH76</f>
        <v>6.3414096115992775</v>
      </c>
      <c r="CI62" s="96"/>
      <c r="CJ62" s="75">
        <f>+CJ59/CJ76</f>
        <v>5.5316923849081849</v>
      </c>
      <c r="CK62" s="96"/>
      <c r="CL62" s="75">
        <f>+CL59/CL76</f>
        <v>5.0085714526174216</v>
      </c>
      <c r="CM62" s="96"/>
      <c r="CN62" s="75">
        <f>+CN59/CN76</f>
        <v>4.3986203480475954</v>
      </c>
      <c r="CO62" s="96"/>
      <c r="CP62" s="75">
        <f>+CP59/CP76</f>
        <v>3.9874384661016311</v>
      </c>
      <c r="CQ62" s="96"/>
      <c r="CR62" s="75">
        <f>+CR59/CR76</f>
        <v>3.6938381930595874</v>
      </c>
      <c r="CS62" s="96"/>
      <c r="CT62" s="75">
        <f>+CT59/CT76</f>
        <v>3.2737545784960629</v>
      </c>
      <c r="CU62" s="96"/>
      <c r="CV62" s="75">
        <f>+CV59/CV76</f>
        <v>34.969267621036138</v>
      </c>
      <c r="CW62" s="96"/>
      <c r="CX62" s="75">
        <f>+CX59/CX76</f>
        <v>20.533188840796633</v>
      </c>
      <c r="CY62" s="96"/>
      <c r="CZ62" s="75">
        <f>+CZ59/CZ76</f>
        <v>12.109453150999874</v>
      </c>
      <c r="DA62" s="96"/>
      <c r="DB62" s="75">
        <f>+DB59/DB76</f>
        <v>9.6161731137839297</v>
      </c>
      <c r="DC62" s="96"/>
      <c r="DD62" s="285">
        <f>+DD59/DD76</f>
        <v>9.671517387941087</v>
      </c>
      <c r="DE62" s="292"/>
    </row>
    <row r="63" spans="1:109" s="13" customFormat="1" ht="12.75" customHeight="1" x14ac:dyDescent="0.35">
      <c r="A63" s="206" t="s">
        <v>69</v>
      </c>
      <c r="B63" s="73">
        <f>+B59/B77</f>
        <v>2.4109763622914904</v>
      </c>
      <c r="C63" s="95"/>
      <c r="D63" s="73">
        <f>+D59/D77</f>
        <v>28.167525586635417</v>
      </c>
      <c r="E63" s="95"/>
      <c r="F63" s="75">
        <f>+F59/F77</f>
        <v>14.099686302681629</v>
      </c>
      <c r="G63" s="96"/>
      <c r="H63" s="75">
        <f>+H59/H77</f>
        <v>9.1420410271690091</v>
      </c>
      <c r="I63" s="96"/>
      <c r="J63" s="75">
        <f>+J59/J77</f>
        <v>7.4262467917351467</v>
      </c>
      <c r="K63" s="96"/>
      <c r="L63" s="75">
        <f>+L59/L77</f>
        <v>6.1474288919558182</v>
      </c>
      <c r="M63" s="96"/>
      <c r="N63" s="75">
        <f>+N59/N77</f>
        <v>5.1531979290591483</v>
      </c>
      <c r="O63" s="96"/>
      <c r="P63" s="75">
        <f>+P59/P77</f>
        <v>4.3868121274952694</v>
      </c>
      <c r="Q63" s="96"/>
      <c r="R63" s="75">
        <v>3.8565115200896125</v>
      </c>
      <c r="S63" s="96"/>
      <c r="T63" s="75">
        <f>+T59/T77</f>
        <v>3.4415121771582804</v>
      </c>
      <c r="U63" s="96"/>
      <c r="V63" s="75">
        <f>+V59/V77</f>
        <v>3.191526708412757</v>
      </c>
      <c r="W63" s="96"/>
      <c r="X63" s="75">
        <f>+X59/X77</f>
        <v>2.8735377655865886</v>
      </c>
      <c r="Y63" s="96"/>
      <c r="Z63" s="75">
        <f>+Z59/Z77</f>
        <v>2.4586754926675352</v>
      </c>
      <c r="AA63" s="96"/>
      <c r="AB63" s="75">
        <f>+AB59/AB77</f>
        <v>28.192809216500216</v>
      </c>
      <c r="AC63" s="96"/>
      <c r="AD63" s="73">
        <f>+AD59/AD77</f>
        <v>13.615222766335803</v>
      </c>
      <c r="AE63" s="95"/>
      <c r="AF63" s="75">
        <f>+AF59/AF77</f>
        <v>9.2766778792526789</v>
      </c>
      <c r="AG63" s="96"/>
      <c r="AH63" s="75">
        <f>+AH59/AH77</f>
        <v>7.6786642817987127</v>
      </c>
      <c r="AI63" s="96"/>
      <c r="AJ63" s="75">
        <f>+AJ59/AJ77</f>
        <v>6.5522251346360854</v>
      </c>
      <c r="AK63" s="96"/>
      <c r="AL63" s="73">
        <f>+AL59/AL77</f>
        <v>5.305656466964062</v>
      </c>
      <c r="AM63" s="95"/>
      <c r="AN63" s="73">
        <f>+AN59/AN77</f>
        <v>4.5067549736717556</v>
      </c>
      <c r="AO63" s="95"/>
      <c r="AP63" s="75">
        <f>+AP59/AP77</f>
        <v>3.8723133467112345</v>
      </c>
      <c r="AQ63" s="96"/>
      <c r="AR63" s="75">
        <f>+AR59/AR77</f>
        <v>3.3619465894735545</v>
      </c>
      <c r="AS63" s="96"/>
      <c r="AT63" s="73">
        <f>+AT59/AT77</f>
        <v>3.0851480595729295</v>
      </c>
      <c r="AU63" s="95"/>
      <c r="AV63" s="75">
        <f>+AV59/AV77</f>
        <v>2.8535374799049382</v>
      </c>
      <c r="AW63" s="96"/>
      <c r="AX63" s="73">
        <f>+AX59/AX77</f>
        <v>2.4845069718483437</v>
      </c>
      <c r="AY63" s="95"/>
      <c r="AZ63" s="73">
        <f>+AZ59/AZ77</f>
        <v>27.853733273626084</v>
      </c>
      <c r="BA63" s="95"/>
      <c r="BB63" s="73">
        <f>+BB59/BB77</f>
        <v>14.180746229183036</v>
      </c>
      <c r="BC63" s="95"/>
      <c r="BD63" s="73">
        <f>+BD59/BD77</f>
        <v>9.4055519012851896</v>
      </c>
      <c r="BE63" s="95"/>
      <c r="BF63" s="75">
        <f>+BF59/BF77</f>
        <v>7.6562629180720903</v>
      </c>
      <c r="BG63" s="96"/>
      <c r="BH63" s="75">
        <f>+BH59/BH77</f>
        <v>6.3615977108947979</v>
      </c>
      <c r="BI63" s="96"/>
      <c r="BJ63" s="75">
        <f>+BJ59/BJ77</f>
        <v>5.3192414363034084</v>
      </c>
      <c r="BK63" s="96"/>
      <c r="BL63" s="75">
        <f>+BL59/BL77</f>
        <v>4.4561339807939504</v>
      </c>
      <c r="BM63" s="96"/>
      <c r="BN63" s="75">
        <f>+BN59/BN77</f>
        <v>3.791891488525128</v>
      </c>
      <c r="BO63" s="96"/>
      <c r="BP63" s="75">
        <f>+BP59/BP77</f>
        <v>3.3513813086176611</v>
      </c>
      <c r="BQ63" s="96"/>
      <c r="BR63" s="75">
        <f>+BR59/BR77</f>
        <v>3.047204912635864</v>
      </c>
      <c r="BS63" s="96"/>
      <c r="BT63" s="75">
        <f>+BT59/BT77</f>
        <v>2.7996291421136412</v>
      </c>
      <c r="BU63" s="96"/>
      <c r="BV63" s="75">
        <f>+BV59/BV77</f>
        <v>2.794893789836105</v>
      </c>
      <c r="BW63" s="96"/>
      <c r="BX63" s="75">
        <f>+BX59/BX77</f>
        <v>27.359873166791612</v>
      </c>
      <c r="BY63" s="96"/>
      <c r="BZ63" s="73">
        <f>+BZ59/BZ77</f>
        <v>27.221400713835454</v>
      </c>
      <c r="CA63" s="95"/>
      <c r="CB63" s="73">
        <f>+CB59/CB77</f>
        <v>6.8262822204614064</v>
      </c>
      <c r="CC63" s="95"/>
      <c r="CD63" s="75">
        <f>+CD59/CD77</f>
        <v>6.9084106396598788</v>
      </c>
      <c r="CE63" s="96"/>
      <c r="CF63" s="75">
        <f>+CF59/CF77</f>
        <v>5.7647932484108946</v>
      </c>
      <c r="CG63" s="96"/>
      <c r="CH63" s="75">
        <f>+CH59/CH77</f>
        <v>4.7194012692851555</v>
      </c>
      <c r="CI63" s="96"/>
      <c r="CJ63" s="75">
        <f>+CJ59/CJ77</f>
        <v>4.0530509114738891</v>
      </c>
      <c r="CK63" s="96"/>
      <c r="CL63" s="75">
        <f>+CL59/CL77</f>
        <v>3.5173411014595604</v>
      </c>
      <c r="CM63" s="96"/>
      <c r="CN63" s="75">
        <f>+CN59/CN77</f>
        <v>3.1213768416389067</v>
      </c>
      <c r="CO63" s="96"/>
      <c r="CP63" s="75">
        <f>+CP59/CP77</f>
        <v>2.8609936674241068</v>
      </c>
      <c r="CQ63" s="96"/>
      <c r="CR63" s="75">
        <f>+CR59/CR77</f>
        <v>2.6346039164383916</v>
      </c>
      <c r="CS63" s="96"/>
      <c r="CT63" s="75">
        <f>+CT59/CT77</f>
        <v>2.3241814904613602</v>
      </c>
      <c r="CU63" s="96"/>
      <c r="CV63" s="75">
        <f>+CV59/CV77</f>
        <v>27.500005327202334</v>
      </c>
      <c r="CW63" s="96"/>
      <c r="CX63" s="75">
        <f>+CX59/CX77</f>
        <v>13.579986823966214</v>
      </c>
      <c r="CY63" s="96"/>
      <c r="CZ63" s="75">
        <f>+CZ59/CZ77</f>
        <v>9.1472553931211777</v>
      </c>
      <c r="DA63" s="96"/>
      <c r="DB63" s="75">
        <f>+DB59/DB77</f>
        <v>7.3191820025184056</v>
      </c>
      <c r="DC63" s="96"/>
      <c r="DD63" s="285">
        <f>+DD59/DD77</f>
        <v>7.3613063289589169</v>
      </c>
      <c r="DE63" s="292"/>
    </row>
    <row r="64" spans="1:109" s="13" customFormat="1" x14ac:dyDescent="0.35">
      <c r="A64" s="206"/>
      <c r="B64" s="73"/>
      <c r="C64" s="95"/>
      <c r="D64" s="73"/>
      <c r="E64" s="95"/>
      <c r="F64" s="75"/>
      <c r="G64" s="96"/>
      <c r="H64" s="75"/>
      <c r="I64" s="96"/>
      <c r="J64" s="75"/>
      <c r="K64" s="96"/>
      <c r="L64" s="75"/>
      <c r="M64" s="96"/>
      <c r="N64" s="75"/>
      <c r="O64" s="96"/>
      <c r="P64" s="75"/>
      <c r="Q64" s="96"/>
      <c r="R64" s="75"/>
      <c r="S64" s="96"/>
      <c r="T64" s="75"/>
      <c r="U64" s="96"/>
      <c r="V64" s="75"/>
      <c r="W64" s="96"/>
      <c r="X64" s="75"/>
      <c r="Y64" s="96"/>
      <c r="Z64" s="75"/>
      <c r="AA64" s="96"/>
      <c r="AB64" s="75"/>
      <c r="AC64" s="96"/>
      <c r="AD64" s="73"/>
      <c r="AE64" s="95"/>
      <c r="AF64" s="75"/>
      <c r="AG64" s="96"/>
      <c r="AH64" s="75"/>
      <c r="AI64" s="96"/>
      <c r="AJ64" s="75"/>
      <c r="AK64" s="96"/>
      <c r="AL64" s="73"/>
      <c r="AM64" s="95"/>
      <c r="AN64" s="73"/>
      <c r="AO64" s="95"/>
      <c r="AP64" s="75"/>
      <c r="AQ64" s="96"/>
      <c r="AR64" s="75"/>
      <c r="AS64" s="96"/>
      <c r="AT64" s="73"/>
      <c r="AU64" s="95"/>
      <c r="AV64" s="75"/>
      <c r="AW64" s="96"/>
      <c r="AX64" s="73"/>
      <c r="AY64" s="95"/>
      <c r="AZ64" s="73"/>
      <c r="BA64" s="95"/>
      <c r="BB64" s="73"/>
      <c r="BC64" s="95"/>
      <c r="BD64" s="73"/>
      <c r="BE64" s="95"/>
      <c r="BF64" s="75"/>
      <c r="BG64" s="96"/>
      <c r="BH64" s="75"/>
      <c r="BI64" s="96"/>
      <c r="BJ64" s="75"/>
      <c r="BK64" s="96"/>
      <c r="BL64" s="75"/>
      <c r="BM64" s="96"/>
      <c r="BN64" s="75"/>
      <c r="BO64" s="96"/>
      <c r="BP64" s="75"/>
      <c r="BQ64" s="96"/>
      <c r="BR64" s="75"/>
      <c r="BS64" s="96"/>
      <c r="BT64" s="75"/>
      <c r="BU64" s="96"/>
      <c r="BV64" s="75"/>
      <c r="BW64" s="96"/>
      <c r="BX64" s="75"/>
      <c r="BY64" s="96"/>
      <c r="BZ64" s="73"/>
      <c r="CA64" s="95"/>
      <c r="CB64" s="73"/>
      <c r="CC64" s="95"/>
      <c r="CD64" s="75"/>
      <c r="CE64" s="96"/>
      <c r="CF64" s="75"/>
      <c r="CG64" s="96"/>
      <c r="CH64" s="75"/>
      <c r="CI64" s="96"/>
      <c r="CJ64" s="75"/>
      <c r="CK64" s="96"/>
      <c r="CL64" s="75"/>
      <c r="CM64" s="96"/>
      <c r="CN64" s="75"/>
      <c r="CO64" s="96"/>
      <c r="CP64" s="75"/>
      <c r="CQ64" s="96"/>
      <c r="CR64" s="75"/>
      <c r="CS64" s="96"/>
      <c r="CT64" s="75"/>
      <c r="CU64" s="96"/>
      <c r="CV64" s="75"/>
      <c r="CW64" s="96"/>
      <c r="CX64" s="75"/>
      <c r="CY64" s="96"/>
      <c r="CZ64" s="75"/>
      <c r="DA64" s="96"/>
      <c r="DB64" s="75"/>
      <c r="DC64" s="96"/>
      <c r="DD64" s="285"/>
      <c r="DE64" s="292"/>
    </row>
    <row r="65" spans="1:109" s="38" customFormat="1" x14ac:dyDescent="0.35">
      <c r="A65" s="190" t="s">
        <v>74</v>
      </c>
      <c r="B65" s="26">
        <f>+B7</f>
        <v>9578.4097429090434</v>
      </c>
      <c r="C65" s="70">
        <f>+B65/B52</f>
        <v>0.24152026509835264</v>
      </c>
      <c r="D65" s="26">
        <f>+D7</f>
        <v>9583.6415182943401</v>
      </c>
      <c r="E65" s="70">
        <f>+D65/D52</f>
        <v>0.23824905185996903</v>
      </c>
      <c r="F65" s="27">
        <f>+F7</f>
        <v>9608.2104115129678</v>
      </c>
      <c r="G65" s="71">
        <f>+F65/F52</f>
        <v>0.23502892143117787</v>
      </c>
      <c r="H65" s="27">
        <f>+H7</f>
        <v>9588.9838154173467</v>
      </c>
      <c r="I65" s="71">
        <f>+H65/H52</f>
        <v>0.2315190056897635</v>
      </c>
      <c r="J65" s="27">
        <f>+J7</f>
        <v>9601.5060608258027</v>
      </c>
      <c r="K65" s="71">
        <f>+J65/J52</f>
        <v>0.23007582723053693</v>
      </c>
      <c r="L65" s="27">
        <f>+L7</f>
        <v>9633.1105656729997</v>
      </c>
      <c r="M65" s="71">
        <f>+L65/L52</f>
        <v>0.23172740150335028</v>
      </c>
      <c r="N65" s="27">
        <f>+N7</f>
        <v>9941.7912967282991</v>
      </c>
      <c r="O65" s="71">
        <f>+N65/N52</f>
        <v>0.23512667978099794</v>
      </c>
      <c r="P65" s="27">
        <f>+P7</f>
        <v>10242.130020619876</v>
      </c>
      <c r="Q65" s="71">
        <f>+P65/P52</f>
        <v>0.24136350968275985</v>
      </c>
      <c r="R65" s="27">
        <v>10237.99400570017</v>
      </c>
      <c r="S65" s="71">
        <v>0.23704135988935385</v>
      </c>
      <c r="T65" s="27">
        <f>+T7</f>
        <v>10212.184799652558</v>
      </c>
      <c r="U65" s="71">
        <v>0.23704135988935385</v>
      </c>
      <c r="V65" s="27">
        <f>+V7</f>
        <v>10191.720131581707</v>
      </c>
      <c r="W65" s="71">
        <v>0.23704135988935385</v>
      </c>
      <c r="X65" s="27">
        <f>+X7</f>
        <v>10185.497923667732</v>
      </c>
      <c r="Y65" s="71">
        <v>0.23704135988935385</v>
      </c>
      <c r="Z65" s="27">
        <f>+Z7</f>
        <v>10548.126746754937</v>
      </c>
      <c r="AA65" s="71">
        <v>0.23704135988935385</v>
      </c>
      <c r="AB65" s="27">
        <f>+AB7</f>
        <v>10583.728680210108</v>
      </c>
      <c r="AC65" s="71">
        <v>0.23704135988935385</v>
      </c>
      <c r="AD65" s="26">
        <f>+AD7</f>
        <v>10598.50737942765</v>
      </c>
      <c r="AE65" s="70">
        <v>0.23704135988935385</v>
      </c>
      <c r="AF65" s="27">
        <f>+AF7</f>
        <v>11089.354297961061</v>
      </c>
      <c r="AG65" s="71">
        <v>0.23704135988935385</v>
      </c>
      <c r="AH65" s="27">
        <f>+AH7</f>
        <v>11324.734670992155</v>
      </c>
      <c r="AI65" s="71">
        <v>0.23704135988935385</v>
      </c>
      <c r="AJ65" s="27">
        <f>+AJ7</f>
        <v>11342.366053430436</v>
      </c>
      <c r="AK65" s="71">
        <v>0.23704135988935385</v>
      </c>
      <c r="AL65" s="26">
        <f>+AL7</f>
        <v>11320.143386988315</v>
      </c>
      <c r="AM65" s="70">
        <v>0.23704135988935385</v>
      </c>
      <c r="AN65" s="26">
        <f>+AN7</f>
        <v>11612.434435180445</v>
      </c>
      <c r="AO65" s="70">
        <v>0.23704135988935385</v>
      </c>
      <c r="AP65" s="27">
        <f>+AP7</f>
        <v>11637.596439317189</v>
      </c>
      <c r="AQ65" s="71">
        <v>0.23704135988935385</v>
      </c>
      <c r="AR65" s="27">
        <f>+AR7</f>
        <v>11628.528382055843</v>
      </c>
      <c r="AS65" s="71">
        <v>0.23704135988935385</v>
      </c>
      <c r="AT65" s="26">
        <f>+AT7</f>
        <v>11706.630296305751</v>
      </c>
      <c r="AU65" s="70">
        <v>0.23704135988935385</v>
      </c>
      <c r="AV65" s="27">
        <f>+AV7</f>
        <v>12038.893578833895</v>
      </c>
      <c r="AW65" s="71">
        <v>0.23704135988935385</v>
      </c>
      <c r="AX65" s="26">
        <f>+AX7</f>
        <v>12063.694615487975</v>
      </c>
      <c r="AY65" s="70">
        <v>0.23704135988935385</v>
      </c>
      <c r="AZ65" s="26">
        <f>+AZ7</f>
        <v>11086.906077238835</v>
      </c>
      <c r="BA65" s="70">
        <v>0.23704135988935385</v>
      </c>
      <c r="BB65" s="26">
        <f>+BB7</f>
        <v>11113.071357078838</v>
      </c>
      <c r="BC65" s="70">
        <v>0.23704135988935385</v>
      </c>
      <c r="BD65" s="26">
        <f>+BD7</f>
        <v>11083.932058749149</v>
      </c>
      <c r="BE65" s="70">
        <v>0.23704135988935385</v>
      </c>
      <c r="BF65" s="27">
        <f>+BF7</f>
        <v>12590.865293530125</v>
      </c>
      <c r="BG65" s="71">
        <v>0.23704135988935385</v>
      </c>
      <c r="BH65" s="27">
        <f>+BH7</f>
        <v>12576.04681161018</v>
      </c>
      <c r="BI65" s="71">
        <v>0.23704135988935385</v>
      </c>
      <c r="BJ65" s="27">
        <f>+BJ7</f>
        <v>12583.647612514866</v>
      </c>
      <c r="BK65" s="71">
        <v>0.23704135988935385</v>
      </c>
      <c r="BL65" s="27">
        <f>+BL7</f>
        <v>12884.763862913773</v>
      </c>
      <c r="BM65" s="71">
        <v>0.23704135988935385</v>
      </c>
      <c r="BN65" s="27">
        <f>+BN7</f>
        <v>12849.555677041784</v>
      </c>
      <c r="BO65" s="71">
        <v>0.23704135988935385</v>
      </c>
      <c r="BP65" s="27">
        <f>+BP7</f>
        <v>12804.358664112136</v>
      </c>
      <c r="BQ65" s="71">
        <v>0.23704135988935385</v>
      </c>
      <c r="BR65" s="27">
        <f>+BR7</f>
        <v>12861.972700674118</v>
      </c>
      <c r="BS65" s="71">
        <v>0.23704135988935385</v>
      </c>
      <c r="BT65" s="27">
        <f>+BT7</f>
        <v>14424.31370049607</v>
      </c>
      <c r="BU65" s="71">
        <v>0.23704135988935385</v>
      </c>
      <c r="BV65" s="27">
        <f>+BV7</f>
        <v>14394.29742916575</v>
      </c>
      <c r="BW65" s="71">
        <v>0.23704135988935385</v>
      </c>
      <c r="BX65" s="27">
        <f>+BX7</f>
        <v>15146.41343456002</v>
      </c>
      <c r="BY65" s="71">
        <v>0.23704135988935385</v>
      </c>
      <c r="BZ65" s="26">
        <f>+BZ7</f>
        <v>15128.593695879599</v>
      </c>
      <c r="CA65" s="70">
        <v>0.23704135988935385</v>
      </c>
      <c r="CB65" s="26">
        <f>+CB7</f>
        <v>15030.907416920647</v>
      </c>
      <c r="CC65" s="70">
        <v>0.23704135988935385</v>
      </c>
      <c r="CD65" s="27">
        <f>+CD7</f>
        <v>15008.505584409784</v>
      </c>
      <c r="CE65" s="71">
        <v>0.23704135988935385</v>
      </c>
      <c r="CF65" s="27">
        <f>+CF7</f>
        <v>15007.487744788354</v>
      </c>
      <c r="CG65" s="71">
        <v>0.23704135988935385</v>
      </c>
      <c r="CH65" s="27">
        <f>+CH7</f>
        <v>15520.625868784959</v>
      </c>
      <c r="CI65" s="71">
        <v>0.23704135988935385</v>
      </c>
      <c r="CJ65" s="27">
        <f>+CJ7</f>
        <v>15559.677032424259</v>
      </c>
      <c r="CK65" s="71">
        <v>0.23704135988935385</v>
      </c>
      <c r="CL65" s="27">
        <f>+CL7</f>
        <v>15590.603974269881</v>
      </c>
      <c r="CM65" s="71">
        <v>0.23704135988935385</v>
      </c>
      <c r="CN65" s="27">
        <f>+CN7</f>
        <v>15505.011206827592</v>
      </c>
      <c r="CO65" s="71">
        <v>0.23704135988935385</v>
      </c>
      <c r="CP65" s="27">
        <f>+CP7</f>
        <v>15433.256079703526</v>
      </c>
      <c r="CQ65" s="71">
        <v>0.23704135988935385</v>
      </c>
      <c r="CR65" s="27">
        <f>+CR7</f>
        <v>15424.025568819536</v>
      </c>
      <c r="CS65" s="71">
        <v>0.23704135988935385</v>
      </c>
      <c r="CT65" s="27">
        <f>+CT7</f>
        <v>15283.103163072743</v>
      </c>
      <c r="CU65" s="71">
        <v>0.23704135988935385</v>
      </c>
      <c r="CV65" s="27">
        <f>+CV7</f>
        <v>15301.295758625916</v>
      </c>
      <c r="CW65" s="71">
        <v>0.23704135988935385</v>
      </c>
      <c r="CX65" s="27">
        <f>+CX7</f>
        <v>15325.704314078706</v>
      </c>
      <c r="CY65" s="71">
        <v>0.23704135988935385</v>
      </c>
      <c r="CZ65" s="27">
        <f>+CZ7</f>
        <v>15286.182519232594</v>
      </c>
      <c r="DA65" s="71">
        <v>0.23704135988935385</v>
      </c>
      <c r="DB65" s="27">
        <f>+DB7</f>
        <v>14877.790720910187</v>
      </c>
      <c r="DC65" s="71">
        <v>0.23704135988935385</v>
      </c>
      <c r="DD65" s="250">
        <f>+DD7</f>
        <v>14868.31777496492</v>
      </c>
      <c r="DE65" s="252">
        <v>0.23704135988935385</v>
      </c>
    </row>
    <row r="66" spans="1:109" s="13" customFormat="1" x14ac:dyDescent="0.35">
      <c r="A66" s="206" t="s">
        <v>49</v>
      </c>
      <c r="B66" s="73">
        <f>+B65/B72</f>
        <v>0.16160488415083149</v>
      </c>
      <c r="C66" s="74"/>
      <c r="D66" s="73">
        <v>0</v>
      </c>
      <c r="E66" s="74"/>
      <c r="F66" s="75">
        <v>0</v>
      </c>
      <c r="G66" s="76"/>
      <c r="H66" s="75">
        <v>0</v>
      </c>
      <c r="I66" s="76"/>
      <c r="J66" s="75">
        <v>0</v>
      </c>
      <c r="K66" s="76"/>
      <c r="L66" s="75">
        <v>0</v>
      </c>
      <c r="M66" s="76"/>
      <c r="N66" s="75">
        <v>0</v>
      </c>
      <c r="O66" s="76"/>
      <c r="P66" s="75">
        <v>0</v>
      </c>
      <c r="Q66" s="76"/>
      <c r="R66" s="75">
        <v>0</v>
      </c>
      <c r="S66" s="76"/>
      <c r="T66" s="75">
        <v>0</v>
      </c>
      <c r="U66" s="76"/>
      <c r="V66" s="75">
        <v>0</v>
      </c>
      <c r="W66" s="76"/>
      <c r="X66" s="75">
        <v>0</v>
      </c>
      <c r="Y66" s="76"/>
      <c r="Z66" s="75">
        <f>+Z65/Z72</f>
        <v>0.16809884233410771</v>
      </c>
      <c r="AA66" s="76"/>
      <c r="AB66" s="75">
        <v>0</v>
      </c>
      <c r="AC66" s="76"/>
      <c r="AD66" s="73">
        <v>0</v>
      </c>
      <c r="AE66" s="74"/>
      <c r="AF66" s="75">
        <v>0</v>
      </c>
      <c r="AG66" s="76"/>
      <c r="AH66" s="75">
        <v>0</v>
      </c>
      <c r="AI66" s="76"/>
      <c r="AJ66" s="75">
        <v>0</v>
      </c>
      <c r="AK66" s="76"/>
      <c r="AL66" s="73">
        <v>0</v>
      </c>
      <c r="AM66" s="74"/>
      <c r="AN66" s="73">
        <v>0</v>
      </c>
      <c r="AO66" s="74"/>
      <c r="AP66" s="75">
        <v>0</v>
      </c>
      <c r="AQ66" s="76"/>
      <c r="AR66" s="75">
        <v>0</v>
      </c>
      <c r="AS66" s="76"/>
      <c r="AT66" s="73">
        <v>0</v>
      </c>
      <c r="AU66" s="74"/>
      <c r="AV66" s="75">
        <v>0</v>
      </c>
      <c r="AW66" s="76"/>
      <c r="AX66" s="73">
        <f>+AX65/AX72</f>
        <v>0.16089581636237549</v>
      </c>
      <c r="AY66" s="74"/>
      <c r="AZ66" s="205" t="e">
        <f>+AZ65/AZ72</f>
        <v>#DIV/0!</v>
      </c>
      <c r="BA66" s="74"/>
      <c r="BB66" s="205" t="e">
        <f>+BB65/BB72</f>
        <v>#DIV/0!</v>
      </c>
      <c r="BC66" s="74"/>
      <c r="BD66" s="205" t="e">
        <f>+BD65/BD72</f>
        <v>#DIV/0!</v>
      </c>
      <c r="BE66" s="74"/>
      <c r="BF66" s="77" t="e">
        <f>+BF65/BF72</f>
        <v>#DIV/0!</v>
      </c>
      <c r="BG66" s="76"/>
      <c r="BH66" s="77" t="e">
        <f>+BH65/BH72</f>
        <v>#DIV/0!</v>
      </c>
      <c r="BI66" s="76"/>
      <c r="BJ66" s="77" t="e">
        <f>+BJ65/BJ72</f>
        <v>#DIV/0!</v>
      </c>
      <c r="BK66" s="76"/>
      <c r="BL66" s="77" t="e">
        <f>+BL65/BL72</f>
        <v>#DIV/0!</v>
      </c>
      <c r="BM66" s="76"/>
      <c r="BN66" s="77" t="e">
        <f>+BN65/BN72</f>
        <v>#DIV/0!</v>
      </c>
      <c r="BO66" s="76"/>
      <c r="BP66" s="77" t="e">
        <f>+BP65/BP72</f>
        <v>#DIV/0!</v>
      </c>
      <c r="BQ66" s="76"/>
      <c r="BR66" s="77"/>
      <c r="BS66" s="76"/>
      <c r="BT66" s="77"/>
      <c r="BU66" s="76"/>
      <c r="BV66" s="75">
        <f>+BV65/BV72</f>
        <v>0.16019332860921645</v>
      </c>
      <c r="BW66" s="76"/>
      <c r="BX66" s="75"/>
      <c r="BY66" s="76"/>
      <c r="BZ66" s="73"/>
      <c r="CA66" s="74"/>
      <c r="CB66" s="73"/>
      <c r="CC66" s="74"/>
      <c r="CD66" s="75"/>
      <c r="CE66" s="76"/>
      <c r="CF66" s="75"/>
      <c r="CG66" s="76"/>
      <c r="CH66" s="75"/>
      <c r="CI66" s="76"/>
      <c r="CJ66" s="75"/>
      <c r="CK66" s="76"/>
      <c r="CL66" s="75"/>
      <c r="CM66" s="76"/>
      <c r="CN66" s="75"/>
      <c r="CO66" s="76"/>
      <c r="CP66" s="75"/>
      <c r="CQ66" s="76"/>
      <c r="CR66" s="75"/>
      <c r="CS66" s="76"/>
      <c r="CT66" s="75">
        <f>+CT65/CT72</f>
        <v>0.15941111842602373</v>
      </c>
      <c r="CU66" s="76"/>
      <c r="CV66" s="77" t="e">
        <f>+CV65/CV72</f>
        <v>#DIV/0!</v>
      </c>
      <c r="CW66" s="76"/>
      <c r="CX66" s="77" t="e">
        <f>+CX65/CX72</f>
        <v>#DIV/0!</v>
      </c>
      <c r="CY66" s="76"/>
      <c r="CZ66" s="77" t="e">
        <f>+CZ65/CZ72</f>
        <v>#DIV/0!</v>
      </c>
      <c r="DA66" s="76"/>
      <c r="DB66" s="77" t="e">
        <f>+DB65/DB72</f>
        <v>#DIV/0!</v>
      </c>
      <c r="DC66" s="76"/>
      <c r="DD66" s="455" t="e">
        <f>+DD65/DD72</f>
        <v>#DIV/0!</v>
      </c>
      <c r="DE66" s="283"/>
    </row>
    <row r="67" spans="1:109" s="13" customFormat="1" x14ac:dyDescent="0.35">
      <c r="A67" s="206" t="s">
        <v>71</v>
      </c>
      <c r="B67" s="73">
        <f>+B65/B74</f>
        <v>0.81814304872167787</v>
      </c>
      <c r="C67" s="83"/>
      <c r="D67" s="73">
        <v>0</v>
      </c>
      <c r="E67" s="83"/>
      <c r="F67" s="75">
        <v>0</v>
      </c>
      <c r="G67" s="84"/>
      <c r="H67" s="75">
        <v>0</v>
      </c>
      <c r="I67" s="84"/>
      <c r="J67" s="75">
        <v>0</v>
      </c>
      <c r="K67" s="84"/>
      <c r="L67" s="75">
        <v>0</v>
      </c>
      <c r="M67" s="84"/>
      <c r="N67" s="75">
        <v>0</v>
      </c>
      <c r="O67" s="84"/>
      <c r="P67" s="75">
        <v>0</v>
      </c>
      <c r="Q67" s="84"/>
      <c r="R67" s="75">
        <v>0</v>
      </c>
      <c r="S67" s="84"/>
      <c r="T67" s="75">
        <v>0</v>
      </c>
      <c r="U67" s="84"/>
      <c r="V67" s="75">
        <v>0</v>
      </c>
      <c r="W67" s="84"/>
      <c r="X67" s="75">
        <v>0</v>
      </c>
      <c r="Y67" s="84"/>
      <c r="Z67" s="75">
        <f>+Z65/Z74</f>
        <v>0.7286630800466245</v>
      </c>
      <c r="AA67" s="84"/>
      <c r="AB67" s="75">
        <v>0</v>
      </c>
      <c r="AC67" s="84"/>
      <c r="AD67" s="73">
        <v>0</v>
      </c>
      <c r="AE67" s="83"/>
      <c r="AF67" s="75">
        <v>0</v>
      </c>
      <c r="AG67" s="84"/>
      <c r="AH67" s="75">
        <v>0</v>
      </c>
      <c r="AI67" s="84"/>
      <c r="AJ67" s="75">
        <v>0</v>
      </c>
      <c r="AK67" s="84"/>
      <c r="AL67" s="73">
        <v>0</v>
      </c>
      <c r="AM67" s="83"/>
      <c r="AN67" s="73">
        <v>0</v>
      </c>
      <c r="AO67" s="83"/>
      <c r="AP67" s="75">
        <v>0</v>
      </c>
      <c r="AQ67" s="84"/>
      <c r="AR67" s="75">
        <v>0</v>
      </c>
      <c r="AS67" s="84"/>
      <c r="AT67" s="73">
        <v>0</v>
      </c>
      <c r="AU67" s="83"/>
      <c r="AV67" s="75">
        <v>0</v>
      </c>
      <c r="AW67" s="84"/>
      <c r="AX67" s="73">
        <f>+AX65/AX74</f>
        <v>0.73000923520689209</v>
      </c>
      <c r="AY67" s="83"/>
      <c r="AZ67" s="205" t="e">
        <f>+AZ65/AZ74</f>
        <v>#DIV/0!</v>
      </c>
      <c r="BA67" s="83"/>
      <c r="BB67" s="205" t="e">
        <f>+BB65/BB74</f>
        <v>#DIV/0!</v>
      </c>
      <c r="BC67" s="83"/>
      <c r="BD67" s="205" t="e">
        <f>+BD65/BD74</f>
        <v>#DIV/0!</v>
      </c>
      <c r="BE67" s="83"/>
      <c r="BF67" s="77" t="e">
        <f>+BF65/BF74</f>
        <v>#DIV/0!</v>
      </c>
      <c r="BG67" s="84"/>
      <c r="BH67" s="77" t="e">
        <f>+BH65/BH74</f>
        <v>#DIV/0!</v>
      </c>
      <c r="BI67" s="84"/>
      <c r="BJ67" s="77" t="e">
        <f>+BJ65/BJ74</f>
        <v>#DIV/0!</v>
      </c>
      <c r="BK67" s="84"/>
      <c r="BL67" s="77" t="e">
        <f>+BL65/BL74</f>
        <v>#DIV/0!</v>
      </c>
      <c r="BM67" s="84"/>
      <c r="BN67" s="77" t="e">
        <f>+BN65/BN74</f>
        <v>#DIV/0!</v>
      </c>
      <c r="BO67" s="84"/>
      <c r="BP67" s="77" t="e">
        <f>+BP65/BP74</f>
        <v>#DIV/0!</v>
      </c>
      <c r="BQ67" s="84"/>
      <c r="BR67" s="77"/>
      <c r="BS67" s="84"/>
      <c r="BT67" s="77"/>
      <c r="BU67" s="84"/>
      <c r="BV67" s="75">
        <f>+BV65/BV74</f>
        <v>0.76555231640291188</v>
      </c>
      <c r="BW67" s="84"/>
      <c r="BX67" s="75"/>
      <c r="BY67" s="84"/>
      <c r="BZ67" s="73"/>
      <c r="CA67" s="83"/>
      <c r="CB67" s="73"/>
      <c r="CC67" s="83"/>
      <c r="CD67" s="75"/>
      <c r="CE67" s="84"/>
      <c r="CF67" s="75"/>
      <c r="CG67" s="84"/>
      <c r="CH67" s="75"/>
      <c r="CI67" s="84"/>
      <c r="CJ67" s="75"/>
      <c r="CK67" s="84"/>
      <c r="CL67" s="75"/>
      <c r="CM67" s="84"/>
      <c r="CN67" s="75"/>
      <c r="CO67" s="84"/>
      <c r="CP67" s="75"/>
      <c r="CQ67" s="84"/>
      <c r="CR67" s="75"/>
      <c r="CS67" s="84"/>
      <c r="CT67" s="75">
        <f>+CT65/CT74</f>
        <v>0.74132242739002441</v>
      </c>
      <c r="CU67" s="84"/>
      <c r="CV67" s="77" t="e">
        <f>+CV65/CV74</f>
        <v>#DIV/0!</v>
      </c>
      <c r="CW67" s="84"/>
      <c r="CX67" s="77" t="e">
        <f>+CX65/CX74</f>
        <v>#DIV/0!</v>
      </c>
      <c r="CY67" s="84"/>
      <c r="CZ67" s="77" t="e">
        <f>+CZ65/CZ74</f>
        <v>#DIV/0!</v>
      </c>
      <c r="DA67" s="84"/>
      <c r="DB67" s="77" t="e">
        <f>+DB65/DB74</f>
        <v>#DIV/0!</v>
      </c>
      <c r="DC67" s="84"/>
      <c r="DD67" s="455" t="e">
        <f>+DD65/DD74</f>
        <v>#DIV/0!</v>
      </c>
      <c r="DE67" s="286"/>
    </row>
    <row r="68" spans="1:109" s="13" customFormat="1" x14ac:dyDescent="0.35">
      <c r="A68" s="206" t="s">
        <v>75</v>
      </c>
      <c r="B68" s="73">
        <f>+B65/B75</f>
        <v>1.2563383274214219</v>
      </c>
      <c r="C68" s="83"/>
      <c r="D68" s="73">
        <f>+D65/D75</f>
        <v>12.163377478145357</v>
      </c>
      <c r="E68" s="83"/>
      <c r="F68" s="75">
        <f>+F65/F75</f>
        <v>6.5208214843744914</v>
      </c>
      <c r="G68" s="84"/>
      <c r="H68" s="75">
        <f>+H65/H75</f>
        <v>3.3936687602928775</v>
      </c>
      <c r="I68" s="84"/>
      <c r="J68" s="75">
        <f>+J65/J75</f>
        <v>2.6986086476754934</v>
      </c>
      <c r="K68" s="84"/>
      <c r="L68" s="75">
        <f>+L65/L75</f>
        <v>2.2920856504300526</v>
      </c>
      <c r="M68" s="84"/>
      <c r="N68" s="75">
        <f>+N65/N75</f>
        <v>1.9630421678238568</v>
      </c>
      <c r="O68" s="84"/>
      <c r="P68" s="75">
        <f>+P65/P75</f>
        <v>1.77532307536695</v>
      </c>
      <c r="Q68" s="84"/>
      <c r="R68" s="75">
        <f>+R65/R75</f>
        <v>1.5943650916670569</v>
      </c>
      <c r="S68" s="84"/>
      <c r="T68" s="75">
        <f>+T65/T75</f>
        <v>1.4118237062648411</v>
      </c>
      <c r="U68" s="84"/>
      <c r="V68" s="75">
        <f>+V65/V75</f>
        <v>1.2973782974619537</v>
      </c>
      <c r="W68" s="84"/>
      <c r="X68" s="75">
        <f>+X65/X75</f>
        <v>1.1659826920615792</v>
      </c>
      <c r="Y68" s="84"/>
      <c r="Z68" s="75">
        <f>+Z65/Z75</f>
        <v>1.0726593080002651</v>
      </c>
      <c r="AA68" s="84"/>
      <c r="AB68" s="75">
        <f>+AB65/AB75</f>
        <v>11.184245052282446</v>
      </c>
      <c r="AC68" s="84"/>
      <c r="AD68" s="73">
        <f>+AD65/AD75</f>
        <v>6.2046007287062759</v>
      </c>
      <c r="AE68" s="83"/>
      <c r="AF68" s="75">
        <f>+AF65/AF75</f>
        <v>3.8202049685983552</v>
      </c>
      <c r="AG68" s="84"/>
      <c r="AH68" s="75">
        <f>+AH65/AH75</f>
        <v>3.1720484225959984</v>
      </c>
      <c r="AI68" s="84"/>
      <c r="AJ68" s="75">
        <f>+AJ65/AJ75</f>
        <v>2.7095133521356543</v>
      </c>
      <c r="AK68" s="84"/>
      <c r="AL68" s="73">
        <f>+AL65/AL75</f>
        <v>2.2194362301817954</v>
      </c>
      <c r="AM68" s="83"/>
      <c r="AN68" s="73">
        <f>+AN65/AN75</f>
        <v>1.8961757999727225</v>
      </c>
      <c r="AO68" s="83"/>
      <c r="AP68" s="75">
        <f>+AP65/AP75</f>
        <v>1.5958777603549616</v>
      </c>
      <c r="AQ68" s="84"/>
      <c r="AR68" s="75">
        <f>+AR65/AR75</f>
        <v>1.3402407518765438</v>
      </c>
      <c r="AS68" s="84"/>
      <c r="AT68" s="73">
        <f>+AT65/AT75</f>
        <v>1.2125476064382932</v>
      </c>
      <c r="AU68" s="83"/>
      <c r="AV68" s="75">
        <f>+AV65/AV75</f>
        <v>1.1175518019705759</v>
      </c>
      <c r="AW68" s="84"/>
      <c r="AX68" s="73">
        <f>+AX65/AX75</f>
        <v>0.9831162393862759</v>
      </c>
      <c r="AY68" s="83"/>
      <c r="AZ68" s="73">
        <f>+AZ65/AZ75</f>
        <v>9.1321523823333433</v>
      </c>
      <c r="BA68" s="83"/>
      <c r="BB68" s="73">
        <f>+BB65/BB75</f>
        <v>5.4022567127477652</v>
      </c>
      <c r="BC68" s="83"/>
      <c r="BD68" s="73">
        <f>+BD65/BD75</f>
        <v>2.9899346513245724</v>
      </c>
      <c r="BE68" s="83"/>
      <c r="BF68" s="75">
        <f>+BF65/BF75</f>
        <v>2.7529630880811129</v>
      </c>
      <c r="BG68" s="84"/>
      <c r="BH68" s="75">
        <f>+BH65/BH75</f>
        <v>2.266833025288864</v>
      </c>
      <c r="BI68" s="84"/>
      <c r="BJ68" s="75">
        <f>+BJ65/BJ75</f>
        <v>1.8785521861286771</v>
      </c>
      <c r="BK68" s="84"/>
      <c r="BL68" s="75">
        <f>+BL65/BL75</f>
        <v>1.6765627503275664</v>
      </c>
      <c r="BM68" s="84"/>
      <c r="BN68" s="75">
        <f>+BN65/BN75</f>
        <v>1.4739028908852589</v>
      </c>
      <c r="BO68" s="84"/>
      <c r="BP68" s="75">
        <f>+BP65/BP75</f>
        <v>1.3048744585735668</v>
      </c>
      <c r="BQ68" s="84"/>
      <c r="BR68" s="75">
        <f>+BR65/BR75</f>
        <v>1.1787284941274423</v>
      </c>
      <c r="BS68" s="84"/>
      <c r="BT68" s="75">
        <f>+BT65/BT75</f>
        <v>1.2113674907580627</v>
      </c>
      <c r="BU68" s="84"/>
      <c r="BV68" s="75">
        <f>+BV65/BV75</f>
        <v>1.1799627084574729</v>
      </c>
      <c r="BW68" s="84"/>
      <c r="BX68" s="75">
        <f>+BX65/BX75</f>
        <v>11.69726492711483</v>
      </c>
      <c r="BY68" s="84"/>
      <c r="BZ68" s="73">
        <f>+BZ65/BZ75</f>
        <v>11.631431156891367</v>
      </c>
      <c r="CA68" s="83"/>
      <c r="CB68" s="73">
        <f>+CB65/CB75</f>
        <v>3.0166804647852703</v>
      </c>
      <c r="CC68" s="83"/>
      <c r="CD68" s="75">
        <f>+CD65/CD75</f>
        <v>3.0440929311581124</v>
      </c>
      <c r="CE68" s="84"/>
      <c r="CF68" s="75">
        <f>+CF65/CF75</f>
        <v>2.6263095514569148</v>
      </c>
      <c r="CG68" s="84"/>
      <c r="CH68" s="75">
        <f>+CH65/CH75</f>
        <v>2.1996595999907096</v>
      </c>
      <c r="CI68" s="84"/>
      <c r="CJ68" s="75">
        <f>+CJ65/CJ75</f>
        <v>1.9034917689777291</v>
      </c>
      <c r="CK68" s="84"/>
      <c r="CL68" s="75">
        <f>+CL65/CL75</f>
        <v>1.6924252612024777</v>
      </c>
      <c r="CM68" s="84"/>
      <c r="CN68" s="75">
        <f>+CN65/CN75</f>
        <v>1.4765740280900379</v>
      </c>
      <c r="CO68" s="84"/>
      <c r="CP68" s="75">
        <f>+CP65/CP75</f>
        <v>1.3121788180921643</v>
      </c>
      <c r="CQ68" s="84"/>
      <c r="CR68" s="75">
        <f>+CR65/CR75</f>
        <v>1.1960008893069798</v>
      </c>
      <c r="CS68" s="84"/>
      <c r="CT68" s="75">
        <f>+CT65/CT75</f>
        <v>1.0561038077621492</v>
      </c>
      <c r="CU68" s="84"/>
      <c r="CV68" s="75">
        <f>+CV65/CV75</f>
        <v>11.170520835733043</v>
      </c>
      <c r="CW68" s="84"/>
      <c r="CX68" s="75">
        <f>+CX65/CX75</f>
        <v>6.4498699378596385</v>
      </c>
      <c r="CY68" s="84"/>
      <c r="CZ68" s="75">
        <f>+CZ65/CZ75</f>
        <v>3.8055291706784793</v>
      </c>
      <c r="DA68" s="84"/>
      <c r="DB68" s="75">
        <f>+DB65/DB75</f>
        <v>2.9284350103925751</v>
      </c>
      <c r="DC68" s="84"/>
      <c r="DD68" s="285">
        <f>+DD65/DD75</f>
        <v>2.9277827338061391</v>
      </c>
      <c r="DE68" s="286"/>
    </row>
    <row r="69" spans="1:109" s="13" customFormat="1" x14ac:dyDescent="0.35">
      <c r="A69" s="206" t="s">
        <v>72</v>
      </c>
      <c r="B69" s="73">
        <f>+B65/B76</f>
        <v>1.3586196199052252</v>
      </c>
      <c r="C69" s="83"/>
      <c r="D69" s="73">
        <f>+D65/D76</f>
        <v>12.982463659456377</v>
      </c>
      <c r="E69" s="83"/>
      <c r="F69" s="75">
        <f>+F65/F76</f>
        <v>7.3873669287029236</v>
      </c>
      <c r="G69" s="84"/>
      <c r="H69" s="75">
        <f>+H65/H76</f>
        <v>4.0179000045825548</v>
      </c>
      <c r="I69" s="84"/>
      <c r="J69" s="75">
        <f>+J65/J76</f>
        <v>3.179826753001882</v>
      </c>
      <c r="K69" s="84"/>
      <c r="L69" s="75">
        <f>+L65/L76</f>
        <v>2.6823132453533982</v>
      </c>
      <c r="M69" s="84"/>
      <c r="N69" s="75">
        <f>+N65/N76</f>
        <v>2.2751227900969644</v>
      </c>
      <c r="O69" s="84"/>
      <c r="P69" s="75">
        <f>+P65/P76</f>
        <v>2.0493804933477775</v>
      </c>
      <c r="Q69" s="84"/>
      <c r="R69" s="75">
        <f>+R65/R76</f>
        <v>1.8388130414364487</v>
      </c>
      <c r="S69" s="84"/>
      <c r="T69" s="75">
        <f>+T65/T76</f>
        <v>1.6161817047736746</v>
      </c>
      <c r="U69" s="84"/>
      <c r="V69" s="75">
        <f>+V65/V76</f>
        <v>1.4833256048501366</v>
      </c>
      <c r="W69" s="84"/>
      <c r="X69" s="75">
        <f>+X65/X76</f>
        <v>1.3305606058537238</v>
      </c>
      <c r="Y69" s="84"/>
      <c r="Z69" s="75">
        <f>+Z65/Z76</f>
        <v>1.2178505917235705</v>
      </c>
      <c r="AA69" s="84"/>
      <c r="AB69" s="75">
        <f>+AB65/AB76</f>
        <v>12.594159913705392</v>
      </c>
      <c r="AC69" s="84"/>
      <c r="AD69" s="73">
        <f>+AD65/AD76</f>
        <v>6.9829018020722167</v>
      </c>
      <c r="AE69" s="83"/>
      <c r="AF69" s="75">
        <f>+AF65/AF76</f>
        <v>4.2605762740966941</v>
      </c>
      <c r="AG69" s="84"/>
      <c r="AH69" s="75">
        <f>+AH65/AH76</f>
        <v>3.5869921660533399</v>
      </c>
      <c r="AI69" s="84"/>
      <c r="AJ69" s="75">
        <f>+AJ65/AJ76</f>
        <v>3.1643391903042497</v>
      </c>
      <c r="AK69" s="84"/>
      <c r="AL69" s="73">
        <f>+AL65/AL76</f>
        <v>2.576421779691858</v>
      </c>
      <c r="AM69" s="83"/>
      <c r="AN69" s="73">
        <f>+AN65/AN76</f>
        <v>2.1867844541222956</v>
      </c>
      <c r="AO69" s="83"/>
      <c r="AP69" s="75">
        <f>+AP65/AP76</f>
        <v>1.9048876501162215</v>
      </c>
      <c r="AQ69" s="84"/>
      <c r="AR69" s="75">
        <f>+AR65/AR76</f>
        <v>1.5894874975356565</v>
      </c>
      <c r="AS69" s="84"/>
      <c r="AT69" s="73">
        <f>+AT65/AT76</f>
        <v>1.4302887241392779</v>
      </c>
      <c r="AU69" s="83"/>
      <c r="AV69" s="75">
        <f>+AV65/AV76</f>
        <v>1.3125508467311791</v>
      </c>
      <c r="AW69" s="84"/>
      <c r="AX69" s="73">
        <f>+AX65/AX76</f>
        <v>1.1422551469465247</v>
      </c>
      <c r="AY69" s="83"/>
      <c r="AZ69" s="73">
        <f>+AZ65/AZ76</f>
        <v>10.300762420489592</v>
      </c>
      <c r="BA69" s="83"/>
      <c r="BB69" s="73">
        <f>+BB65/BB76</f>
        <v>6.0996979856452027</v>
      </c>
      <c r="BC69" s="83"/>
      <c r="BD69" s="73">
        <f>+BD65/BD76</f>
        <v>3.3184921353529728</v>
      </c>
      <c r="BE69" s="83"/>
      <c r="BF69" s="75">
        <f>+BF65/BF76</f>
        <v>3.0693047558276891</v>
      </c>
      <c r="BG69" s="84"/>
      <c r="BH69" s="75">
        <f>+BH65/BH76</f>
        <v>2.5321436752008717</v>
      </c>
      <c r="BI69" s="84"/>
      <c r="BJ69" s="75">
        <f>+BJ65/BJ76</f>
        <v>2.0951940480285725</v>
      </c>
      <c r="BK69" s="84"/>
      <c r="BL69" s="75">
        <f>+BL65/BL76</f>
        <v>1.8727989839129557</v>
      </c>
      <c r="BM69" s="84"/>
      <c r="BN69" s="75">
        <f>+BN65/BN76</f>
        <v>1.6483473385328651</v>
      </c>
      <c r="BO69" s="84"/>
      <c r="BP69" s="75">
        <f>+BP65/BP76</f>
        <v>1.4564229539230702</v>
      </c>
      <c r="BQ69" s="84"/>
      <c r="BR69" s="75">
        <f>+BR65/BR76</f>
        <v>1.31621723963503</v>
      </c>
      <c r="BS69" s="84"/>
      <c r="BT69" s="75">
        <f>+BT65/BT76</f>
        <v>1.3560008526311467</v>
      </c>
      <c r="BU69" s="84"/>
      <c r="BV69" s="75">
        <f>+BV65/BV76</f>
        <v>1.3208464408599956</v>
      </c>
      <c r="BW69" s="84"/>
      <c r="BX69" s="75">
        <f>+BX65/BX76</f>
        <v>13.302333796933327</v>
      </c>
      <c r="BY69" s="84"/>
      <c r="BZ69" s="73">
        <f>+BZ65/BZ76</f>
        <v>13.227466484610332</v>
      </c>
      <c r="CA69" s="83"/>
      <c r="CB69" s="73">
        <f>+CB65/CB76</f>
        <v>3.3922411607607978</v>
      </c>
      <c r="CC69" s="83"/>
      <c r="CD69" s="75">
        <f>+CD65/CD76</f>
        <v>3.4230663336067213</v>
      </c>
      <c r="CE69" s="84"/>
      <c r="CF69" s="75">
        <f>+CF65/CF76</f>
        <v>2.9595657802519941</v>
      </c>
      <c r="CG69" s="84"/>
      <c r="CH69" s="75">
        <f>+CH65/CH76</f>
        <v>2.4761339260699455</v>
      </c>
      <c r="CI69" s="84"/>
      <c r="CJ69" s="75">
        <f>+CJ65/CJ76</f>
        <v>2.1422518929160037</v>
      </c>
      <c r="CK69" s="84"/>
      <c r="CL69" s="75">
        <f>+CL65/CL76</f>
        <v>1.9086090867225867</v>
      </c>
      <c r="CM69" s="84"/>
      <c r="CN69" s="75">
        <f>+CN65/CN76</f>
        <v>1.6689244482220535</v>
      </c>
      <c r="CO69" s="84"/>
      <c r="CP69" s="75">
        <f>+CP65/CP76</f>
        <v>1.4806738291635364</v>
      </c>
      <c r="CQ69" s="84"/>
      <c r="CR69" s="75">
        <f>+CR65/CR76</f>
        <v>1.3508365992894475</v>
      </c>
      <c r="CS69" s="84"/>
      <c r="CT69" s="75">
        <f>+CT65/CT76</f>
        <v>1.1886970682338049</v>
      </c>
      <c r="CU69" s="84"/>
      <c r="CV69" s="75">
        <f>+CV65/CV76</f>
        <v>12.665880867149372</v>
      </c>
      <c r="CW69" s="84"/>
      <c r="CX69" s="75">
        <f>+CX65/CX76</f>
        <v>7.3370998731884889</v>
      </c>
      <c r="CY69" s="84"/>
      <c r="CZ69" s="75">
        <f>+CZ65/CZ76</f>
        <v>4.2683318823354517</v>
      </c>
      <c r="DA69" s="84"/>
      <c r="DB69" s="75">
        <f>+DB65/DB76</f>
        <v>3.2936643856240146</v>
      </c>
      <c r="DC69" s="84"/>
      <c r="DD69" s="285">
        <f>+DD65/DD76</f>
        <v>3.2929307582241591</v>
      </c>
      <c r="DE69" s="286"/>
    </row>
    <row r="70" spans="1:109" s="13" customFormat="1" x14ac:dyDescent="0.35">
      <c r="A70" s="206" t="s">
        <v>69</v>
      </c>
      <c r="B70" s="73">
        <f>+B65/B77</f>
        <v>0.76771945692393473</v>
      </c>
      <c r="C70" s="83"/>
      <c r="D70" s="73">
        <f>+D65/D77</f>
        <v>8.8098167526319369</v>
      </c>
      <c r="E70" s="83"/>
      <c r="F70" s="75">
        <f>+F65/F77</f>
        <v>4.3319730079691894</v>
      </c>
      <c r="G70" s="84"/>
      <c r="H70" s="75">
        <f>+H65/H77</f>
        <v>2.7542076697484821</v>
      </c>
      <c r="I70" s="84"/>
      <c r="J70" s="75">
        <f>+J65/J77</f>
        <v>2.2191794130591447</v>
      </c>
      <c r="K70" s="84"/>
      <c r="L70" s="75">
        <f>+L65/L77</f>
        <v>1.85419566680765</v>
      </c>
      <c r="M70" s="84"/>
      <c r="N70" s="75">
        <f>+N65/N77</f>
        <v>1.5841241775397077</v>
      </c>
      <c r="O70" s="84"/>
      <c r="P70" s="75">
        <f>+P65/P77</f>
        <v>1.3956834200901487</v>
      </c>
      <c r="Q70" s="84"/>
      <c r="R70" s="75">
        <f>+R65/R77</f>
        <v>1.1981681405671325</v>
      </c>
      <c r="S70" s="84"/>
      <c r="T70" s="75">
        <f>+T65/T77</f>
        <v>1.0628636067931838</v>
      </c>
      <c r="U70" s="84"/>
      <c r="V70" s="75">
        <f>+V65/V77</f>
        <v>0.99319837775284536</v>
      </c>
      <c r="W70" s="84"/>
      <c r="X70" s="75">
        <f>+X65/X77</f>
        <v>0.8950691974928433</v>
      </c>
      <c r="Y70" s="84"/>
      <c r="Z70" s="75">
        <f>+Z65/Z77</f>
        <v>0.81329769643012961</v>
      </c>
      <c r="AA70" s="84"/>
      <c r="AB70" s="75">
        <f>+AB65/AB77</f>
        <v>9.3596014374520458</v>
      </c>
      <c r="AC70" s="84"/>
      <c r="AD70" s="73">
        <f>+AD65/AD77</f>
        <v>4.4573265019157278</v>
      </c>
      <c r="AE70" s="83"/>
      <c r="AF70" s="75">
        <f>+AF65/AF77</f>
        <v>3.2626025167030361</v>
      </c>
      <c r="AG70" s="84"/>
      <c r="AH70" s="75">
        <f>+AH65/AH77</f>
        <v>2.7522081081916996</v>
      </c>
      <c r="AI70" s="84"/>
      <c r="AJ70" s="75">
        <f>+AJ65/AJ77</f>
        <v>2.4173542675319499</v>
      </c>
      <c r="AK70" s="84"/>
      <c r="AL70" s="73">
        <f>+AL65/AL77</f>
        <v>1.9726224343888699</v>
      </c>
      <c r="AM70" s="83"/>
      <c r="AN70" s="73">
        <f>+AN65/AN77</f>
        <v>1.6920883933042137</v>
      </c>
      <c r="AO70" s="83"/>
      <c r="AP70" s="75">
        <f>+AP65/AP77</f>
        <v>1.4019033523883657</v>
      </c>
      <c r="AQ70" s="84"/>
      <c r="AR70" s="75">
        <f>+AR65/AR77</f>
        <v>1.1768190415295783</v>
      </c>
      <c r="AS70" s="84"/>
      <c r="AT70" s="73">
        <f>+AT65/AT77</f>
        <v>1.0686456723755642</v>
      </c>
      <c r="AU70" s="83"/>
      <c r="AV70" s="75">
        <f>+AV65/AV77</f>
        <v>0.98409379852156864</v>
      </c>
      <c r="AW70" s="84"/>
      <c r="AX70" s="73">
        <f>+AX65/AX77</f>
        <v>0.85242484624756476</v>
      </c>
      <c r="AY70" s="83"/>
      <c r="AZ70" s="73">
        <f>+AZ65/AZ77</f>
        <v>8.1618312860791278</v>
      </c>
      <c r="BA70" s="83"/>
      <c r="BB70" s="73">
        <f>+BB65/BB77</f>
        <v>4.1540792520402334</v>
      </c>
      <c r="BC70" s="83"/>
      <c r="BD70" s="73">
        <f>+BD65/BD77</f>
        <v>2.6574657171584182</v>
      </c>
      <c r="BE70" s="83"/>
      <c r="BF70" s="75">
        <f>+BF65/BF77</f>
        <v>2.4418208247837909</v>
      </c>
      <c r="BG70" s="84"/>
      <c r="BH70" s="75">
        <f>+BH65/BH77</f>
        <v>2.0041643757946681</v>
      </c>
      <c r="BI70" s="84"/>
      <c r="BJ70" s="75">
        <f>+BJ65/BJ77</f>
        <v>1.6868788050868668</v>
      </c>
      <c r="BK70" s="84"/>
      <c r="BL70" s="75">
        <f>+BL65/BL77</f>
        <v>1.4641742861530271</v>
      </c>
      <c r="BM70" s="84"/>
      <c r="BN70" s="75">
        <f>+BN65/BN77</f>
        <v>1.2236599731173579</v>
      </c>
      <c r="BO70" s="84"/>
      <c r="BP70" s="75">
        <f>+BP65/BP77</f>
        <v>1.0910063552378011</v>
      </c>
      <c r="BQ70" s="84"/>
      <c r="BR70" s="75">
        <f>+BR65/BR77</f>
        <v>0.983201086814117</v>
      </c>
      <c r="BS70" s="84"/>
      <c r="BT70" s="75">
        <f>+BT65/BT77</f>
        <v>1.0191578951173783</v>
      </c>
      <c r="BU70" s="84"/>
      <c r="BV70" s="75">
        <f>+BV65/BV77</f>
        <v>0.99273615929379322</v>
      </c>
      <c r="BW70" s="84"/>
      <c r="BX70" s="75">
        <f>+BX65/BX77</f>
        <v>10.163965810505973</v>
      </c>
      <c r="BY70" s="84"/>
      <c r="BZ70" s="73">
        <f>+BZ65/BZ77</f>
        <v>10.106761652619724</v>
      </c>
      <c r="CA70" s="83"/>
      <c r="CB70" s="73">
        <f>+CB65/CB77</f>
        <v>2.4762014969395016</v>
      </c>
      <c r="CC70" s="83"/>
      <c r="CD70" s="75">
        <f>+CD65/CD77</f>
        <v>2.4987026504622589</v>
      </c>
      <c r="CE70" s="84"/>
      <c r="CF70" s="75">
        <f>+CF65/CF77</f>
        <v>2.153694512934996</v>
      </c>
      <c r="CG70" s="84"/>
      <c r="CH70" s="75">
        <f>+CH65/CH77</f>
        <v>1.8427873784149715</v>
      </c>
      <c r="CI70" s="84"/>
      <c r="CJ70" s="75">
        <f>+CJ65/CJ77</f>
        <v>1.5696201782438752</v>
      </c>
      <c r="CK70" s="84"/>
      <c r="CL70" s="75">
        <f>+CL65/CL77</f>
        <v>1.3403480914383865</v>
      </c>
      <c r="CM70" s="84"/>
      <c r="CN70" s="75">
        <f>+CN65/CN77</f>
        <v>1.184312741479852</v>
      </c>
      <c r="CO70" s="84"/>
      <c r="CP70" s="75">
        <f>+CP65/CP77</f>
        <v>1.0623859113490104</v>
      </c>
      <c r="CQ70" s="84"/>
      <c r="CR70" s="75">
        <f>+CR65/CR77</f>
        <v>0.96347463233316732</v>
      </c>
      <c r="CS70" s="84"/>
      <c r="CT70" s="75">
        <f>+CT65/CT77</f>
        <v>0.84390801372284863</v>
      </c>
      <c r="CU70" s="84"/>
      <c r="CV70" s="75">
        <f>+CV65/CV77</f>
        <v>9.9605114723874628</v>
      </c>
      <c r="CW70" s="84"/>
      <c r="CX70" s="75">
        <f>+CX65/CX77</f>
        <v>4.8525204914132658</v>
      </c>
      <c r="CY70" s="84"/>
      <c r="CZ70" s="75">
        <f>+CZ65/CZ77</f>
        <v>3.2242184137852843</v>
      </c>
      <c r="DA70" s="84"/>
      <c r="DB70" s="75">
        <f>+DB65/DB77</f>
        <v>2.5069150490895376</v>
      </c>
      <c r="DC70" s="84"/>
      <c r="DD70" s="285">
        <f>+DD65/DD77</f>
        <v>2.5063566614234625</v>
      </c>
      <c r="DE70" s="286"/>
    </row>
    <row r="71" spans="1:109" s="13" customFormat="1" ht="12.75" customHeight="1" x14ac:dyDescent="0.35">
      <c r="A71" s="206"/>
      <c r="B71" s="28"/>
      <c r="C71" s="83"/>
      <c r="D71" s="28"/>
      <c r="E71" s="83"/>
      <c r="F71" s="41"/>
      <c r="G71" s="84"/>
      <c r="H71" s="41"/>
      <c r="I71" s="84"/>
      <c r="J71" s="41"/>
      <c r="K71" s="84"/>
      <c r="L71" s="41"/>
      <c r="M71" s="84"/>
      <c r="N71" s="41"/>
      <c r="O71" s="84"/>
      <c r="P71" s="41"/>
      <c r="Q71" s="84"/>
      <c r="R71" s="41"/>
      <c r="S71" s="84"/>
      <c r="T71" s="41"/>
      <c r="U71" s="84"/>
      <c r="V71" s="41"/>
      <c r="W71" s="84"/>
      <c r="X71" s="41"/>
      <c r="Y71" s="84"/>
      <c r="Z71" s="41"/>
      <c r="AA71" s="84"/>
      <c r="AB71" s="41"/>
      <c r="AC71" s="84"/>
      <c r="AD71" s="28"/>
      <c r="AE71" s="83"/>
      <c r="AF71" s="41"/>
      <c r="AG71" s="84"/>
      <c r="AH71" s="41"/>
      <c r="AI71" s="84"/>
      <c r="AJ71" s="41"/>
      <c r="AK71" s="84"/>
      <c r="AL71" s="28"/>
      <c r="AM71" s="83"/>
      <c r="AN71" s="28"/>
      <c r="AO71" s="83"/>
      <c r="AP71" s="41"/>
      <c r="AQ71" s="84"/>
      <c r="AR71" s="41"/>
      <c r="AS71" s="84"/>
      <c r="AT71" s="28"/>
      <c r="AU71" s="83"/>
      <c r="AV71" s="41"/>
      <c r="AW71" s="84"/>
      <c r="AX71" s="28"/>
      <c r="AY71" s="83"/>
      <c r="AZ71" s="28"/>
      <c r="BA71" s="83"/>
      <c r="BB71" s="28"/>
      <c r="BC71" s="83"/>
      <c r="BD71" s="28"/>
      <c r="BE71" s="83"/>
      <c r="BF71" s="41"/>
      <c r="BG71" s="84"/>
      <c r="BH71" s="41"/>
      <c r="BI71" s="84"/>
      <c r="BJ71" s="41"/>
      <c r="BK71" s="84"/>
      <c r="BL71" s="41"/>
      <c r="BM71" s="84"/>
      <c r="BN71" s="41"/>
      <c r="BO71" s="84"/>
      <c r="BP71" s="41"/>
      <c r="BQ71" s="84"/>
      <c r="BR71" s="41"/>
      <c r="BS71" s="84"/>
      <c r="BT71" s="41"/>
      <c r="BU71" s="84"/>
      <c r="BV71" s="41"/>
      <c r="BW71" s="84"/>
      <c r="BX71" s="41"/>
      <c r="BY71" s="84"/>
      <c r="BZ71" s="28"/>
      <c r="CA71" s="83"/>
      <c r="CB71" s="28"/>
      <c r="CC71" s="83"/>
      <c r="CD71" s="41"/>
      <c r="CE71" s="84"/>
      <c r="CF71" s="41"/>
      <c r="CG71" s="84"/>
      <c r="CH71" s="41"/>
      <c r="CI71" s="84"/>
      <c r="CJ71" s="41"/>
      <c r="CK71" s="84"/>
      <c r="CL71" s="41"/>
      <c r="CM71" s="84"/>
      <c r="CN71" s="41"/>
      <c r="CO71" s="84"/>
      <c r="CP71" s="41"/>
      <c r="CQ71" s="84"/>
      <c r="CR71" s="41"/>
      <c r="CS71" s="84"/>
      <c r="CT71" s="41"/>
      <c r="CU71" s="84"/>
      <c r="CV71" s="41"/>
      <c r="CW71" s="84"/>
      <c r="CX71" s="41"/>
      <c r="CY71" s="84"/>
      <c r="CZ71" s="41"/>
      <c r="DA71" s="84"/>
      <c r="DB71" s="41"/>
      <c r="DC71" s="84"/>
      <c r="DD71" s="290"/>
      <c r="DE71" s="286"/>
    </row>
    <row r="72" spans="1:109" s="38" customFormat="1" ht="13.5" customHeight="1" x14ac:dyDescent="0.35">
      <c r="A72" s="185" t="s">
        <v>76</v>
      </c>
      <c r="B72" s="196">
        <f>'DOMESTIC DEBT USD'!B63</f>
        <v>59270.546142461753</v>
      </c>
      <c r="C72" s="211"/>
      <c r="D72" s="196">
        <f>'DOMESTIC DEBT USD'!D63</f>
        <v>0</v>
      </c>
      <c r="E72" s="211"/>
      <c r="F72" s="197">
        <f>'DOMESTIC DEBT USD'!F63</f>
        <v>0</v>
      </c>
      <c r="G72" s="212"/>
      <c r="H72" s="197">
        <f>'DOMESTIC DEBT USD'!H63</f>
        <v>0</v>
      </c>
      <c r="I72" s="212"/>
      <c r="J72" s="197">
        <f>'DOMESTIC DEBT USD'!J63</f>
        <v>0</v>
      </c>
      <c r="K72" s="212"/>
      <c r="L72" s="197">
        <f>'DOMESTIC DEBT USD'!L63</f>
        <v>0</v>
      </c>
      <c r="M72" s="212"/>
      <c r="N72" s="197">
        <f>'DOMESTIC DEBT USD'!N63</f>
        <v>0</v>
      </c>
      <c r="O72" s="212"/>
      <c r="P72" s="197">
        <f>'DOMESTIC DEBT USD'!P63</f>
        <v>0</v>
      </c>
      <c r="Q72" s="212"/>
      <c r="R72" s="197">
        <v>0</v>
      </c>
      <c r="S72" s="212"/>
      <c r="T72" s="197">
        <v>0</v>
      </c>
      <c r="U72" s="212"/>
      <c r="V72" s="197">
        <v>0</v>
      </c>
      <c r="W72" s="212"/>
      <c r="X72" s="197">
        <v>0</v>
      </c>
      <c r="Y72" s="212"/>
      <c r="Z72" s="197">
        <f>+'DOMESTIC DEBT USD'!Z63</f>
        <v>62749.550206835025</v>
      </c>
      <c r="AA72" s="212"/>
      <c r="AB72" s="198" t="s">
        <v>234</v>
      </c>
      <c r="AC72" s="212"/>
      <c r="AD72" s="196">
        <f>+'DOMESTIC DEBT USD'!AB63</f>
        <v>0</v>
      </c>
      <c r="AE72" s="211"/>
      <c r="AF72" s="197">
        <f>+'DOMESTIC DEBT USD'!AD63</f>
        <v>0</v>
      </c>
      <c r="AG72" s="212"/>
      <c r="AH72" s="197">
        <f>+'DOMESTIC DEBT USD'!AF63</f>
        <v>0</v>
      </c>
      <c r="AI72" s="212"/>
      <c r="AJ72" s="197">
        <f>+'DOMESTIC DEBT USD'!AH63</f>
        <v>0</v>
      </c>
      <c r="AK72" s="212"/>
      <c r="AL72" s="196">
        <f>+'DOMESTIC DEBT USD'!AJ63</f>
        <v>0</v>
      </c>
      <c r="AM72" s="211"/>
      <c r="AN72" s="196">
        <f>+'DOMESTIC DEBT USD'!AL63</f>
        <v>0</v>
      </c>
      <c r="AO72" s="211"/>
      <c r="AP72" s="197">
        <f>+'DOMESTIC DEBT USD'!AN63</f>
        <v>0</v>
      </c>
      <c r="AQ72" s="212"/>
      <c r="AR72" s="197">
        <f>+'DOMESTIC DEBT USD'!AP63</f>
        <v>0</v>
      </c>
      <c r="AS72" s="212"/>
      <c r="AT72" s="196">
        <f>+'DOMESTIC DEBT USD'!AR63</f>
        <v>0</v>
      </c>
      <c r="AU72" s="211"/>
      <c r="AV72" s="197">
        <f>+'DOMESTIC DEBT USD'!AT63</f>
        <v>0</v>
      </c>
      <c r="AW72" s="212"/>
      <c r="AX72" s="196">
        <f>+'DOMESTIC DEBT USD'!AX63</f>
        <v>74978.298928032265</v>
      </c>
      <c r="AY72" s="211"/>
      <c r="AZ72" s="196">
        <f>+'DOMESTIC DEBT USD'!AZ63</f>
        <v>0</v>
      </c>
      <c r="BA72" s="211"/>
      <c r="BB72" s="196">
        <f>+'DOMESTIC DEBT USD'!BB63</f>
        <v>0</v>
      </c>
      <c r="BC72" s="211"/>
      <c r="BD72" s="196">
        <f>+'DOMESTIC DEBT USD'!BD63</f>
        <v>0</v>
      </c>
      <c r="BE72" s="211"/>
      <c r="BF72" s="197">
        <f>+'DOMESTIC DEBT USD'!BF63</f>
        <v>0</v>
      </c>
      <c r="BG72" s="212"/>
      <c r="BH72" s="197">
        <f>+'DOMESTIC DEBT USD'!BH63</f>
        <v>0</v>
      </c>
      <c r="BI72" s="212"/>
      <c r="BJ72" s="197">
        <f>+'DOMESTIC DEBT USD'!BJ63</f>
        <v>0</v>
      </c>
      <c r="BK72" s="212"/>
      <c r="BL72" s="197">
        <f>+'DOMESTIC DEBT USD'!BL63</f>
        <v>0</v>
      </c>
      <c r="BM72" s="212"/>
      <c r="BN72" s="197">
        <f>+'DOMESTIC DEBT USD'!BN63</f>
        <v>0</v>
      </c>
      <c r="BO72" s="212"/>
      <c r="BP72" s="197">
        <f>+'DOMESTIC DEBT USD'!BP63</f>
        <v>0</v>
      </c>
      <c r="BQ72" s="212"/>
      <c r="BR72" s="197">
        <f>+'DOMESTIC DEBT USD'!BR63</f>
        <v>0</v>
      </c>
      <c r="BS72" s="212"/>
      <c r="BT72" s="197">
        <f>+'DOMESTIC DEBT USD'!BT63</f>
        <v>0</v>
      </c>
      <c r="BU72" s="212"/>
      <c r="BV72" s="197">
        <f>+'DOMESTIC DEBT USD'!BV63</f>
        <v>89855.785844115351</v>
      </c>
      <c r="BW72" s="212"/>
      <c r="BX72" s="197">
        <f>+'DOMESTIC DEBT USD'!BX63</f>
        <v>0</v>
      </c>
      <c r="BY72" s="212"/>
      <c r="BZ72" s="196">
        <f>+'DOMESTIC DEBT USD'!BZ63</f>
        <v>0</v>
      </c>
      <c r="CA72" s="211"/>
      <c r="CB72" s="196">
        <f>+'DOMESTIC DEBT USD'!CB63</f>
        <v>0</v>
      </c>
      <c r="CC72" s="211"/>
      <c r="CD72" s="197">
        <f>+'DOMESTIC DEBT USD'!CD63</f>
        <v>0</v>
      </c>
      <c r="CE72" s="212"/>
      <c r="CF72" s="197">
        <f>+'DOMESTIC DEBT USD'!CF63</f>
        <v>0</v>
      </c>
      <c r="CG72" s="212"/>
      <c r="CH72" s="197">
        <f>+'DOMESTIC DEBT USD'!CH63</f>
        <v>0</v>
      </c>
      <c r="CI72" s="212"/>
      <c r="CJ72" s="197">
        <f>+'DOMESTIC DEBT USD'!CJ63</f>
        <v>0</v>
      </c>
      <c r="CK72" s="212"/>
      <c r="CL72" s="197">
        <f>+'DOMESTIC DEBT USD'!CL63</f>
        <v>0</v>
      </c>
      <c r="CM72" s="212"/>
      <c r="CN72" s="197">
        <f>+'DOMESTIC DEBT USD'!CN63</f>
        <v>0</v>
      </c>
      <c r="CO72" s="212"/>
      <c r="CP72" s="197">
        <f>+'DOMESTIC DEBT USD'!DF63</f>
        <v>0</v>
      </c>
      <c r="CQ72" s="212"/>
      <c r="CR72" s="197">
        <f>+'DOMESTIC DEBT USD'!DH63</f>
        <v>0</v>
      </c>
      <c r="CS72" s="212"/>
      <c r="CT72" s="197">
        <f>+'DOMESTIC DEBT USD'!CT63</f>
        <v>95872.253541493177</v>
      </c>
      <c r="CU72" s="212"/>
      <c r="CV72" s="197">
        <f>+'DOMESTIC DEBT USD'!CV63</f>
        <v>0</v>
      </c>
      <c r="CW72" s="212"/>
      <c r="CX72" s="197">
        <f>+'DOMESTIC DEBT USD'!CX63</f>
        <v>0</v>
      </c>
      <c r="CY72" s="212"/>
      <c r="CZ72" s="197">
        <f>+'DOMESTIC DEBT USD'!CZ63</f>
        <v>0</v>
      </c>
      <c r="DA72" s="212"/>
      <c r="DB72" s="197">
        <f>+'DOMESTIC DEBT USD'!DB63</f>
        <v>0</v>
      </c>
      <c r="DC72" s="212"/>
      <c r="DD72" s="299">
        <f>+'DOMESTIC DEBT USD'!DD63</f>
        <v>0</v>
      </c>
      <c r="DE72" s="419"/>
    </row>
    <row r="73" spans="1:109" s="38" customFormat="1" ht="13.5" customHeight="1" x14ac:dyDescent="0.35">
      <c r="A73" s="185" t="s">
        <v>94</v>
      </c>
      <c r="B73" s="113">
        <f>'DOMESTIC DEBT USD'!B64</f>
        <v>-4.4999999999999998E-2</v>
      </c>
      <c r="C73" s="213"/>
      <c r="D73" s="113">
        <f>'DOMESTIC DEBT USD'!D64</f>
        <v>0</v>
      </c>
      <c r="E73" s="213"/>
      <c r="F73" s="114">
        <f>'DOMESTIC DEBT USD'!F64</f>
        <v>0</v>
      </c>
      <c r="G73" s="214"/>
      <c r="H73" s="114">
        <f>'DOMESTIC DEBT USD'!H64</f>
        <v>0</v>
      </c>
      <c r="I73" s="214"/>
      <c r="J73" s="114">
        <f>'DOMESTIC DEBT USD'!J64</f>
        <v>0</v>
      </c>
      <c r="K73" s="214"/>
      <c r="L73" s="114">
        <f>'DOMESTIC DEBT USD'!L64</f>
        <v>0</v>
      </c>
      <c r="M73" s="214"/>
      <c r="N73" s="114">
        <f>'DOMESTIC DEBT USD'!N64</f>
        <v>0</v>
      </c>
      <c r="O73" s="214"/>
      <c r="P73" s="114">
        <f>'DOMESTIC DEBT USD'!P64</f>
        <v>0</v>
      </c>
      <c r="Q73" s="214"/>
      <c r="R73" s="114">
        <v>0</v>
      </c>
      <c r="S73" s="214"/>
      <c r="T73" s="114">
        <v>0</v>
      </c>
      <c r="U73" s="214"/>
      <c r="V73" s="114">
        <v>0</v>
      </c>
      <c r="W73" s="214"/>
      <c r="X73" s="114">
        <v>0</v>
      </c>
      <c r="Y73" s="214"/>
      <c r="Z73" s="114">
        <f>+'DOMESTIC DEBT USD'!Z64</f>
        <v>3.9E-2</v>
      </c>
      <c r="AA73" s="214"/>
      <c r="AB73" s="199" t="s">
        <v>234</v>
      </c>
      <c r="AC73" s="214"/>
      <c r="AD73" s="113">
        <f>+'DOMESTIC DEBT USD'!AB64</f>
        <v>0</v>
      </c>
      <c r="AE73" s="213"/>
      <c r="AF73" s="114">
        <f>+'DOMESTIC DEBT USD'!AD64</f>
        <v>0</v>
      </c>
      <c r="AG73" s="214"/>
      <c r="AH73" s="114">
        <f>+'DOMESTIC DEBT USD'!AF64</f>
        <v>0</v>
      </c>
      <c r="AI73" s="214"/>
      <c r="AJ73" s="114">
        <f>+'DOMESTIC DEBT USD'!AH64</f>
        <v>0</v>
      </c>
      <c r="AK73" s="214"/>
      <c r="AL73" s="113">
        <f>+'DOMESTIC DEBT USD'!AJ64</f>
        <v>0</v>
      </c>
      <c r="AM73" s="213"/>
      <c r="AN73" s="113">
        <f>+'DOMESTIC DEBT USD'!AL64</f>
        <v>0</v>
      </c>
      <c r="AO73" s="213"/>
      <c r="AP73" s="114">
        <f>+'DOMESTIC DEBT USD'!AN64</f>
        <v>0</v>
      </c>
      <c r="AQ73" s="214"/>
      <c r="AR73" s="114">
        <f>+'DOMESTIC DEBT USD'!AP64</f>
        <v>0</v>
      </c>
      <c r="AS73" s="214"/>
      <c r="AT73" s="113">
        <f>+'DOMESTIC DEBT USD'!AR64</f>
        <v>0</v>
      </c>
      <c r="AU73" s="213"/>
      <c r="AV73" s="114">
        <f>+'DOMESTIC DEBT USD'!AT64</f>
        <v>0</v>
      </c>
      <c r="AW73" s="214"/>
      <c r="AX73" s="113">
        <f>+'DOMESTIC DEBT USD'!AX64</f>
        <v>4.2999999999999997E-2</v>
      </c>
      <c r="AY73" s="213"/>
      <c r="AZ73" s="113">
        <f>+'DOMESTIC DEBT USD'!AZ64</f>
        <v>0</v>
      </c>
      <c r="BA73" s="213"/>
      <c r="BB73" s="113">
        <f>+'DOMESTIC DEBT USD'!BB64</f>
        <v>0</v>
      </c>
      <c r="BC73" s="213"/>
      <c r="BD73" s="113">
        <f>+'DOMESTIC DEBT USD'!BD64</f>
        <v>0</v>
      </c>
      <c r="BE73" s="213"/>
      <c r="BF73" s="114">
        <f>+'DOMESTIC DEBT USD'!BF64</f>
        <v>0</v>
      </c>
      <c r="BG73" s="214"/>
      <c r="BH73" s="114">
        <f>+'DOMESTIC DEBT USD'!BH64</f>
        <v>0</v>
      </c>
      <c r="BI73" s="214"/>
      <c r="BJ73" s="114">
        <f>+'DOMESTIC DEBT USD'!BJ64</f>
        <v>0</v>
      </c>
      <c r="BK73" s="214"/>
      <c r="BL73" s="114">
        <f>+'DOMESTIC DEBT USD'!BL64</f>
        <v>0</v>
      </c>
      <c r="BM73" s="214"/>
      <c r="BN73" s="114">
        <f>+'DOMESTIC DEBT USD'!BN64</f>
        <v>0</v>
      </c>
      <c r="BO73" s="214"/>
      <c r="BP73" s="114">
        <f>+'DOMESTIC DEBT USD'!BP64</f>
        <v>0</v>
      </c>
      <c r="BQ73" s="214"/>
      <c r="BR73" s="114">
        <f>+'DOMESTIC DEBT USD'!BR64</f>
        <v>0</v>
      </c>
      <c r="BS73" s="214"/>
      <c r="BT73" s="114">
        <f>+'DOMESTIC DEBT USD'!BT64</f>
        <v>0</v>
      </c>
      <c r="BU73" s="214"/>
      <c r="BV73" s="114">
        <f>+'DOMESTIC DEBT USD'!BV64</f>
        <v>5.0999999999999997E-2</v>
      </c>
      <c r="BW73" s="214"/>
      <c r="BX73" s="114">
        <f>+'DOMESTIC DEBT USD'!BX64</f>
        <v>0</v>
      </c>
      <c r="BY73" s="214"/>
      <c r="BZ73" s="113">
        <f>+'DOMESTIC DEBT USD'!BZ64</f>
        <v>0</v>
      </c>
      <c r="CA73" s="213"/>
      <c r="CB73" s="113">
        <f>+'DOMESTIC DEBT USD'!CB64</f>
        <v>0</v>
      </c>
      <c r="CC73" s="213"/>
      <c r="CD73" s="114">
        <f>+'DOMESTIC DEBT USD'!CD64</f>
        <v>0</v>
      </c>
      <c r="CE73" s="214"/>
      <c r="CF73" s="114">
        <f>+'DOMESTIC DEBT USD'!CF64</f>
        <v>0</v>
      </c>
      <c r="CG73" s="214"/>
      <c r="CH73" s="114">
        <f>+'DOMESTIC DEBT USD'!CH64</f>
        <v>0</v>
      </c>
      <c r="CI73" s="214"/>
      <c r="CJ73" s="114">
        <f>+'DOMESTIC DEBT USD'!CJ64</f>
        <v>0</v>
      </c>
      <c r="CK73" s="214"/>
      <c r="CL73" s="114">
        <f>+'DOMESTIC DEBT USD'!CL64</f>
        <v>0</v>
      </c>
      <c r="CM73" s="214"/>
      <c r="CN73" s="114">
        <f>+'DOMESTIC DEBT USD'!CN64</f>
        <v>0</v>
      </c>
      <c r="CO73" s="214"/>
      <c r="CP73" s="114">
        <f>+'DOMESTIC DEBT USD'!DF64</f>
        <v>0</v>
      </c>
      <c r="CQ73" s="214"/>
      <c r="CR73" s="114">
        <f>+'DOMESTIC DEBT USD'!DH64</f>
        <v>0</v>
      </c>
      <c r="CS73" s="214"/>
      <c r="CT73" s="114">
        <f>+'DOMESTIC DEBT USD'!CT64</f>
        <v>4.2999999999999997E-2</v>
      </c>
      <c r="CU73" s="214"/>
      <c r="CV73" s="114">
        <f>+'DOMESTIC DEBT USD'!CV64</f>
        <v>0</v>
      </c>
      <c r="CW73" s="214"/>
      <c r="CX73" s="114">
        <f>+'DOMESTIC DEBT USD'!CX64</f>
        <v>0</v>
      </c>
      <c r="CY73" s="214"/>
      <c r="CZ73" s="114">
        <f>+'DOMESTIC DEBT USD'!CZ64</f>
        <v>0</v>
      </c>
      <c r="DA73" s="214"/>
      <c r="DB73" s="114">
        <f>+'DOMESTIC DEBT USD'!DB64</f>
        <v>0</v>
      </c>
      <c r="DC73" s="214"/>
      <c r="DD73" s="296">
        <f>+'DOMESTIC DEBT USD'!DD64</f>
        <v>0</v>
      </c>
      <c r="DE73" s="420"/>
    </row>
    <row r="74" spans="1:109" s="38" customFormat="1" ht="13.5" customHeight="1" x14ac:dyDescent="0.35">
      <c r="A74" s="185" t="s">
        <v>78</v>
      </c>
      <c r="B74" s="196">
        <f>'DOMESTIC DEBT USD'!B65</f>
        <v>11707.5</v>
      </c>
      <c r="C74" s="211"/>
      <c r="D74" s="196">
        <f>'DOMESTIC DEBT USD'!D65</f>
        <v>0</v>
      </c>
      <c r="E74" s="211"/>
      <c r="F74" s="197">
        <f>'DOMESTIC DEBT USD'!F65</f>
        <v>0</v>
      </c>
      <c r="G74" s="212"/>
      <c r="H74" s="197">
        <f>'DOMESTIC DEBT USD'!H65</f>
        <v>0</v>
      </c>
      <c r="I74" s="212"/>
      <c r="J74" s="197">
        <f>'DOMESTIC DEBT USD'!J65</f>
        <v>0</v>
      </c>
      <c r="K74" s="212"/>
      <c r="L74" s="197">
        <f>'DOMESTIC DEBT USD'!L65</f>
        <v>0</v>
      </c>
      <c r="M74" s="212"/>
      <c r="N74" s="197">
        <f>'DOMESTIC DEBT USD'!N65</f>
        <v>0</v>
      </c>
      <c r="O74" s="212"/>
      <c r="P74" s="197">
        <f>'DOMESTIC DEBT USD'!P65</f>
        <v>0</v>
      </c>
      <c r="Q74" s="212"/>
      <c r="R74" s="197">
        <v>0</v>
      </c>
      <c r="S74" s="212"/>
      <c r="T74" s="197">
        <v>0</v>
      </c>
      <c r="U74" s="212"/>
      <c r="V74" s="197">
        <v>0</v>
      </c>
      <c r="W74" s="212"/>
      <c r="X74" s="197">
        <v>0</v>
      </c>
      <c r="Y74" s="212"/>
      <c r="Z74" s="197">
        <f>+'DOMESTIC DEBT USD'!Z65</f>
        <v>14476</v>
      </c>
      <c r="AA74" s="212"/>
      <c r="AB74" s="198" t="s">
        <v>234</v>
      </c>
      <c r="AC74" s="212"/>
      <c r="AD74" s="196">
        <f>+'DOMESTIC DEBT USD'!AB65</f>
        <v>0</v>
      </c>
      <c r="AE74" s="211"/>
      <c r="AF74" s="197">
        <f>+'DOMESTIC DEBT USD'!AD65</f>
        <v>0</v>
      </c>
      <c r="AG74" s="212"/>
      <c r="AH74" s="197">
        <f>+'DOMESTIC DEBT USD'!AF65</f>
        <v>0</v>
      </c>
      <c r="AI74" s="212"/>
      <c r="AJ74" s="197">
        <f>+'DOMESTIC DEBT USD'!AH65</f>
        <v>0</v>
      </c>
      <c r="AK74" s="212"/>
      <c r="AL74" s="196">
        <f>+'DOMESTIC DEBT USD'!AJ65</f>
        <v>0</v>
      </c>
      <c r="AM74" s="211"/>
      <c r="AN74" s="196">
        <f>+'DOMESTIC DEBT USD'!AL65</f>
        <v>0</v>
      </c>
      <c r="AO74" s="211"/>
      <c r="AP74" s="197">
        <f>+'DOMESTIC DEBT USD'!AN65</f>
        <v>0</v>
      </c>
      <c r="AQ74" s="212"/>
      <c r="AR74" s="197">
        <f>+'DOMESTIC DEBT USD'!AP65</f>
        <v>0</v>
      </c>
      <c r="AS74" s="212"/>
      <c r="AT74" s="196">
        <f>+'DOMESTIC DEBT USD'!AR65</f>
        <v>0</v>
      </c>
      <c r="AU74" s="211"/>
      <c r="AV74" s="197">
        <f>+'DOMESTIC DEBT USD'!AT65</f>
        <v>0</v>
      </c>
      <c r="AW74" s="212"/>
      <c r="AX74" s="196">
        <f>+'DOMESTIC DEBT USD'!AX65</f>
        <v>16525.400000000001</v>
      </c>
      <c r="AY74" s="211"/>
      <c r="AZ74" s="196">
        <f>+'DOMESTIC DEBT USD'!AZ65</f>
        <v>0</v>
      </c>
      <c r="BA74" s="211"/>
      <c r="BB74" s="196">
        <f>+'DOMESTIC DEBT USD'!BB65</f>
        <v>0</v>
      </c>
      <c r="BC74" s="211"/>
      <c r="BD74" s="196">
        <f>+'DOMESTIC DEBT USD'!BD65</f>
        <v>0</v>
      </c>
      <c r="BE74" s="211"/>
      <c r="BF74" s="197">
        <f>+'DOMESTIC DEBT USD'!BF65</f>
        <v>0</v>
      </c>
      <c r="BG74" s="212"/>
      <c r="BH74" s="197">
        <f>+'DOMESTIC DEBT USD'!BH65</f>
        <v>0</v>
      </c>
      <c r="BI74" s="212"/>
      <c r="BJ74" s="197">
        <f>+'DOMESTIC DEBT USD'!BJ65</f>
        <v>0</v>
      </c>
      <c r="BK74" s="212"/>
      <c r="BL74" s="197">
        <f>+'DOMESTIC DEBT USD'!BL65</f>
        <v>0</v>
      </c>
      <c r="BM74" s="212"/>
      <c r="BN74" s="197">
        <f>+'DOMESTIC DEBT USD'!BN65</f>
        <v>0</v>
      </c>
      <c r="BO74" s="212"/>
      <c r="BP74" s="197">
        <f>+'DOMESTIC DEBT USD'!BP65</f>
        <v>0</v>
      </c>
      <c r="BQ74" s="212"/>
      <c r="BR74" s="197">
        <f>+'DOMESTIC DEBT USD'!BR65</f>
        <v>0</v>
      </c>
      <c r="BS74" s="212"/>
      <c r="BT74" s="197">
        <f>+'DOMESTIC DEBT USD'!BT65</f>
        <v>0</v>
      </c>
      <c r="BU74" s="212"/>
      <c r="BV74" s="197">
        <f>+'DOMESTIC DEBT USD'!BV65</f>
        <v>18802.5</v>
      </c>
      <c r="BW74" s="212"/>
      <c r="BX74" s="197">
        <f>+'DOMESTIC DEBT USD'!BX65</f>
        <v>0</v>
      </c>
      <c r="BY74" s="212"/>
      <c r="BZ74" s="196">
        <f>+'DOMESTIC DEBT USD'!BZ65</f>
        <v>0</v>
      </c>
      <c r="CA74" s="211"/>
      <c r="CB74" s="196">
        <f>+'DOMESTIC DEBT USD'!CB65</f>
        <v>0</v>
      </c>
      <c r="CC74" s="211"/>
      <c r="CD74" s="197">
        <f>+'DOMESTIC DEBT USD'!CD65</f>
        <v>0</v>
      </c>
      <c r="CE74" s="212"/>
      <c r="CF74" s="197">
        <f>+'DOMESTIC DEBT USD'!CF65</f>
        <v>0</v>
      </c>
      <c r="CG74" s="212"/>
      <c r="CH74" s="197">
        <f>+'DOMESTIC DEBT USD'!CH65</f>
        <v>0</v>
      </c>
      <c r="CI74" s="212"/>
      <c r="CJ74" s="197">
        <f>+'DOMESTIC DEBT USD'!CJ65</f>
        <v>0</v>
      </c>
      <c r="CK74" s="212"/>
      <c r="CL74" s="197">
        <f>+'DOMESTIC DEBT USD'!CL65</f>
        <v>0</v>
      </c>
      <c r="CM74" s="212"/>
      <c r="CN74" s="197">
        <f>+'DOMESTIC DEBT USD'!CN65</f>
        <v>0</v>
      </c>
      <c r="CO74" s="212"/>
      <c r="CP74" s="197">
        <f>+'DOMESTIC DEBT USD'!DF65</f>
        <v>0</v>
      </c>
      <c r="CQ74" s="212"/>
      <c r="CR74" s="197">
        <f>+'DOMESTIC DEBT USD'!DH65</f>
        <v>0</v>
      </c>
      <c r="CS74" s="212"/>
      <c r="CT74" s="197">
        <f>+'DOMESTIC DEBT USD'!CT65</f>
        <v>20616</v>
      </c>
      <c r="CU74" s="212"/>
      <c r="CV74" s="197">
        <f>+'DOMESTIC DEBT USD'!CV65</f>
        <v>0</v>
      </c>
      <c r="CW74" s="212"/>
      <c r="CX74" s="197">
        <f>+'DOMESTIC DEBT USD'!CX65</f>
        <v>0</v>
      </c>
      <c r="CY74" s="212"/>
      <c r="CZ74" s="197">
        <f>+'DOMESTIC DEBT USD'!CZ65</f>
        <v>0</v>
      </c>
      <c r="DA74" s="212"/>
      <c r="DB74" s="197">
        <f>+'DOMESTIC DEBT USD'!DB65</f>
        <v>0</v>
      </c>
      <c r="DC74" s="212"/>
      <c r="DD74" s="299">
        <f>+'DOMESTIC DEBT USD'!DD65</f>
        <v>0</v>
      </c>
      <c r="DE74" s="419"/>
    </row>
    <row r="75" spans="1:109" s="38" customFormat="1" ht="13.5" customHeight="1" x14ac:dyDescent="0.35">
      <c r="A75" s="185" t="s">
        <v>79</v>
      </c>
      <c r="B75" s="26">
        <f>'DOMESTIC DEBT USD'!B66</f>
        <v>7624.0687192663299</v>
      </c>
      <c r="C75" s="213"/>
      <c r="D75" s="26">
        <f>'DOMESTIC DEBT USD'!D66</f>
        <v>787.90956997871876</v>
      </c>
      <c r="E75" s="213"/>
      <c r="F75" s="27">
        <f>'DOMESTIC DEBT USD'!F66</f>
        <v>1473.4662549092361</v>
      </c>
      <c r="G75" s="214"/>
      <c r="H75" s="27">
        <f>'DOMESTIC DEBT USD'!H66</f>
        <v>2825.5508986651384</v>
      </c>
      <c r="I75" s="214"/>
      <c r="J75" s="27">
        <f>'DOMESTIC DEBT USD'!J66</f>
        <v>3557.9468216320561</v>
      </c>
      <c r="K75" s="214"/>
      <c r="L75" s="27">
        <f>'DOMESTIC DEBT USD'!L66</f>
        <v>4202.7707663828296</v>
      </c>
      <c r="M75" s="214"/>
      <c r="N75" s="27">
        <f>'DOMESTIC DEBT USD'!N66</f>
        <v>5064.4817822478753</v>
      </c>
      <c r="O75" s="214"/>
      <c r="P75" s="27">
        <f>+'DOMESTIC DEBT USD'!P66</f>
        <v>5769.1640258226698</v>
      </c>
      <c r="Q75" s="214"/>
      <c r="R75" s="27">
        <v>6421.3611168539792</v>
      </c>
      <c r="S75" s="214"/>
      <c r="T75" s="27">
        <f>+'DOMESTIC DEBT USD'!T66</f>
        <v>7233.3286049362277</v>
      </c>
      <c r="U75" s="214"/>
      <c r="V75" s="27">
        <f>+'DOMESTIC DEBT USD'!V66</f>
        <v>7855.6271147125344</v>
      </c>
      <c r="W75" s="214"/>
      <c r="X75" s="27">
        <f>+'DOMESTIC DEBT USD'!X66</f>
        <v>8735.5481286422073</v>
      </c>
      <c r="Y75" s="214"/>
      <c r="Z75" s="27">
        <f>+'DOMESTIC DEBT USD'!Z66</f>
        <v>9833.6225380075011</v>
      </c>
      <c r="AA75" s="214"/>
      <c r="AB75" s="27">
        <f>+'DOMESTIC DEBT USD'!AB66</f>
        <v>946.3069371902053</v>
      </c>
      <c r="AC75" s="214"/>
      <c r="AD75" s="26">
        <f>+'DOMESTIC DEBT USD'!AD66</f>
        <v>1708.1691220504288</v>
      </c>
      <c r="AE75" s="213"/>
      <c r="AF75" s="27">
        <f>+'DOMESTIC DEBT USD'!AF66</f>
        <v>2902.8165737478162</v>
      </c>
      <c r="AG75" s="214"/>
      <c r="AH75" s="27">
        <f>+'DOMESTIC DEBT USD'!AH66</f>
        <v>3570.1645001131519</v>
      </c>
      <c r="AI75" s="214"/>
      <c r="AJ75" s="27">
        <f>+'DOMESTIC DEBT USD'!AJ66</f>
        <v>4186.1266505626618</v>
      </c>
      <c r="AK75" s="214"/>
      <c r="AL75" s="26">
        <f>+'DOMESTIC DEBT USD'!AL66</f>
        <v>5100.4589512630755</v>
      </c>
      <c r="AM75" s="213"/>
      <c r="AN75" s="26">
        <f>+'DOMESTIC DEBT USD'!AN66</f>
        <v>6124.1338674122389</v>
      </c>
      <c r="AO75" s="213"/>
      <c r="AP75" s="27">
        <f>+'DOMESTIC DEBT USD'!AP66</f>
        <v>7292.2856176206797</v>
      </c>
      <c r="AQ75" s="214"/>
      <c r="AR75" s="27">
        <f>+'DOMESTIC DEBT USD'!AR66</f>
        <v>8676.4473963160053</v>
      </c>
      <c r="AS75" s="214"/>
      <c r="AT75" s="26">
        <f>+'DOMESTIC DEBT USD'!AT66</f>
        <v>9654.5737537617279</v>
      </c>
      <c r="AU75" s="213"/>
      <c r="AV75" s="27">
        <f>+'DOMESTIC DEBT USD'!AV66</f>
        <v>10772.559766451763</v>
      </c>
      <c r="AW75" s="214"/>
      <c r="AX75" s="26">
        <f>+'DOMESTIC DEBT USD'!AX66</f>
        <v>12270.873099419969</v>
      </c>
      <c r="AY75" s="213"/>
      <c r="AZ75" s="26">
        <f>+'DOMESTIC DEBT USD'!AZ66</f>
        <v>1214.0518043355332</v>
      </c>
      <c r="BA75" s="213"/>
      <c r="BB75" s="26">
        <f>+'DOMESTIC DEBT USD'!BB66</f>
        <v>2057.1164881622894</v>
      </c>
      <c r="BC75" s="213"/>
      <c r="BD75" s="26">
        <f>+'DOMESTIC DEBT USD'!BD66</f>
        <v>3707.0817095747734</v>
      </c>
      <c r="BE75" s="213"/>
      <c r="BF75" s="27">
        <f>+'DOMESTIC DEBT USD'!BF66</f>
        <v>4573.5685117036155</v>
      </c>
      <c r="BG75" s="214"/>
      <c r="BH75" s="27">
        <f>+'DOMESTIC DEBT USD'!BH66</f>
        <v>5547.8487702055627</v>
      </c>
      <c r="BI75" s="214"/>
      <c r="BJ75" s="27">
        <f>+'DOMESTIC DEBT USD'!BJ66</f>
        <v>6698.5882561225317</v>
      </c>
      <c r="BK75" s="214"/>
      <c r="BL75" s="27">
        <f>+'DOMESTIC DEBT USD'!BL66</f>
        <v>7685.2261332874959</v>
      </c>
      <c r="BM75" s="214"/>
      <c r="BN75" s="27">
        <f>+'DOMESTIC DEBT USD'!BN66</f>
        <v>8718.047679059815</v>
      </c>
      <c r="BO75" s="214"/>
      <c r="BP75" s="27">
        <f>+'DOMESTIC DEBT USD'!BP66</f>
        <v>9812.713077478209</v>
      </c>
      <c r="BQ75" s="214"/>
      <c r="BR75" s="27">
        <f>+'DOMESTIC DEBT USD'!BR66</f>
        <v>10911.734775865612</v>
      </c>
      <c r="BS75" s="214"/>
      <c r="BT75" s="27">
        <f>+'DOMESTIC DEBT USD'!BT66</f>
        <v>11907.463103099677</v>
      </c>
      <c r="BU75" s="214"/>
      <c r="BV75" s="27">
        <f>+'DOMESTIC DEBT USD'!BV66</f>
        <v>12198.942666572022</v>
      </c>
      <c r="BW75" s="214"/>
      <c r="BX75" s="27">
        <f>+'DOMESTIC DEBT USD'!BX66</f>
        <v>1294.8679481004056</v>
      </c>
      <c r="BY75" s="214"/>
      <c r="BZ75" s="26">
        <f>+'DOMESTIC DEBT USD'!BZ66</f>
        <v>1300.6648530018801</v>
      </c>
      <c r="CA75" s="213"/>
      <c r="CB75" s="26">
        <f>+'DOMESTIC DEBT USD'!CB66</f>
        <v>4982.5984529622892</v>
      </c>
      <c r="CC75" s="213"/>
      <c r="CD75" s="27">
        <f>+'DOMESTIC DEBT USD'!CD66</f>
        <v>4930.3703677337671</v>
      </c>
      <c r="CE75" s="214"/>
      <c r="CF75" s="27">
        <f>+'DOMESTIC DEBT USD'!CF66</f>
        <v>5714.2874633582796</v>
      </c>
      <c r="CG75" s="214"/>
      <c r="CH75" s="27">
        <f>+'DOMESTIC DEBT USD'!CH66</f>
        <v>7055.9216839053233</v>
      </c>
      <c r="CI75" s="214"/>
      <c r="CJ75" s="27">
        <f>+'DOMESTIC DEBT USD'!CJ66</f>
        <v>8174.2812267481404</v>
      </c>
      <c r="CK75" s="214"/>
      <c r="CL75" s="27">
        <f>+'DOMESTIC DEBT USD'!CL66</f>
        <v>9211.9896409444209</v>
      </c>
      <c r="CM75" s="214"/>
      <c r="CN75" s="27">
        <f>+'DOMESTIC DEBT USD'!CN66</f>
        <v>10500.666347818313</v>
      </c>
      <c r="CO75" s="214"/>
      <c r="CP75" s="27">
        <f>+'DOMESTIC DEBT USD'!CP66</f>
        <v>11761.549467886267</v>
      </c>
      <c r="CQ75" s="214"/>
      <c r="CR75" s="27">
        <f>+'DOMESTIC DEBT USD'!CR66</f>
        <v>12896.332859549089</v>
      </c>
      <c r="CS75" s="214"/>
      <c r="CT75" s="27">
        <f>+'DOMESTIC DEBT USD'!CT66</f>
        <v>14471.213010260004</v>
      </c>
      <c r="CU75" s="214"/>
      <c r="CV75" s="27">
        <f>+'DOMESTIC DEBT USD'!CV66</f>
        <v>1369.7925086607477</v>
      </c>
      <c r="CW75" s="214"/>
      <c r="CX75" s="27">
        <f>+'DOMESTIC DEBT USD'!CX66</f>
        <v>2376.1261020349311</v>
      </c>
      <c r="CY75" s="214"/>
      <c r="CZ75" s="27">
        <f>+'DOMESTIC DEBT USD'!CZ66</f>
        <v>4016.8349350761264</v>
      </c>
      <c r="DA75" s="214"/>
      <c r="DB75" s="27">
        <f>+'DOMESTIC DEBT USD'!DB66</f>
        <v>5080.4578787342543</v>
      </c>
      <c r="DC75" s="214"/>
      <c r="DD75" s="250">
        <f>+'DOMESTIC DEBT USD'!DD66</f>
        <v>5078.3542109478858</v>
      </c>
      <c r="DE75" s="420"/>
    </row>
    <row r="76" spans="1:109" s="38" customFormat="1" ht="13.5" customHeight="1" x14ac:dyDescent="0.35">
      <c r="A76" s="185" t="s">
        <v>80</v>
      </c>
      <c r="B76" s="26">
        <f>'DOMESTIC DEBT USD'!B67</f>
        <v>7050.1040928418333</v>
      </c>
      <c r="C76" s="213"/>
      <c r="D76" s="26">
        <f>'DOMESTIC DEBT USD'!D67</f>
        <v>738.19898670108364</v>
      </c>
      <c r="E76" s="213"/>
      <c r="F76" s="27">
        <f>'DOMESTIC DEBT USD'!F67</f>
        <v>1300.6272064517555</v>
      </c>
      <c r="G76" s="214"/>
      <c r="H76" s="27">
        <f>'DOMESTIC DEBT USD'!H67</f>
        <v>2386.5660679660459</v>
      </c>
      <c r="I76" s="214"/>
      <c r="J76" s="27">
        <f>'DOMESTIC DEBT USD'!J67</f>
        <v>3019.5060318181177</v>
      </c>
      <c r="K76" s="214"/>
      <c r="L76" s="27">
        <f>'DOMESTIC DEBT USD'!L67</f>
        <v>3591.3443675381864</v>
      </c>
      <c r="M76" s="214"/>
      <c r="N76" s="27">
        <f>'DOMESTIC DEBT USD'!N67</f>
        <v>4369.7822992246438</v>
      </c>
      <c r="O76" s="214"/>
      <c r="P76" s="27">
        <f>+'DOMESTIC DEBT USD'!P67</f>
        <v>4997.6712737656562</v>
      </c>
      <c r="Q76" s="214"/>
      <c r="R76" s="27">
        <v>5567.7188354626996</v>
      </c>
      <c r="S76" s="214"/>
      <c r="T76" s="27">
        <f>+'DOMESTIC DEBT USD'!T67</f>
        <v>6318.7108042920472</v>
      </c>
      <c r="U76" s="214"/>
      <c r="V76" s="27">
        <f>+'DOMESTIC DEBT USD'!V67</f>
        <v>6870.8583592551131</v>
      </c>
      <c r="W76" s="214"/>
      <c r="X76" s="27">
        <f>+'DOMESTIC DEBT USD'!X67</f>
        <v>7655.0424526753814</v>
      </c>
      <c r="Y76" s="214"/>
      <c r="Z76" s="27">
        <f>+'DOMESTIC DEBT USD'!Z67</f>
        <v>8661.2650340191867</v>
      </c>
      <c r="AA76" s="214"/>
      <c r="AB76" s="27">
        <f>+'DOMESTIC DEBT USD'!AB67</f>
        <v>840.36797632627611</v>
      </c>
      <c r="AC76" s="214"/>
      <c r="AD76" s="26">
        <f>+'DOMESTIC DEBT USD'!AD67</f>
        <v>1517.7798112931334</v>
      </c>
      <c r="AE76" s="213"/>
      <c r="AF76" s="27">
        <f>+'DOMESTIC DEBT USD'!AF67</f>
        <v>2602.782718709142</v>
      </c>
      <c r="AG76" s="214"/>
      <c r="AH76" s="27">
        <f>+'DOMESTIC DEBT USD'!AH67</f>
        <v>3157.1673833490472</v>
      </c>
      <c r="AI76" s="214"/>
      <c r="AJ76" s="27">
        <f>+'DOMESTIC DEBT USD'!AJ67</f>
        <v>3584.4343388294833</v>
      </c>
      <c r="AK76" s="214"/>
      <c r="AL76" s="26">
        <f>+'DOMESTIC DEBT USD'!AL67</f>
        <v>4393.746193351235</v>
      </c>
      <c r="AM76" s="213"/>
      <c r="AN76" s="26">
        <f>+'DOMESTIC DEBT USD'!AN67</f>
        <v>5310.2784836840719</v>
      </c>
      <c r="AO76" s="213"/>
      <c r="AP76" s="27">
        <f>+'DOMESTIC DEBT USD'!AP67</f>
        <v>6109.3348148942814</v>
      </c>
      <c r="AQ76" s="214"/>
      <c r="AR76" s="27">
        <f>+'DOMESTIC DEBT USD'!AR67</f>
        <v>7315.8979860393547</v>
      </c>
      <c r="AS76" s="214"/>
      <c r="AT76" s="26">
        <f>+'DOMESTIC DEBT USD'!AT67</f>
        <v>8184.802200234496</v>
      </c>
      <c r="AU76" s="213"/>
      <c r="AV76" s="27">
        <f>+'DOMESTIC DEBT USD'!AV67</f>
        <v>9172.1350139051465</v>
      </c>
      <c r="AW76" s="214"/>
      <c r="AX76" s="26">
        <f>+'DOMESTIC DEBT USD'!AX67</f>
        <v>10561.295913383827</v>
      </c>
      <c r="AY76" s="213"/>
      <c r="AZ76" s="26">
        <f>+'DOMESTIC DEBT USD'!AZ67</f>
        <v>1076.318977630772</v>
      </c>
      <c r="BA76" s="213"/>
      <c r="BB76" s="26">
        <f>+'DOMESTIC DEBT USD'!BB67</f>
        <v>1821.9051800977552</v>
      </c>
      <c r="BC76" s="213"/>
      <c r="BD76" s="26">
        <f>+'DOMESTIC DEBT USD'!BD67</f>
        <v>3340.05072384184</v>
      </c>
      <c r="BE76" s="213"/>
      <c r="BF76" s="27">
        <f>+'DOMESTIC DEBT USD'!BF67</f>
        <v>4102.1880507707319</v>
      </c>
      <c r="BG76" s="214"/>
      <c r="BH76" s="27">
        <f>+'DOMESTIC DEBT USD'!BH67</f>
        <v>4966.5613111833154</v>
      </c>
      <c r="BI76" s="214"/>
      <c r="BJ76" s="27">
        <f>+'DOMESTIC DEBT USD'!BJ67</f>
        <v>6005.9580755086517</v>
      </c>
      <c r="BK76" s="214"/>
      <c r="BL76" s="27">
        <f>+'DOMESTIC DEBT USD'!BL67</f>
        <v>6879.9502635316639</v>
      </c>
      <c r="BM76" s="214"/>
      <c r="BN76" s="27">
        <f>+'DOMESTIC DEBT USD'!BN67</f>
        <v>7795.4174928196344</v>
      </c>
      <c r="BO76" s="214"/>
      <c r="BP76" s="27">
        <f>+'DOMESTIC DEBT USD'!BP67</f>
        <v>8791.6484903110613</v>
      </c>
      <c r="BQ76" s="214"/>
      <c r="BR76" s="27">
        <f>+'DOMESTIC DEBT USD'!BR67</f>
        <v>9771.9223798045496</v>
      </c>
      <c r="BS76" s="214"/>
      <c r="BT76" s="27">
        <f>+'DOMESTIC DEBT USD'!BT67</f>
        <v>10637.392795518917</v>
      </c>
      <c r="BU76" s="214"/>
      <c r="BV76" s="27">
        <f>+'DOMESTIC DEBT USD'!BV67</f>
        <v>10897.782652004351</v>
      </c>
      <c r="BW76" s="214"/>
      <c r="BX76" s="27">
        <f>+'DOMESTIC DEBT USD'!BX67</f>
        <v>1138.6282787499904</v>
      </c>
      <c r="BY76" s="214"/>
      <c r="BZ76" s="26">
        <f>+'DOMESTIC DEBT USD'!BZ67</f>
        <v>1143.7257250646719</v>
      </c>
      <c r="CA76" s="213"/>
      <c r="CB76" s="26">
        <f>+'DOMESTIC DEBT USD'!CB67</f>
        <v>4430.9666396328903</v>
      </c>
      <c r="CC76" s="213"/>
      <c r="CD76" s="27">
        <f>+'DOMESTIC DEBT USD'!CD67</f>
        <v>4384.5208131260606</v>
      </c>
      <c r="CE76" s="214"/>
      <c r="CF76" s="27">
        <f>+'DOMESTIC DEBT USD'!CF67</f>
        <v>5070.8410824747853</v>
      </c>
      <c r="CG76" s="214"/>
      <c r="CH76" s="27">
        <f>+'DOMESTIC DEBT USD'!CH67</f>
        <v>6268.0882101635298</v>
      </c>
      <c r="CI76" s="214"/>
      <c r="CJ76" s="27">
        <f>+'DOMESTIC DEBT USD'!CJ67</f>
        <v>7263.2341154077085</v>
      </c>
      <c r="CK76" s="214"/>
      <c r="CL76" s="27">
        <f>+'DOMESTIC DEBT USD'!CL67</f>
        <v>8168.5684526639534</v>
      </c>
      <c r="CM76" s="214"/>
      <c r="CN76" s="27">
        <f>+'DOMESTIC DEBT USD'!CN67</f>
        <v>9290.4212790132369</v>
      </c>
      <c r="CO76" s="214"/>
      <c r="CP76" s="27">
        <f>+'DOMESTIC DEBT USD'!CP67</f>
        <v>10423.130182845262</v>
      </c>
      <c r="CQ76" s="214"/>
      <c r="CR76" s="27">
        <f>+'DOMESTIC DEBT USD'!CR67</f>
        <v>11418.128274680086</v>
      </c>
      <c r="CS76" s="214"/>
      <c r="CT76" s="27">
        <f>+'DOMESTIC DEBT USD'!CT67</f>
        <v>12857.020995080564</v>
      </c>
      <c r="CU76" s="214"/>
      <c r="CV76" s="27">
        <f>+'DOMESTIC DEBT USD'!CV67</f>
        <v>1208.0719785002746</v>
      </c>
      <c r="CW76" s="214"/>
      <c r="CX76" s="27">
        <f>+'DOMESTIC DEBT USD'!CX67</f>
        <v>2088.7959246789706</v>
      </c>
      <c r="CY76" s="214"/>
      <c r="CZ76" s="27">
        <f>+'DOMESTIC DEBT USD'!CZ67</f>
        <v>3581.3013000452625</v>
      </c>
      <c r="DA76" s="214"/>
      <c r="DB76" s="27">
        <f>+'DOMESTIC DEBT USD'!DB67</f>
        <v>4517.093722677957</v>
      </c>
      <c r="DC76" s="214"/>
      <c r="DD76" s="250">
        <f>+'DOMESTIC DEBT USD'!DD67</f>
        <v>4515.2233273751672</v>
      </c>
      <c r="DE76" s="420"/>
    </row>
    <row r="77" spans="1:109" s="38" customFormat="1" ht="13.5" customHeight="1" x14ac:dyDescent="0.35">
      <c r="A77" s="185" t="s">
        <v>81</v>
      </c>
      <c r="B77" s="26">
        <f>'DOMESTIC DEBT USD'!B68</f>
        <v>12476.445212535584</v>
      </c>
      <c r="C77" s="213"/>
      <c r="D77" s="26">
        <f>'DOMESTIC DEBT USD'!D68</f>
        <v>1087.836647161954</v>
      </c>
      <c r="E77" s="213"/>
      <c r="F77" s="27">
        <f>'DOMESTIC DEBT USD'!F68</f>
        <v>2217.9755953782492</v>
      </c>
      <c r="G77" s="214"/>
      <c r="H77" s="27">
        <f>'DOMESTIC DEBT USD'!H68</f>
        <v>3481.576179145934</v>
      </c>
      <c r="I77" s="214"/>
      <c r="J77" s="27">
        <f>'DOMESTIC DEBT USD'!J68</f>
        <v>4326.6019882502878</v>
      </c>
      <c r="K77" s="214"/>
      <c r="L77" s="27">
        <f>'DOMESTIC DEBT USD'!L68</f>
        <v>5195.3042163334512</v>
      </c>
      <c r="M77" s="214"/>
      <c r="N77" s="27">
        <f>'DOMESTIC DEBT USD'!N68</f>
        <v>6275.8913964489993</v>
      </c>
      <c r="O77" s="214"/>
      <c r="P77" s="27">
        <f>+'DOMESTIC DEBT USD'!P68</f>
        <v>7338.4335395761354</v>
      </c>
      <c r="Q77" s="214"/>
      <c r="R77" s="27">
        <v>8544.7055876933846</v>
      </c>
      <c r="S77" s="214"/>
      <c r="T77" s="27">
        <f>+'DOMESTIC DEBT USD'!T68</f>
        <v>9608.1799530837488</v>
      </c>
      <c r="U77" s="214"/>
      <c r="V77" s="27">
        <f>+'DOMESTIC DEBT USD'!V68</f>
        <v>10261.515080845096</v>
      </c>
      <c r="W77" s="214"/>
      <c r="X77" s="27">
        <f>+'DOMESTIC DEBT USD'!X68</f>
        <v>11379.564789178405</v>
      </c>
      <c r="Y77" s="214"/>
      <c r="Z77" s="27">
        <f>+'DOMESTIC DEBT USD'!Z68</f>
        <v>12969.576568401268</v>
      </c>
      <c r="AA77" s="214"/>
      <c r="AB77" s="27">
        <f>+'DOMESTIC DEBT USD'!AB68</f>
        <v>1130.7883942429182</v>
      </c>
      <c r="AC77" s="214"/>
      <c r="AD77" s="26">
        <f>+'DOMESTIC DEBT USD'!AD68</f>
        <v>2377.7722755720242</v>
      </c>
      <c r="AE77" s="213"/>
      <c r="AF77" s="27">
        <f>+'DOMESTIC DEBT USD'!AF68</f>
        <v>3398.9289964648242</v>
      </c>
      <c r="AG77" s="214"/>
      <c r="AH77" s="27">
        <f>+'DOMESTIC DEBT USD'!AH68</f>
        <v>4114.7813776454996</v>
      </c>
      <c r="AI77" s="214"/>
      <c r="AJ77" s="27">
        <f>+'DOMESTIC DEBT USD'!AJ68</f>
        <v>4692.0578443020977</v>
      </c>
      <c r="AK77" s="214"/>
      <c r="AL77" s="26">
        <f>+'DOMESTIC DEBT USD'!AL68</f>
        <v>5738.6265053278494</v>
      </c>
      <c r="AM77" s="213"/>
      <c r="AN77" s="26">
        <f>+'DOMESTIC DEBT USD'!AN68</f>
        <v>6862.7823943076319</v>
      </c>
      <c r="AO77" s="213"/>
      <c r="AP77" s="27">
        <f>+'DOMESTIC DEBT USD'!AP68</f>
        <v>8301.2829803785608</v>
      </c>
      <c r="AQ77" s="214"/>
      <c r="AR77" s="27">
        <f>+'DOMESTIC DEBT USD'!AR68</f>
        <v>9881.3224223000234</v>
      </c>
      <c r="AS77" s="214"/>
      <c r="AT77" s="26">
        <f>+'DOMESTIC DEBT USD'!AT68</f>
        <v>10954.641560735747</v>
      </c>
      <c r="AU77" s="213"/>
      <c r="AV77" s="27">
        <f>+'DOMESTIC DEBT USD'!AV68</f>
        <v>12233.481805210295</v>
      </c>
      <c r="AW77" s="214"/>
      <c r="AX77" s="26">
        <f>+'DOMESTIC DEBT USD'!AX68</f>
        <v>14152.209040589587</v>
      </c>
      <c r="AY77" s="213"/>
      <c r="AZ77" s="26">
        <f>+'DOMESTIC DEBT USD'!AZ68</f>
        <v>1358.384618431005</v>
      </c>
      <c r="BA77" s="213"/>
      <c r="BB77" s="26">
        <f>+'DOMESTIC DEBT USD'!BB68</f>
        <v>2675.218907203267</v>
      </c>
      <c r="BC77" s="213"/>
      <c r="BD77" s="26">
        <f>+'DOMESTIC DEBT USD'!BD68</f>
        <v>4170.8654930837656</v>
      </c>
      <c r="BE77" s="213"/>
      <c r="BF77" s="27">
        <f>+'DOMESTIC DEBT USD'!BF68</f>
        <v>5156.3428265237162</v>
      </c>
      <c r="BG77" s="214"/>
      <c r="BH77" s="27">
        <f>+'DOMESTIC DEBT USD'!BH68</f>
        <v>6274.9577646911684</v>
      </c>
      <c r="BI77" s="214"/>
      <c r="BJ77" s="27">
        <f>+'DOMESTIC DEBT USD'!BJ68</f>
        <v>7459.7224024442366</v>
      </c>
      <c r="BK77" s="214"/>
      <c r="BL77" s="27">
        <f>+'DOMESTIC DEBT USD'!BL68</f>
        <v>8800.0205882369464</v>
      </c>
      <c r="BM77" s="214"/>
      <c r="BN77" s="27">
        <f>+'DOMESTIC DEBT USD'!BN68</f>
        <v>10500.920157016053</v>
      </c>
      <c r="BO77" s="214"/>
      <c r="BP77" s="27">
        <f>+'DOMESTIC DEBT USD'!BP68</f>
        <v>11736.282380611097</v>
      </c>
      <c r="BQ77" s="214"/>
      <c r="BR77" s="27">
        <f>+'DOMESTIC DEBT USD'!BR68</f>
        <v>13081.731573701758</v>
      </c>
      <c r="BS77" s="214"/>
      <c r="BT77" s="27">
        <f>+'DOMESTIC DEBT USD'!BT68</f>
        <v>14153.168777478582</v>
      </c>
      <c r="BU77" s="214"/>
      <c r="BV77" s="27">
        <f>+'DOMESTIC DEBT USD'!BV68</f>
        <v>14499.62036177415</v>
      </c>
      <c r="BW77" s="214"/>
      <c r="BX77" s="27">
        <f>+'DOMESTIC DEBT USD'!BX68</f>
        <v>1490.207042895003</v>
      </c>
      <c r="BY77" s="214"/>
      <c r="BZ77" s="26">
        <f>+'DOMESTIC DEBT USD'!BZ68</f>
        <v>1496.8784479010833</v>
      </c>
      <c r="CA77" s="213"/>
      <c r="CB77" s="26">
        <f>+'DOMESTIC DEBT USD'!CB68</f>
        <v>6070.1471328154521</v>
      </c>
      <c r="CC77" s="213"/>
      <c r="CD77" s="27">
        <f>+'DOMESTIC DEBT USD'!CD68</f>
        <v>6006.5192557558685</v>
      </c>
      <c r="CE77" s="214"/>
      <c r="CF77" s="27">
        <f>+'DOMESTIC DEBT USD'!CF68</f>
        <v>6968.2527650295951</v>
      </c>
      <c r="CG77" s="214"/>
      <c r="CH77" s="27">
        <f>+'DOMESTIC DEBT USD'!CH68</f>
        <v>8422.3638877615085</v>
      </c>
      <c r="CI77" s="214"/>
      <c r="CJ77" s="27">
        <f>+'DOMESTIC DEBT USD'!CJ68</f>
        <v>9913.0205180165049</v>
      </c>
      <c r="CK77" s="214"/>
      <c r="CL77" s="27">
        <f>+'DOMESTIC DEBT USD'!CL68</f>
        <v>11631.757506767453</v>
      </c>
      <c r="CM77" s="214"/>
      <c r="CN77" s="27">
        <f>+'DOMESTIC DEBT USD'!CN68</f>
        <v>13091.990539131904</v>
      </c>
      <c r="CO77" s="214"/>
      <c r="CP77" s="27">
        <f>+'DOMESTIC DEBT USD'!CP68</f>
        <v>14526.97735807366</v>
      </c>
      <c r="CQ77" s="214"/>
      <c r="CR77" s="27">
        <f>+'DOMESTIC DEBT USD'!CR68</f>
        <v>16008.751088202956</v>
      </c>
      <c r="CS77" s="214"/>
      <c r="CT77" s="27">
        <f>+'DOMESTIC DEBT USD'!CT68</f>
        <v>18109.915908550585</v>
      </c>
      <c r="CU77" s="214"/>
      <c r="CV77" s="27">
        <f>+'DOMESTIC DEBT USD'!CV68</f>
        <v>1536.1957868372704</v>
      </c>
      <c r="CW77" s="214"/>
      <c r="CX77" s="27">
        <f>+'DOMESTIC DEBT USD'!CX68</f>
        <v>3158.2977014106732</v>
      </c>
      <c r="CY77" s="214"/>
      <c r="CZ77" s="27">
        <f>+'DOMESTIC DEBT USD'!CZ68</f>
        <v>4741.050560928461</v>
      </c>
      <c r="DA77" s="214"/>
      <c r="DB77" s="27">
        <f>+'DOMESTIC DEBT USD'!DB68</f>
        <v>5934.7007894477756</v>
      </c>
      <c r="DC77" s="214"/>
      <c r="DD77" s="250">
        <f>+'DOMESTIC DEBT USD'!DD68</f>
        <v>5932.2434048634541</v>
      </c>
      <c r="DE77" s="420"/>
    </row>
    <row r="78" spans="1:109" s="4" customFormat="1" ht="15" thickBot="1" x14ac:dyDescent="0.4">
      <c r="A78" s="200"/>
      <c r="B78" s="18"/>
      <c r="C78" s="215"/>
      <c r="D78" s="18"/>
      <c r="E78" s="215"/>
      <c r="F78" s="19"/>
      <c r="G78" s="216"/>
      <c r="H78" s="19"/>
      <c r="I78" s="216"/>
      <c r="J78" s="19"/>
      <c r="K78" s="216"/>
      <c r="L78" s="19"/>
      <c r="M78" s="216"/>
      <c r="N78" s="19"/>
      <c r="O78" s="216"/>
      <c r="P78" s="19"/>
      <c r="Q78" s="216"/>
      <c r="R78" s="19"/>
      <c r="S78" s="216"/>
      <c r="T78" s="19"/>
      <c r="U78" s="216"/>
      <c r="V78" s="19"/>
      <c r="W78" s="216"/>
      <c r="X78" s="19"/>
      <c r="Y78" s="216"/>
      <c r="Z78" s="19"/>
      <c r="AA78" s="216"/>
      <c r="AB78" s="19"/>
      <c r="AC78" s="216"/>
      <c r="AD78" s="18"/>
      <c r="AE78" s="215"/>
      <c r="AF78" s="19"/>
      <c r="AG78" s="216"/>
      <c r="AH78" s="19"/>
      <c r="AI78" s="216"/>
      <c r="AJ78" s="19"/>
      <c r="AK78" s="216"/>
      <c r="AL78" s="18"/>
      <c r="AM78" s="215"/>
      <c r="AN78" s="18"/>
      <c r="AO78" s="215"/>
      <c r="AP78" s="19"/>
      <c r="AQ78" s="216"/>
      <c r="AR78" s="19"/>
      <c r="AS78" s="216"/>
      <c r="AT78" s="18"/>
      <c r="AU78" s="215"/>
      <c r="AV78" s="19"/>
      <c r="AW78" s="216"/>
      <c r="AX78" s="18"/>
      <c r="AY78" s="215"/>
      <c r="AZ78" s="18"/>
      <c r="BA78" s="215"/>
      <c r="BB78" s="18"/>
      <c r="BC78" s="215"/>
      <c r="BD78" s="18"/>
      <c r="BE78" s="215"/>
      <c r="BF78" s="19"/>
      <c r="BG78" s="216"/>
      <c r="BH78" s="19"/>
      <c r="BI78" s="216"/>
      <c r="BJ78" s="19"/>
      <c r="BK78" s="216"/>
      <c r="BL78" s="19"/>
      <c r="BM78" s="216"/>
      <c r="BN78" s="19"/>
      <c r="BO78" s="216"/>
      <c r="BP78" s="19"/>
      <c r="BQ78" s="216"/>
      <c r="BR78" s="19"/>
      <c r="BS78" s="216"/>
      <c r="BT78" s="19"/>
      <c r="BU78" s="216"/>
      <c r="BV78" s="19"/>
      <c r="BW78" s="216"/>
      <c r="BX78" s="19"/>
      <c r="BY78" s="216"/>
      <c r="BZ78" s="18"/>
      <c r="CA78" s="215"/>
      <c r="CB78" s="18"/>
      <c r="CC78" s="215"/>
      <c r="CD78" s="19"/>
      <c r="CE78" s="216"/>
      <c r="CF78" s="19"/>
      <c r="CG78" s="216"/>
      <c r="CH78" s="19"/>
      <c r="CI78" s="216"/>
      <c r="CJ78" s="19"/>
      <c r="CK78" s="216"/>
      <c r="CL78" s="19"/>
      <c r="CM78" s="216"/>
      <c r="CN78" s="19"/>
      <c r="CO78" s="216"/>
      <c r="CP78" s="19"/>
      <c r="CQ78" s="216"/>
      <c r="CR78" s="19"/>
      <c r="CS78" s="216"/>
      <c r="CT78" s="19"/>
      <c r="CU78" s="216"/>
      <c r="CV78" s="19"/>
      <c r="CW78" s="216"/>
      <c r="CX78" s="19"/>
      <c r="CY78" s="216"/>
      <c r="CZ78" s="19"/>
      <c r="DA78" s="216"/>
      <c r="DB78" s="19"/>
      <c r="DC78" s="216"/>
      <c r="DD78" s="20"/>
      <c r="DE78" s="421"/>
    </row>
    <row r="79" spans="1:109" s="4" customFormat="1" x14ac:dyDescent="0.35">
      <c r="B79" s="38"/>
      <c r="C79" s="38"/>
      <c r="AD79" s="38"/>
      <c r="AE79" s="38"/>
      <c r="AL79" s="38"/>
      <c r="AM79" s="38"/>
      <c r="AN79" s="38"/>
      <c r="AO79" s="38"/>
      <c r="AT79" s="38"/>
      <c r="AU79" s="38"/>
      <c r="AX79" s="38"/>
      <c r="AY79" s="38"/>
      <c r="AZ79" s="38"/>
      <c r="BA79" s="38"/>
      <c r="BB79" s="38"/>
      <c r="BC79" s="38"/>
      <c r="BD79" s="38"/>
      <c r="BE79" s="38"/>
    </row>
    <row r="80" spans="1:109" s="4" customFormat="1" ht="13.5" customHeight="1" x14ac:dyDescent="0.35">
      <c r="A80" s="48" t="s">
        <v>82</v>
      </c>
      <c r="B80" s="49"/>
      <c r="C80" s="49"/>
      <c r="D80" s="201"/>
      <c r="E80" s="201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  <c r="U80" s="50"/>
      <c r="V80" s="50"/>
      <c r="W80" s="50"/>
      <c r="X80" s="50"/>
      <c r="Y80" s="50"/>
      <c r="Z80" s="50"/>
      <c r="AA80" s="50"/>
      <c r="AB80" s="50"/>
      <c r="AC80" s="50"/>
      <c r="AD80" s="49"/>
      <c r="AE80" s="49"/>
      <c r="AF80" s="50"/>
      <c r="AG80" s="50"/>
      <c r="AH80" s="50"/>
      <c r="AI80" s="50"/>
      <c r="AJ80" s="50"/>
      <c r="AK80" s="50"/>
      <c r="AL80" s="49"/>
      <c r="AM80" s="49"/>
      <c r="AN80" s="49"/>
      <c r="AO80" s="49"/>
      <c r="AP80" s="50"/>
      <c r="AQ80" s="50"/>
      <c r="AR80" s="50"/>
      <c r="AS80" s="50"/>
      <c r="AT80" s="49"/>
      <c r="AU80" s="49"/>
      <c r="AV80" s="50"/>
      <c r="AW80" s="50"/>
      <c r="AX80" s="49"/>
      <c r="AY80" s="49"/>
      <c r="AZ80" s="49"/>
      <c r="BA80" s="49"/>
      <c r="BB80" s="49"/>
      <c r="BC80" s="49"/>
      <c r="BD80" s="49"/>
      <c r="BE80" s="49"/>
      <c r="BF80" s="50"/>
      <c r="BG80" s="50"/>
      <c r="BH80" s="50"/>
      <c r="BI80" s="50"/>
      <c r="BJ80" s="50"/>
      <c r="BK80" s="50"/>
      <c r="BL80" s="50"/>
      <c r="BM80" s="50"/>
      <c r="BN80" s="50"/>
      <c r="BO80" s="50"/>
      <c r="BP80" s="50"/>
      <c r="BQ80" s="50"/>
      <c r="BR80" s="50"/>
      <c r="BS80" s="50"/>
      <c r="BT80" s="50"/>
      <c r="BU80" s="50"/>
      <c r="BV80" s="50"/>
      <c r="BW80" s="50"/>
      <c r="BX80" s="50"/>
      <c r="BY80" s="50"/>
      <c r="BZ80" s="50"/>
      <c r="CA80" s="50"/>
      <c r="CB80" s="50"/>
      <c r="CC80" s="50"/>
      <c r="CD80" s="50"/>
      <c r="CE80" s="50"/>
      <c r="CF80" s="50"/>
      <c r="CG80" s="50"/>
      <c r="CH80" s="50"/>
      <c r="CI80" s="50"/>
      <c r="CJ80" s="50"/>
      <c r="CK80" s="50"/>
      <c r="CL80" s="50"/>
      <c r="CM80" s="50"/>
      <c r="CN80" s="50"/>
      <c r="CO80" s="50"/>
      <c r="CP80" s="50"/>
      <c r="CQ80" s="50"/>
      <c r="CR80" s="50"/>
      <c r="CS80" s="50"/>
      <c r="CT80" s="50"/>
      <c r="CU80" s="50"/>
      <c r="CV80" s="50"/>
      <c r="CW80" s="50"/>
      <c r="CX80" s="50"/>
      <c r="CY80" s="50"/>
      <c r="CZ80" s="50"/>
      <c r="DA80" s="50"/>
      <c r="DB80" s="50"/>
      <c r="DC80" s="50"/>
      <c r="DD80" s="50"/>
      <c r="DE80" s="50"/>
    </row>
    <row r="81" spans="1:115" s="4" customFormat="1" ht="12.75" customHeight="1" x14ac:dyDescent="0.35">
      <c r="A81" s="2"/>
      <c r="B81" s="38"/>
      <c r="C81" s="38"/>
      <c r="AD81" s="38"/>
      <c r="AE81" s="38"/>
      <c r="AL81" s="38"/>
      <c r="AM81" s="38"/>
      <c r="AN81" s="38"/>
      <c r="AO81" s="38"/>
      <c r="AT81" s="38"/>
      <c r="AU81" s="38"/>
      <c r="AX81" s="38"/>
      <c r="AY81" s="38"/>
      <c r="AZ81" s="38"/>
      <c r="BA81" s="38"/>
      <c r="BB81" s="38"/>
      <c r="BC81" s="38"/>
      <c r="BD81" s="38"/>
      <c r="BE81" s="38"/>
    </row>
    <row r="82" spans="1:115" s="4" customFormat="1" ht="13.5" customHeight="1" x14ac:dyDescent="0.35">
      <c r="A82" s="51"/>
      <c r="B82" s="52" t="str">
        <f>+'DOMESTIC DEBT COLONES'!B74</f>
        <v>Rating</v>
      </c>
      <c r="C82" s="52" t="str">
        <f>+'DOMESTIC DEBT COLONES'!C74</f>
        <v>Outlook</v>
      </c>
      <c r="D82" s="53" t="str">
        <f>+'DOMESTIC DEBT COLONES'!D74</f>
        <v>Rating</v>
      </c>
      <c r="E82" s="53" t="str">
        <f>+'DOMESTIC DEBT COLONES'!E74</f>
        <v>Outlook</v>
      </c>
      <c r="F82" s="53" t="str">
        <f>+'DOMESTIC DEBT COLONES'!F74</f>
        <v>Rating</v>
      </c>
      <c r="G82" s="53" t="str">
        <f>+'DOMESTIC DEBT COLONES'!G74</f>
        <v>Outlook</v>
      </c>
      <c r="H82" s="53" t="str">
        <f>+'DOMESTIC DEBT COLONES'!H74</f>
        <v>Rating</v>
      </c>
      <c r="I82" s="53" t="str">
        <f>+'DOMESTIC DEBT COLONES'!I74</f>
        <v>Outlook</v>
      </c>
      <c r="J82" s="53" t="str">
        <f>+'DOMESTIC DEBT COLONES'!J74</f>
        <v>Rating</v>
      </c>
      <c r="K82" s="53" t="str">
        <f>+'DOMESTIC DEBT COLONES'!K74</f>
        <v>Outlook</v>
      </c>
      <c r="L82" s="53" t="str">
        <f>+'DOMESTIC DEBT COLONES'!L74</f>
        <v>Rating</v>
      </c>
      <c r="M82" s="53" t="str">
        <f>+'DOMESTIC DEBT COLONES'!M74</f>
        <v>Outlook</v>
      </c>
      <c r="N82" s="53" t="str">
        <f>+'DOMESTIC DEBT COLONES'!N74</f>
        <v>Rating</v>
      </c>
      <c r="O82" s="53" t="str">
        <f>+'DOMESTIC DEBT COLONES'!O74</f>
        <v>Outlook</v>
      </c>
      <c r="P82" s="53" t="str">
        <f>+'DOMESTIC DEBT COLONES'!P74</f>
        <v>Rating</v>
      </c>
      <c r="Q82" s="53" t="str">
        <f>+'DOMESTIC DEBT COLONES'!Q74</f>
        <v>Outlook</v>
      </c>
      <c r="R82" s="53" t="s">
        <v>83</v>
      </c>
      <c r="S82" s="53" t="s">
        <v>84</v>
      </c>
      <c r="T82" s="53" t="s">
        <v>83</v>
      </c>
      <c r="U82" s="53" t="s">
        <v>84</v>
      </c>
      <c r="V82" s="53" t="s">
        <v>83</v>
      </c>
      <c r="W82" s="53" t="s">
        <v>84</v>
      </c>
      <c r="X82" s="53" t="s">
        <v>83</v>
      </c>
      <c r="Y82" s="53" t="s">
        <v>84</v>
      </c>
      <c r="Z82" s="53" t="s">
        <v>83</v>
      </c>
      <c r="AA82" s="53" t="s">
        <v>84</v>
      </c>
      <c r="AB82" s="53" t="s">
        <v>83</v>
      </c>
      <c r="AC82" s="53" t="s">
        <v>84</v>
      </c>
      <c r="AD82" s="52" t="s">
        <v>83</v>
      </c>
      <c r="AE82" s="52" t="s">
        <v>84</v>
      </c>
      <c r="AF82" s="53" t="s">
        <v>83</v>
      </c>
      <c r="AG82" s="53" t="s">
        <v>84</v>
      </c>
      <c r="AH82" s="53" t="s">
        <v>83</v>
      </c>
      <c r="AI82" s="53" t="s">
        <v>84</v>
      </c>
      <c r="AJ82" s="53" t="s">
        <v>83</v>
      </c>
      <c r="AK82" s="53" t="s">
        <v>84</v>
      </c>
      <c r="AL82" s="52" t="s">
        <v>83</v>
      </c>
      <c r="AM82" s="52" t="s">
        <v>84</v>
      </c>
      <c r="AN82" s="52" t="s">
        <v>83</v>
      </c>
      <c r="AO82" s="52" t="s">
        <v>84</v>
      </c>
      <c r="AP82" s="53" t="s">
        <v>83</v>
      </c>
      <c r="AQ82" s="53" t="s">
        <v>84</v>
      </c>
      <c r="AR82" s="53" t="s">
        <v>83</v>
      </c>
      <c r="AS82" s="53" t="s">
        <v>84</v>
      </c>
      <c r="AT82" s="52" t="s">
        <v>83</v>
      </c>
      <c r="AU82" s="52" t="s">
        <v>84</v>
      </c>
      <c r="AV82" s="53" t="s">
        <v>83</v>
      </c>
      <c r="AW82" s="53" t="s">
        <v>84</v>
      </c>
      <c r="AX82" s="52" t="s">
        <v>83</v>
      </c>
      <c r="AY82" s="52" t="s">
        <v>84</v>
      </c>
      <c r="AZ82" s="52" t="s">
        <v>83</v>
      </c>
      <c r="BA82" s="52" t="s">
        <v>84</v>
      </c>
      <c r="BB82" s="52" t="s">
        <v>83</v>
      </c>
      <c r="BC82" s="52" t="s">
        <v>84</v>
      </c>
      <c r="BD82" s="52" t="s">
        <v>83</v>
      </c>
      <c r="BE82" s="52" t="s">
        <v>84</v>
      </c>
      <c r="BF82" s="53" t="s">
        <v>83</v>
      </c>
      <c r="BG82" s="53" t="s">
        <v>84</v>
      </c>
      <c r="BH82" s="53" t="s">
        <v>83</v>
      </c>
      <c r="BI82" s="53" t="s">
        <v>84</v>
      </c>
      <c r="BJ82" s="53" t="s">
        <v>83</v>
      </c>
      <c r="BK82" s="53" t="s">
        <v>84</v>
      </c>
      <c r="BL82" s="53" t="s">
        <v>83</v>
      </c>
      <c r="BM82" s="53" t="s">
        <v>84</v>
      </c>
      <c r="BN82" s="53" t="s">
        <v>83</v>
      </c>
      <c r="BO82" s="53" t="s">
        <v>84</v>
      </c>
      <c r="BP82" s="53" t="s">
        <v>83</v>
      </c>
      <c r="BQ82" s="120" t="s">
        <v>84</v>
      </c>
      <c r="BR82" s="120" t="s">
        <v>83</v>
      </c>
      <c r="BS82" s="53" t="s">
        <v>84</v>
      </c>
      <c r="BT82" s="120" t="s">
        <v>83</v>
      </c>
      <c r="BU82" s="53" t="s">
        <v>84</v>
      </c>
      <c r="BV82" s="120" t="s">
        <v>83</v>
      </c>
      <c r="BW82" s="53" t="s">
        <v>84</v>
      </c>
      <c r="BX82" s="120" t="s">
        <v>83</v>
      </c>
      <c r="BY82" s="53" t="s">
        <v>84</v>
      </c>
      <c r="BZ82" s="120" t="s">
        <v>83</v>
      </c>
      <c r="CA82" s="53" t="s">
        <v>84</v>
      </c>
      <c r="CB82" s="120" t="s">
        <v>83</v>
      </c>
      <c r="CC82" s="53" t="s">
        <v>84</v>
      </c>
      <c r="CD82" s="120" t="s">
        <v>83</v>
      </c>
      <c r="CE82" s="53" t="s">
        <v>84</v>
      </c>
      <c r="CF82" s="120" t="s">
        <v>83</v>
      </c>
      <c r="CG82" s="53" t="s">
        <v>84</v>
      </c>
      <c r="CH82" s="120" t="s">
        <v>83</v>
      </c>
      <c r="CI82" s="53" t="s">
        <v>84</v>
      </c>
      <c r="CJ82" s="120" t="s">
        <v>83</v>
      </c>
      <c r="CK82" s="53" t="s">
        <v>84</v>
      </c>
      <c r="CL82" s="120" t="s">
        <v>83</v>
      </c>
      <c r="CM82" s="53" t="s">
        <v>84</v>
      </c>
      <c r="CN82" s="120" t="s">
        <v>83</v>
      </c>
      <c r="CO82" s="53" t="s">
        <v>84</v>
      </c>
      <c r="CP82" s="120" t="s">
        <v>83</v>
      </c>
      <c r="CQ82" s="53" t="s">
        <v>84</v>
      </c>
      <c r="CR82" s="120" t="s">
        <v>83</v>
      </c>
      <c r="CS82" s="53" t="s">
        <v>84</v>
      </c>
      <c r="CT82" s="120" t="s">
        <v>83</v>
      </c>
      <c r="CU82" s="53" t="s">
        <v>84</v>
      </c>
      <c r="CV82" s="120" t="s">
        <v>83</v>
      </c>
      <c r="CW82" s="53" t="s">
        <v>84</v>
      </c>
      <c r="CX82" s="120" t="s">
        <v>83</v>
      </c>
      <c r="CY82" s="53" t="s">
        <v>84</v>
      </c>
      <c r="CZ82" s="120" t="s">
        <v>83</v>
      </c>
      <c r="DA82" s="53" t="s">
        <v>84</v>
      </c>
      <c r="DB82" s="120" t="s">
        <v>83</v>
      </c>
      <c r="DC82" s="53" t="s">
        <v>84</v>
      </c>
      <c r="DD82" s="120" t="s">
        <v>83</v>
      </c>
      <c r="DE82" s="53" t="s">
        <v>84</v>
      </c>
    </row>
    <row r="83" spans="1:115" s="4" customFormat="1" ht="18" customHeight="1" x14ac:dyDescent="0.35">
      <c r="A83" s="55" t="s">
        <v>85</v>
      </c>
      <c r="B83" s="54" t="str">
        <f>+'DOMESTIC DEBT COLONES'!B75</f>
        <v>B</v>
      </c>
      <c r="C83" s="54" t="str">
        <f>+'DOMESTIC DEBT COLONES'!C75</f>
        <v>Negative</v>
      </c>
      <c r="D83" s="55" t="str">
        <f>+'DOMESTIC DEBT COLONES'!D75</f>
        <v>B</v>
      </c>
      <c r="E83" s="55" t="str">
        <f>+'DOMESTIC DEBT COLONES'!E75</f>
        <v>Negative</v>
      </c>
      <c r="F83" s="55" t="str">
        <f>+'DOMESTIC DEBT COLONES'!F75</f>
        <v>B</v>
      </c>
      <c r="G83" s="55" t="str">
        <f>+'DOMESTIC DEBT COLONES'!G75</f>
        <v>Negative</v>
      </c>
      <c r="H83" s="55" t="str">
        <f>+'DOMESTIC DEBT COLONES'!H75</f>
        <v>B</v>
      </c>
      <c r="I83" s="55" t="str">
        <f>+'DOMESTIC DEBT COLONES'!I75</f>
        <v>Negative</v>
      </c>
      <c r="J83" s="55" t="str">
        <f>+'DOMESTIC DEBT COLONES'!J75</f>
        <v>B</v>
      </c>
      <c r="K83" s="55" t="str">
        <f>+'DOMESTIC DEBT COLONES'!K75</f>
        <v>Negative</v>
      </c>
      <c r="L83" s="55" t="str">
        <f>+'DOMESTIC DEBT COLONES'!L75</f>
        <v>B</v>
      </c>
      <c r="M83" s="55" t="str">
        <f>+'DOMESTIC DEBT COLONES'!M75</f>
        <v>Negative</v>
      </c>
      <c r="N83" s="55" t="str">
        <f>+'DOMESTIC DEBT COLONES'!N75</f>
        <v>B</v>
      </c>
      <c r="O83" s="55" t="str">
        <f>+'DOMESTIC DEBT COLONES'!O75</f>
        <v>Negative</v>
      </c>
      <c r="P83" s="55" t="str">
        <f>+'DOMESTIC DEBT COLONES'!P75</f>
        <v>B</v>
      </c>
      <c r="Q83" s="55" t="str">
        <f>+'DOMESTIC DEBT COLONES'!Q75</f>
        <v>Negative</v>
      </c>
      <c r="R83" s="55" t="s">
        <v>207</v>
      </c>
      <c r="S83" s="55" t="str">
        <f>+'DOMESTIC DEBT COLONES'!S75</f>
        <v>Negative</v>
      </c>
      <c r="T83" s="55" t="s">
        <v>207</v>
      </c>
      <c r="U83" s="55" t="str">
        <f>+'DOMESTIC DEBT COLONES'!U75</f>
        <v>Negative</v>
      </c>
      <c r="V83" s="55" t="s">
        <v>207</v>
      </c>
      <c r="W83" s="55" t="str">
        <f>+'DOMESTIC DEBT COLONES'!W75</f>
        <v>Negative</v>
      </c>
      <c r="X83" s="55" t="s">
        <v>207</v>
      </c>
      <c r="Y83" s="55" t="s">
        <v>239</v>
      </c>
      <c r="Z83" s="55" t="s">
        <v>207</v>
      </c>
      <c r="AA83" s="55" t="s">
        <v>239</v>
      </c>
      <c r="AB83" s="55" t="s">
        <v>207</v>
      </c>
      <c r="AC83" s="55" t="s">
        <v>239</v>
      </c>
      <c r="AD83" s="54" t="s">
        <v>207</v>
      </c>
      <c r="AE83" s="54" t="s">
        <v>239</v>
      </c>
      <c r="AF83" s="55" t="s">
        <v>207</v>
      </c>
      <c r="AG83" s="55" t="s">
        <v>240</v>
      </c>
      <c r="AH83" s="55" t="s">
        <v>207</v>
      </c>
      <c r="AI83" s="55" t="s">
        <v>240</v>
      </c>
      <c r="AJ83" s="55" t="s">
        <v>207</v>
      </c>
      <c r="AK83" s="55" t="s">
        <v>240</v>
      </c>
      <c r="AL83" s="54" t="s">
        <v>207</v>
      </c>
      <c r="AM83" s="54" t="s">
        <v>240</v>
      </c>
      <c r="AN83" s="54" t="s">
        <v>207</v>
      </c>
      <c r="AO83" s="54" t="s">
        <v>240</v>
      </c>
      <c r="AP83" s="55" t="s">
        <v>207</v>
      </c>
      <c r="AQ83" s="55" t="s">
        <v>240</v>
      </c>
      <c r="AR83" s="55" t="s">
        <v>207</v>
      </c>
      <c r="AS83" s="55" t="s">
        <v>240</v>
      </c>
      <c r="AT83" s="54" t="s">
        <v>207</v>
      </c>
      <c r="AU83" s="54" t="s">
        <v>240</v>
      </c>
      <c r="AV83" s="55" t="s">
        <v>207</v>
      </c>
      <c r="AW83" s="55" t="s">
        <v>240</v>
      </c>
      <c r="AX83" s="54" t="s">
        <v>207</v>
      </c>
      <c r="AY83" s="54" t="s">
        <v>240</v>
      </c>
      <c r="AZ83" s="54" t="s">
        <v>207</v>
      </c>
      <c r="BA83" s="54" t="s">
        <v>240</v>
      </c>
      <c r="BB83" s="54" t="str">
        <f>+'DOMESTIC DEBT COLONES'!BB75</f>
        <v>B+</v>
      </c>
      <c r="BC83" s="54" t="s">
        <v>240</v>
      </c>
      <c r="BD83" s="54" t="str">
        <f>+'DOMESTIC DEBT COLONES'!BD75</f>
        <v>B+</v>
      </c>
      <c r="BE83" s="54" t="s">
        <v>240</v>
      </c>
      <c r="BF83" s="55" t="str">
        <f>+'DOMESTIC DEBT COLONES'!BF75</f>
        <v>B+</v>
      </c>
      <c r="BG83" s="55" t="s">
        <v>240</v>
      </c>
      <c r="BH83" s="55" t="str">
        <f>+'DOMESTIC DEBT COLONES'!BH75</f>
        <v>B+</v>
      </c>
      <c r="BI83" s="55" t="s">
        <v>240</v>
      </c>
      <c r="BJ83" s="55" t="str">
        <f>+'DOMESTIC DEBT COLONES'!BJ75</f>
        <v>B+</v>
      </c>
      <c r="BK83" s="55" t="s">
        <v>240</v>
      </c>
      <c r="BL83" s="55" t="str">
        <f>+'DOMESTIC DEBT COLONES'!BL75</f>
        <v>B+</v>
      </c>
      <c r="BM83" s="55" t="s">
        <v>240</v>
      </c>
      <c r="BN83" s="55" t="str">
        <f>+'DOMESTIC DEBT COLONES'!BN75</f>
        <v>B+</v>
      </c>
      <c r="BO83" s="55" t="s">
        <v>240</v>
      </c>
      <c r="BP83" s="55" t="str">
        <f>+'DOMESTIC DEBT COLONES'!BP75</f>
        <v>B+</v>
      </c>
      <c r="BQ83" s="55" t="s">
        <v>240</v>
      </c>
      <c r="BR83" s="55" t="str">
        <f>+'DOMESTIC DEBT COLONES'!BR75</f>
        <v>BB-</v>
      </c>
      <c r="BS83" s="55" t="str">
        <f>+'DOMESTIC DEBT COLONES'!BS75</f>
        <v>Stable</v>
      </c>
      <c r="BT83" s="55" t="str">
        <f>+'DOMESTIC DEBT COLONES'!BT75</f>
        <v>BB-</v>
      </c>
      <c r="BU83" s="55" t="str">
        <f>+'DOMESTIC DEBT COLONES'!BU75</f>
        <v>Stable</v>
      </c>
      <c r="BV83" s="55" t="str">
        <f>+'DOMESTIC DEBT COLONES'!BV75</f>
        <v>BB-</v>
      </c>
      <c r="BW83" s="55" t="str">
        <f>+'DOMESTIC DEBT COLONES'!BW75</f>
        <v>Stable</v>
      </c>
      <c r="BX83" s="55" t="str">
        <f>+'DOMESTIC DEBT COLONES'!BX75</f>
        <v>BB-</v>
      </c>
      <c r="BY83" s="55" t="str">
        <f>+'DOMESTIC DEBT COLONES'!BY75</f>
        <v>Stable</v>
      </c>
      <c r="BZ83" s="55" t="str">
        <f>+'DOMESTIC DEBT COLONES'!BZ75</f>
        <v>BB-</v>
      </c>
      <c r="CA83" s="55" t="str">
        <f>+'DOMESTIC DEBT COLONES'!CA75</f>
        <v>Stable</v>
      </c>
      <c r="CB83" s="55" t="str">
        <f>+'DOMESTIC DEBT COLONES'!CD75</f>
        <v>BB-</v>
      </c>
      <c r="CC83" s="55" t="str">
        <f>+'DOMESTIC DEBT COLONES'!CE75</f>
        <v>Stable</v>
      </c>
      <c r="CD83" s="55" t="str">
        <f>+'DOMESTIC DEBT COLONES'!CE75</f>
        <v>Stable</v>
      </c>
      <c r="CE83" s="55">
        <f>+'DOMESTIC DEBT COLONES'!DG75</f>
        <v>0</v>
      </c>
      <c r="CF83" s="55">
        <f>+'DOMESTIC DEBT COLONES'!DH75</f>
        <v>0</v>
      </c>
      <c r="CG83" s="55">
        <f>+'DOMESTIC DEBT COLONES'!DI75</f>
        <v>0</v>
      </c>
      <c r="CH83" s="55">
        <f>+'DOMESTIC DEBT COLONES'!DJ75</f>
        <v>0</v>
      </c>
      <c r="CI83" s="55">
        <f>+'DOMESTIC DEBT COLONES'!DK75</f>
        <v>0</v>
      </c>
      <c r="CJ83" s="55">
        <f>+'DOMESTIC DEBT COLONES'!DL75</f>
        <v>0</v>
      </c>
      <c r="CK83" s="55">
        <f>+'DOMESTIC DEBT COLONES'!DM75</f>
        <v>0</v>
      </c>
      <c r="CL83" s="55">
        <f>+'DOMESTIC DEBT COLONES'!DN75</f>
        <v>0</v>
      </c>
      <c r="CM83" s="55">
        <f>+'DOMESTIC DEBT COLONES'!DO75</f>
        <v>0</v>
      </c>
      <c r="CN83" s="55">
        <f>+'DOMESTIC DEBT COLONES'!DP75</f>
        <v>0</v>
      </c>
      <c r="CO83" s="55">
        <f>+'DOMESTIC DEBT COLONES'!DQ75</f>
        <v>0</v>
      </c>
      <c r="CP83" s="55">
        <f>+'DOMESTIC DEBT COLONES'!DR75</f>
        <v>0</v>
      </c>
      <c r="CQ83" s="55">
        <f>+'DOMESTIC DEBT COLONES'!DS75</f>
        <v>0</v>
      </c>
      <c r="CR83" s="55">
        <f>+'DOMESTIC DEBT COLONES'!DT75</f>
        <v>0</v>
      </c>
      <c r="CS83" s="55">
        <f>+'DOMESTIC DEBT COLONES'!DU75</f>
        <v>0</v>
      </c>
      <c r="CT83" s="55">
        <f>+'DOMESTIC DEBT COLONES'!DV75</f>
        <v>0</v>
      </c>
      <c r="CU83" s="55">
        <f>+'DOMESTIC DEBT COLONES'!DW75</f>
        <v>0</v>
      </c>
      <c r="CV83" s="55" t="str">
        <f>+'DOMESTIC DEBT COLONES'!CV75</f>
        <v>BB-</v>
      </c>
      <c r="CW83" s="55" t="str">
        <f>+'DOMESTIC DEBT COLONES'!CW75</f>
        <v>Positive</v>
      </c>
      <c r="CX83" s="55" t="str">
        <f>+'DOMESTIC DEBT COLONES'!CX75</f>
        <v>BB-</v>
      </c>
      <c r="CY83" s="55" t="str">
        <f>+'DOMESTIC DEBT COLONES'!CY75</f>
        <v>Positive</v>
      </c>
      <c r="CZ83" s="55" t="str">
        <f>+'DOMESTIC DEBT COLONES'!CZ75</f>
        <v>BB-</v>
      </c>
      <c r="DA83" s="55" t="str">
        <f>+'DOMESTIC DEBT COLONES'!DA75</f>
        <v>Positive</v>
      </c>
      <c r="DB83" s="55" t="str">
        <f>+'DOMESTIC DEBT COLONES'!DB75</f>
        <v>BB-</v>
      </c>
      <c r="DC83" s="55" t="str">
        <f>+'DOMESTIC DEBT COLONES'!DC75</f>
        <v>Positive</v>
      </c>
      <c r="DD83" s="55" t="str">
        <f>+'DOMESTIC DEBT COLONES'!DD75</f>
        <v>BB-</v>
      </c>
      <c r="DE83" s="55" t="str">
        <f>+'DOMESTIC DEBT COLONES'!DE75</f>
        <v>Positive</v>
      </c>
    </row>
    <row r="84" spans="1:115" s="4" customFormat="1" ht="18" customHeight="1" x14ac:dyDescent="0.35">
      <c r="A84" s="1" t="s">
        <v>264</v>
      </c>
      <c r="B84" s="13" t="str">
        <f>+'DOMESTIC DEBT COLONES'!B76</f>
        <v>B2</v>
      </c>
      <c r="C84" s="13" t="str">
        <f>+'DOMESTIC DEBT COLONES'!C76</f>
        <v>Njegative</v>
      </c>
      <c r="D84" s="1" t="str">
        <f>+'DOMESTIC DEBT COLONES'!D76</f>
        <v>B2</v>
      </c>
      <c r="E84" s="1" t="str">
        <f>+'DOMESTIC DEBT COLONES'!E76</f>
        <v>Negative</v>
      </c>
      <c r="F84" s="1" t="str">
        <f>+'DOMESTIC DEBT COLONES'!F76</f>
        <v>B2</v>
      </c>
      <c r="G84" s="1" t="str">
        <f>+'DOMESTIC DEBT COLONES'!G76</f>
        <v>Negative</v>
      </c>
      <c r="H84" s="1" t="str">
        <f>+'DOMESTIC DEBT COLONES'!H76</f>
        <v>B2</v>
      </c>
      <c r="I84" s="1" t="str">
        <f>+'DOMESTIC DEBT COLONES'!I76</f>
        <v>Negative</v>
      </c>
      <c r="J84" s="1" t="str">
        <f>+'DOMESTIC DEBT COLONES'!J76</f>
        <v>B2</v>
      </c>
      <c r="K84" s="1" t="str">
        <f>+'DOMESTIC DEBT COLONES'!K76</f>
        <v>Negative</v>
      </c>
      <c r="L84" s="1" t="str">
        <f>+'DOMESTIC DEBT COLONES'!L76</f>
        <v>B2</v>
      </c>
      <c r="M84" s="1" t="str">
        <f>+'DOMESTIC DEBT COLONES'!M76</f>
        <v>Negative</v>
      </c>
      <c r="N84" s="1" t="str">
        <f>+'DOMESTIC DEBT COLONES'!N76</f>
        <v>B2</v>
      </c>
      <c r="O84" s="1" t="str">
        <f>+'DOMESTIC DEBT COLONES'!O76</f>
        <v>Negative</v>
      </c>
      <c r="P84" s="1" t="str">
        <f>+'DOMESTIC DEBT COLONES'!P76</f>
        <v>B2</v>
      </c>
      <c r="Q84" s="1" t="str">
        <f>+'DOMESTIC DEBT COLONES'!Q76</f>
        <v>Negative</v>
      </c>
      <c r="R84" s="1" t="s">
        <v>206</v>
      </c>
      <c r="S84" s="1" t="str">
        <f>+'DOMESTIC DEBT COLONES'!S76</f>
        <v>Negative</v>
      </c>
      <c r="T84" s="1" t="s">
        <v>206</v>
      </c>
      <c r="U84" s="1" t="str">
        <f>+'DOMESTIC DEBT COLONES'!U76</f>
        <v>Negative</v>
      </c>
      <c r="V84" s="1" t="s">
        <v>206</v>
      </c>
      <c r="W84" s="1" t="str">
        <f>+'DOMESTIC DEBT COLONES'!W76</f>
        <v>Negative</v>
      </c>
      <c r="X84" s="1" t="s">
        <v>206</v>
      </c>
      <c r="Y84" s="1" t="s">
        <v>239</v>
      </c>
      <c r="Z84" s="1" t="s">
        <v>206</v>
      </c>
      <c r="AA84" s="1" t="s">
        <v>240</v>
      </c>
      <c r="AB84" s="1" t="s">
        <v>206</v>
      </c>
      <c r="AC84" s="1" t="s">
        <v>240</v>
      </c>
      <c r="AD84" s="13" t="s">
        <v>206</v>
      </c>
      <c r="AE84" s="13" t="s">
        <v>240</v>
      </c>
      <c r="AF84" s="1" t="s">
        <v>206</v>
      </c>
      <c r="AG84" s="1" t="s">
        <v>240</v>
      </c>
      <c r="AH84" s="1" t="s">
        <v>206</v>
      </c>
      <c r="AI84" s="1" t="s">
        <v>240</v>
      </c>
      <c r="AJ84" s="1" t="s">
        <v>206</v>
      </c>
      <c r="AK84" s="1" t="s">
        <v>240</v>
      </c>
      <c r="AL84" s="13" t="s">
        <v>206</v>
      </c>
      <c r="AM84" s="13" t="s">
        <v>240</v>
      </c>
      <c r="AN84" s="13" t="s">
        <v>206</v>
      </c>
      <c r="AO84" s="13" t="s">
        <v>240</v>
      </c>
      <c r="AP84" s="1" t="s">
        <v>206</v>
      </c>
      <c r="AQ84" s="1" t="s">
        <v>240</v>
      </c>
      <c r="AR84" s="1" t="s">
        <v>206</v>
      </c>
      <c r="AS84" s="1" t="s">
        <v>240</v>
      </c>
      <c r="AT84" s="13" t="s">
        <v>206</v>
      </c>
      <c r="AU84" s="13" t="s">
        <v>240</v>
      </c>
      <c r="AV84" s="1" t="s">
        <v>206</v>
      </c>
      <c r="AW84" s="1" t="s">
        <v>240</v>
      </c>
      <c r="AX84" s="13" t="s">
        <v>206</v>
      </c>
      <c r="AY84" s="13" t="s">
        <v>240</v>
      </c>
      <c r="AZ84" s="13" t="s">
        <v>206</v>
      </c>
      <c r="BA84" s="13" t="s">
        <v>240</v>
      </c>
      <c r="BB84" s="13" t="s">
        <v>206</v>
      </c>
      <c r="BC84" s="13" t="s">
        <v>240</v>
      </c>
      <c r="BD84" s="13" t="s">
        <v>206</v>
      </c>
      <c r="BE84" s="13" t="s">
        <v>240</v>
      </c>
      <c r="BF84" s="1" t="s">
        <v>206</v>
      </c>
      <c r="BG84" s="1" t="s">
        <v>240</v>
      </c>
      <c r="BH84" s="1" t="s">
        <v>206</v>
      </c>
      <c r="BI84" s="1" t="s">
        <v>240</v>
      </c>
      <c r="BJ84" s="1" t="s">
        <v>206</v>
      </c>
      <c r="BK84" s="1" t="s">
        <v>240</v>
      </c>
      <c r="BL84" s="1" t="s">
        <v>206</v>
      </c>
      <c r="BM84" s="1" t="s">
        <v>240</v>
      </c>
      <c r="BN84" s="1" t="s">
        <v>206</v>
      </c>
      <c r="BO84" s="1" t="s">
        <v>240</v>
      </c>
      <c r="BP84" s="1" t="s">
        <v>206</v>
      </c>
      <c r="BQ84" s="1" t="s">
        <v>240</v>
      </c>
      <c r="BR84" s="1" t="str">
        <f>+'DOMESTIC DEBT COLONES'!BR76</f>
        <v>B1</v>
      </c>
      <c r="BS84" s="1" t="str">
        <f>+'DOMESTIC DEBT COLONES'!BS76</f>
        <v>Positive</v>
      </c>
      <c r="BT84" s="1" t="str">
        <f>+'DOMESTIC DEBT COLONES'!BT76</f>
        <v>B1</v>
      </c>
      <c r="BU84" s="1" t="str">
        <f>+'DOMESTIC DEBT COLONES'!BU76</f>
        <v>Positive</v>
      </c>
      <c r="BV84" s="1" t="str">
        <f>+'DOMESTIC DEBT COLONES'!BV76</f>
        <v>B1</v>
      </c>
      <c r="BW84" s="1" t="str">
        <f>+'DOMESTIC DEBT COLONES'!BW76</f>
        <v>Positive</v>
      </c>
      <c r="BX84" s="1" t="str">
        <f>+'DOMESTIC DEBT COLONES'!BX76</f>
        <v>B1</v>
      </c>
      <c r="BY84" s="1" t="str">
        <f>+'DOMESTIC DEBT COLONES'!BY76</f>
        <v>Positive</v>
      </c>
      <c r="BZ84" s="1" t="str">
        <f>+'DOMESTIC DEBT COLONES'!BZ76</f>
        <v>B1</v>
      </c>
      <c r="CA84" s="1" t="str">
        <f>+'DOMESTIC DEBT COLONES'!CA76</f>
        <v>Positive</v>
      </c>
      <c r="CB84" s="1" t="str">
        <f>+'DOMESTIC DEBT COLONES'!CD76</f>
        <v>B1</v>
      </c>
      <c r="CC84" s="1" t="str">
        <f>+'DOMESTIC DEBT COLONES'!CE76</f>
        <v>Positive</v>
      </c>
      <c r="CD84" s="1" t="str">
        <f>+'DOMESTIC DEBT COLONES'!CE76</f>
        <v>Positive</v>
      </c>
      <c r="CE84" s="1">
        <f>+'DOMESTIC DEBT COLONES'!DG76</f>
        <v>0</v>
      </c>
      <c r="CF84" s="1">
        <f>+'DOMESTIC DEBT COLONES'!DH76</f>
        <v>0</v>
      </c>
      <c r="CG84" s="1">
        <f>+'DOMESTIC DEBT COLONES'!DI76</f>
        <v>0</v>
      </c>
      <c r="CH84" s="1">
        <f>+'DOMESTIC DEBT COLONES'!DJ76</f>
        <v>0</v>
      </c>
      <c r="CI84" s="1">
        <f>+'DOMESTIC DEBT COLONES'!DK76</f>
        <v>0</v>
      </c>
      <c r="CJ84" s="1">
        <f>+'DOMESTIC DEBT COLONES'!DL76</f>
        <v>0</v>
      </c>
      <c r="CK84" s="1">
        <f>+'DOMESTIC DEBT COLONES'!DM76</f>
        <v>0</v>
      </c>
      <c r="CL84" s="1">
        <f>+'DOMESTIC DEBT COLONES'!DN76</f>
        <v>0</v>
      </c>
      <c r="CM84" s="1">
        <f>+'DOMESTIC DEBT COLONES'!DO76</f>
        <v>0</v>
      </c>
      <c r="CN84" s="1">
        <f>+'DOMESTIC DEBT COLONES'!DP76</f>
        <v>0</v>
      </c>
      <c r="CO84" s="1">
        <f>+'DOMESTIC DEBT COLONES'!DQ76</f>
        <v>0</v>
      </c>
      <c r="CP84" s="1">
        <f>+'DOMESTIC DEBT COLONES'!DR76</f>
        <v>0</v>
      </c>
      <c r="CQ84" s="1">
        <f>+'DOMESTIC DEBT COLONES'!DS76</f>
        <v>0</v>
      </c>
      <c r="CR84" s="1">
        <f>+'DOMESTIC DEBT COLONES'!DT76</f>
        <v>0</v>
      </c>
      <c r="CS84" s="1">
        <f>+'DOMESTIC DEBT COLONES'!DU76</f>
        <v>0</v>
      </c>
      <c r="CT84" s="1">
        <f>+'DOMESTIC DEBT COLONES'!DV76</f>
        <v>0</v>
      </c>
      <c r="CU84" s="1">
        <f>+'DOMESTIC DEBT COLONES'!DW76</f>
        <v>0</v>
      </c>
      <c r="CV84" s="1" t="str">
        <f>+'DOMESTIC DEBT COLONES'!CV76</f>
        <v>Ba3</v>
      </c>
      <c r="CW84" s="1" t="str">
        <f>+'DOMESTIC DEBT COLONES'!CW76</f>
        <v>Positive</v>
      </c>
      <c r="CX84" s="1" t="str">
        <f>+'DOMESTIC DEBT COLONES'!CX76</f>
        <v>Ba3</v>
      </c>
      <c r="CY84" s="1" t="str">
        <f>+'DOMESTIC DEBT COLONES'!CY76</f>
        <v>Positive</v>
      </c>
      <c r="CZ84" s="1" t="str">
        <f>+'DOMESTIC DEBT COLONES'!CZ76</f>
        <v>Ba3</v>
      </c>
      <c r="DA84" s="1" t="str">
        <f>+'DOMESTIC DEBT COLONES'!DA76</f>
        <v>Positive</v>
      </c>
      <c r="DB84" s="1" t="str">
        <f>+'DOMESTIC DEBT COLONES'!DB76</f>
        <v>Ba3</v>
      </c>
      <c r="DC84" s="1" t="str">
        <f>+'DOMESTIC DEBT COLONES'!DC76</f>
        <v>Positive</v>
      </c>
      <c r="DD84" s="1" t="str">
        <f>+'DOMESTIC DEBT COLONES'!DD76</f>
        <v>Ba3</v>
      </c>
      <c r="DE84" s="1" t="str">
        <f>+'DOMESTIC DEBT COLONES'!DE76</f>
        <v>Positive</v>
      </c>
    </row>
    <row r="85" spans="1:115" ht="17.25" customHeight="1" x14ac:dyDescent="0.35">
      <c r="A85" s="57" t="s">
        <v>86</v>
      </c>
      <c r="B85" s="56" t="str">
        <f>+'DOMESTIC DEBT COLONES'!B77</f>
        <v>B</v>
      </c>
      <c r="C85" s="56" t="str">
        <f>+'DOMESTIC DEBT COLONES'!C77</f>
        <v>Negative</v>
      </c>
      <c r="D85" s="57" t="str">
        <f>+'DOMESTIC DEBT COLONES'!D77</f>
        <v>B</v>
      </c>
      <c r="E85" s="57" t="str">
        <f>+'DOMESTIC DEBT COLONES'!E77</f>
        <v>Negative</v>
      </c>
      <c r="F85" s="57" t="str">
        <f>+'DOMESTIC DEBT COLONES'!F77</f>
        <v>B</v>
      </c>
      <c r="G85" s="57" t="str">
        <f>+'DOMESTIC DEBT COLONES'!G77</f>
        <v>Negative</v>
      </c>
      <c r="H85" s="57" t="str">
        <f>+'DOMESTIC DEBT COLONES'!H77</f>
        <v>B</v>
      </c>
      <c r="I85" s="57" t="str">
        <f>+'DOMESTIC DEBT COLONES'!I77</f>
        <v>Negative</v>
      </c>
      <c r="J85" s="57" t="str">
        <f>+'DOMESTIC DEBT COLONES'!J77</f>
        <v>B</v>
      </c>
      <c r="K85" s="57" t="str">
        <f>+'DOMESTIC DEBT COLONES'!K77</f>
        <v>Negative</v>
      </c>
      <c r="L85" s="57" t="str">
        <f>+'DOMESTIC DEBT COLONES'!L77</f>
        <v>B</v>
      </c>
      <c r="M85" s="57" t="str">
        <f>+'DOMESTIC DEBT COLONES'!M77</f>
        <v>Negative</v>
      </c>
      <c r="N85" s="57" t="str">
        <f>+'DOMESTIC DEBT COLONES'!N77</f>
        <v>B</v>
      </c>
      <c r="O85" s="57" t="str">
        <f>+'DOMESTIC DEBT COLONES'!O77</f>
        <v>Negative</v>
      </c>
      <c r="P85" s="57" t="str">
        <f>+'DOMESTIC DEBT COLONES'!P77</f>
        <v>B</v>
      </c>
      <c r="Q85" s="57" t="str">
        <f>+'DOMESTIC DEBT COLONES'!Q77</f>
        <v>Negative</v>
      </c>
      <c r="R85" s="57" t="s">
        <v>207</v>
      </c>
      <c r="S85" s="57" t="str">
        <f>+'DOMESTIC DEBT COLONES'!S77</f>
        <v>Negative</v>
      </c>
      <c r="T85" s="57" t="s">
        <v>207</v>
      </c>
      <c r="U85" s="57" t="str">
        <f>+'DOMESTIC DEBT COLONES'!U77</f>
        <v>Negative</v>
      </c>
      <c r="V85" s="57" t="s">
        <v>207</v>
      </c>
      <c r="W85" s="57" t="str">
        <f>+'DOMESTIC DEBT COLONES'!W77</f>
        <v>Negative</v>
      </c>
      <c r="X85" s="57" t="s">
        <v>207</v>
      </c>
      <c r="Y85" s="57" t="s">
        <v>239</v>
      </c>
      <c r="Z85" s="57" t="s">
        <v>207</v>
      </c>
      <c r="AA85" s="57" t="s">
        <v>239</v>
      </c>
      <c r="AB85" s="57" t="s">
        <v>207</v>
      </c>
      <c r="AC85" s="57" t="s">
        <v>239</v>
      </c>
      <c r="AD85" s="56" t="s">
        <v>207</v>
      </c>
      <c r="AE85" s="56" t="s">
        <v>239</v>
      </c>
      <c r="AF85" s="57" t="s">
        <v>207</v>
      </c>
      <c r="AG85" s="57" t="s">
        <v>240</v>
      </c>
      <c r="AH85" s="57" t="s">
        <v>207</v>
      </c>
      <c r="AI85" s="57" t="s">
        <v>240</v>
      </c>
      <c r="AJ85" s="57" t="s">
        <v>207</v>
      </c>
      <c r="AK85" s="57" t="s">
        <v>240</v>
      </c>
      <c r="AL85" s="56" t="s">
        <v>207</v>
      </c>
      <c r="AM85" s="56" t="s">
        <v>240</v>
      </c>
      <c r="AN85" s="56" t="s">
        <v>207</v>
      </c>
      <c r="AO85" s="56" t="s">
        <v>240</v>
      </c>
      <c r="AP85" s="57" t="s">
        <v>207</v>
      </c>
      <c r="AQ85" s="57" t="s">
        <v>240</v>
      </c>
      <c r="AR85" s="57" t="s">
        <v>207</v>
      </c>
      <c r="AS85" s="57" t="s">
        <v>240</v>
      </c>
      <c r="AT85" s="56" t="s">
        <v>207</v>
      </c>
      <c r="AU85" s="56" t="s">
        <v>240</v>
      </c>
      <c r="AV85" s="57" t="s">
        <v>207</v>
      </c>
      <c r="AW85" s="57" t="s">
        <v>240</v>
      </c>
      <c r="AX85" s="56" t="s">
        <v>207</v>
      </c>
      <c r="AY85" s="56" t="s">
        <v>240</v>
      </c>
      <c r="AZ85" s="56" t="s">
        <v>207</v>
      </c>
      <c r="BA85" s="56" t="s">
        <v>240</v>
      </c>
      <c r="BB85" s="56" t="s">
        <v>207</v>
      </c>
      <c r="BC85" s="56" t="s">
        <v>240</v>
      </c>
      <c r="BD85" s="56" t="s">
        <v>207</v>
      </c>
      <c r="BE85" s="56" t="s">
        <v>240</v>
      </c>
      <c r="BF85" s="57" t="s">
        <v>207</v>
      </c>
      <c r="BG85" s="57" t="s">
        <v>240</v>
      </c>
      <c r="BH85" s="57" t="s">
        <v>207</v>
      </c>
      <c r="BI85" s="57" t="s">
        <v>240</v>
      </c>
      <c r="BJ85" s="57" t="s">
        <v>207</v>
      </c>
      <c r="BK85" s="57" t="s">
        <v>240</v>
      </c>
      <c r="BL85" s="57" t="s">
        <v>207</v>
      </c>
      <c r="BM85" s="57" t="s">
        <v>240</v>
      </c>
      <c r="BN85" s="57" t="str">
        <f>+'DOMESTIC DEBT USD'!BN76</f>
        <v>BB-</v>
      </c>
      <c r="BO85" s="57" t="s">
        <v>240</v>
      </c>
      <c r="BP85" s="57" t="str">
        <f>+'DOMESTIC DEBT USD'!BP76</f>
        <v>BB-</v>
      </c>
      <c r="BQ85" s="57" t="s">
        <v>240</v>
      </c>
      <c r="BR85" s="57" t="str">
        <f>+'DOMESTIC DEBT COLONES'!BR77</f>
        <v>BB-</v>
      </c>
      <c r="BS85" s="57" t="str">
        <f>+'DOMESTIC DEBT COLONES'!BS77</f>
        <v>Stable</v>
      </c>
      <c r="BT85" s="57" t="str">
        <f>+'DOMESTIC DEBT COLONES'!BT77</f>
        <v>BB-</v>
      </c>
      <c r="BU85" s="57" t="str">
        <f>+'DOMESTIC DEBT COLONES'!BU77</f>
        <v>Stable</v>
      </c>
      <c r="BV85" s="57" t="str">
        <f>+'DOMESTIC DEBT COLONES'!BV77</f>
        <v>BB-</v>
      </c>
      <c r="BW85" s="57" t="str">
        <f>+'DOMESTIC DEBT COLONES'!BW77</f>
        <v>Stable</v>
      </c>
      <c r="BX85" s="57" t="str">
        <f>+'DOMESTIC DEBT COLONES'!BX77</f>
        <v>BB-</v>
      </c>
      <c r="BY85" s="57" t="str">
        <f>+'DOMESTIC DEBT COLONES'!BY77</f>
        <v>Stable</v>
      </c>
      <c r="BZ85" s="57" t="str">
        <f>+'DOMESTIC DEBT COLONES'!BZ77</f>
        <v>BB</v>
      </c>
      <c r="CA85" s="57" t="str">
        <f>+'DOMESTIC DEBT COLONES'!CA77</f>
        <v>Stable</v>
      </c>
      <c r="CB85" s="57" t="str">
        <f>+'DOMESTIC DEBT COLONES'!CD77</f>
        <v>BB</v>
      </c>
      <c r="CC85" s="57" t="str">
        <f>+'DOMESTIC DEBT COLONES'!CE77</f>
        <v>Stable</v>
      </c>
      <c r="CD85" s="57" t="str">
        <f>+'DOMESTIC DEBT COLONES'!CE77</f>
        <v>Stable</v>
      </c>
      <c r="CE85" s="57">
        <f>+'DOMESTIC DEBT COLONES'!DG77</f>
        <v>0</v>
      </c>
      <c r="CF85" s="57">
        <f>+'DOMESTIC DEBT COLONES'!DH77</f>
        <v>0</v>
      </c>
      <c r="CG85" s="57">
        <f>+'DOMESTIC DEBT COLONES'!DI77</f>
        <v>0</v>
      </c>
      <c r="CH85" s="57">
        <f>+'DOMESTIC DEBT COLONES'!DJ77</f>
        <v>0</v>
      </c>
      <c r="CI85" s="57">
        <f>+'DOMESTIC DEBT COLONES'!DK77</f>
        <v>0</v>
      </c>
      <c r="CJ85" s="57">
        <f>+'DOMESTIC DEBT COLONES'!DL77</f>
        <v>0</v>
      </c>
      <c r="CK85" s="57">
        <f>+'DOMESTIC DEBT COLONES'!DM77</f>
        <v>0</v>
      </c>
      <c r="CL85" s="57">
        <f>+'DOMESTIC DEBT COLONES'!DN77</f>
        <v>0</v>
      </c>
      <c r="CM85" s="57">
        <f>+'DOMESTIC DEBT COLONES'!DO77</f>
        <v>0</v>
      </c>
      <c r="CN85" s="57">
        <f>+'DOMESTIC DEBT COLONES'!DP77</f>
        <v>0</v>
      </c>
      <c r="CO85" s="57">
        <f>+'DOMESTIC DEBT COLONES'!DQ77</f>
        <v>0</v>
      </c>
      <c r="CP85" s="57">
        <f>+'DOMESTIC DEBT COLONES'!DR77</f>
        <v>0</v>
      </c>
      <c r="CQ85" s="57">
        <f>+'DOMESTIC DEBT COLONES'!DS77</f>
        <v>0</v>
      </c>
      <c r="CR85" s="57">
        <f>+'DOMESTIC DEBT COLONES'!DT77</f>
        <v>0</v>
      </c>
      <c r="CS85" s="57">
        <f>+'DOMESTIC DEBT COLONES'!DU77</f>
        <v>0</v>
      </c>
      <c r="CT85" s="57">
        <f>+'DOMESTIC DEBT COLONES'!DV77</f>
        <v>0</v>
      </c>
      <c r="CU85" s="57">
        <f>+'DOMESTIC DEBT COLONES'!DW77</f>
        <v>0</v>
      </c>
      <c r="CV85" s="57" t="str">
        <f>+'DOMESTIC DEBT COLONES'!CV77</f>
        <v>BB</v>
      </c>
      <c r="CW85" s="57" t="str">
        <f>+'DOMESTIC DEBT COLONES'!CW77</f>
        <v>Stable</v>
      </c>
      <c r="CX85" s="57" t="str">
        <f>+'DOMESTIC DEBT COLONES'!CX77</f>
        <v>BB</v>
      </c>
      <c r="CY85" s="57" t="str">
        <f>+'DOMESTIC DEBT COLONES'!CY77</f>
        <v>Positive</v>
      </c>
      <c r="CZ85" s="57" t="str">
        <f>+'DOMESTIC DEBT COLONES'!CZ77</f>
        <v>BB</v>
      </c>
      <c r="DA85" s="57" t="str">
        <f>+'DOMESTIC DEBT COLONES'!DA77</f>
        <v>Positive</v>
      </c>
      <c r="DB85" s="57" t="str">
        <f>+'DOMESTIC DEBT COLONES'!DB77</f>
        <v>BB</v>
      </c>
      <c r="DC85" s="57" t="str">
        <f>+'DOMESTIC DEBT COLONES'!DC77</f>
        <v>Positive</v>
      </c>
      <c r="DD85" s="57" t="str">
        <f>+'DOMESTIC DEBT COLONES'!DD77</f>
        <v>BB</v>
      </c>
      <c r="DE85" s="57" t="str">
        <f>+'DOMESTIC DEBT COLONES'!DE77</f>
        <v>Positive</v>
      </c>
      <c r="DI85" s="80"/>
    </row>
    <row r="86" spans="1:115" ht="12" customHeight="1" x14ac:dyDescent="0.35">
      <c r="B86" s="13"/>
      <c r="C86" s="13"/>
      <c r="DI86" s="80"/>
    </row>
    <row r="87" spans="1:115" ht="12" customHeight="1" x14ac:dyDescent="0.35">
      <c r="B87" s="13"/>
      <c r="C87" s="13"/>
      <c r="DJ87" s="515"/>
      <c r="DK87" s="515"/>
    </row>
    <row r="88" spans="1:115" x14ac:dyDescent="0.35">
      <c r="B88" s="13"/>
      <c r="C88" s="13"/>
      <c r="DJ88" s="202"/>
      <c r="DK88" s="202"/>
    </row>
    <row r="89" spans="1:115" x14ac:dyDescent="0.35">
      <c r="B89" s="13"/>
      <c r="C89" s="13"/>
      <c r="DJ89" s="203"/>
      <c r="DK89" s="203"/>
    </row>
    <row r="90" spans="1:115" ht="15" thickBot="1" x14ac:dyDescent="0.4">
      <c r="B90" s="13"/>
      <c r="C90" s="13"/>
      <c r="DI90" s="81"/>
      <c r="DJ90" s="203"/>
      <c r="DK90" s="203"/>
    </row>
    <row r="91" spans="1:115" s="58" customFormat="1" ht="15" thickBot="1" x14ac:dyDescent="0.4">
      <c r="A91" s="58" t="str">
        <f>+'DOMESTIC DEBT COLONES'!A83</f>
        <v>Exchande Rate</v>
      </c>
      <c r="B91" s="59">
        <f>+'DOMESTIC DEBT COLONES'!B83</f>
        <v>615.74</v>
      </c>
      <c r="C91" s="132"/>
      <c r="D91" s="59">
        <f>+'DOMESTIC DEBT COLONES'!D83</f>
        <v>614.62</v>
      </c>
      <c r="F91" s="61">
        <f>+'DOMESTIC DEBT COLONES'!F83</f>
        <v>614.78</v>
      </c>
      <c r="H91" s="61">
        <f>+'DOMESTIC DEBT COLONES'!H83</f>
        <v>612.88</v>
      </c>
      <c r="J91" s="61">
        <f>+'DOMESTIC DEBT COLONES'!J83</f>
        <v>614.85</v>
      </c>
      <c r="L91" s="61">
        <f>+'DOMESTIC DEBT COLONES'!L83</f>
        <v>620.51</v>
      </c>
      <c r="N91" s="61">
        <f>+'DOMESTIC DEBT COLONES'!N83</f>
        <v>620.27</v>
      </c>
      <c r="P91" s="61">
        <f>+'DOMESTIC DEBT COLONES'!P83</f>
        <v>621.78</v>
      </c>
      <c r="R91" s="61">
        <v>625.87</v>
      </c>
      <c r="T91" s="61">
        <f>+'DOMESTIC DEBT COLONES'!T83</f>
        <v>628.79999999999995</v>
      </c>
      <c r="V91" s="61">
        <f>+'DOMESTIC DEBT COLONES'!V83</f>
        <v>641.04999999999995</v>
      </c>
      <c r="X91" s="61">
        <f>+'DOMESTIC DEBT COLONES'!X83</f>
        <v>631.82000000000005</v>
      </c>
      <c r="Z91" s="61">
        <f>+'DOMESTIC DEBT COLONES'!Z83</f>
        <v>642.66</v>
      </c>
      <c r="AB91" s="61">
        <f>+'DOMESTIC DEBT COLONES'!AB83</f>
        <v>647.09</v>
      </c>
      <c r="AD91" s="59">
        <f>+'DOMESTIC DEBT COLONES'!AD83</f>
        <v>645.27</v>
      </c>
      <c r="AE91" s="132"/>
      <c r="AF91" s="61">
        <f>+'DOMESTIC DEBT COLONES'!AF83</f>
        <v>667.37</v>
      </c>
      <c r="AH91" s="61">
        <f>+'DOMESTIC DEBT COLONES'!AH83</f>
        <v>669.28</v>
      </c>
      <c r="AJ91" s="61">
        <f>+'DOMESTIC DEBT COLONES'!AJ83</f>
        <v>688.85</v>
      </c>
      <c r="AL91" s="59">
        <f>+'DOMESTIC DEBT COLONES'!AL83</f>
        <v>692.27</v>
      </c>
      <c r="AM91" s="132"/>
      <c r="AN91" s="59">
        <f>+'DOMESTIC DEBT COLONES'!AN83</f>
        <v>672.62</v>
      </c>
      <c r="AO91" s="132"/>
      <c r="AP91" s="61">
        <f>+'DOMESTIC DEBT COLONES'!AP83</f>
        <v>658.73</v>
      </c>
      <c r="AR91" s="61">
        <f>+'DOMESTIC DEBT COLONES'!AR83</f>
        <v>629.41999999999996</v>
      </c>
      <c r="AT91" s="59">
        <f>+'DOMESTIC DEBT COLONES'!AT83</f>
        <v>619.66999999999996</v>
      </c>
      <c r="AU91" s="132"/>
      <c r="AV91" s="61">
        <f>+'DOMESTIC DEBT COLONES'!AV83</f>
        <v>604.29999999999995</v>
      </c>
      <c r="AX91" s="59">
        <f>+'DOMESTIC DEBT COLONES'!AX83</f>
        <v>597.64</v>
      </c>
      <c r="AY91" s="132"/>
      <c r="AZ91" s="59">
        <f>+'DOMESTIC DEBT COLONES'!AZ83</f>
        <v>557.65</v>
      </c>
      <c r="BA91" s="132"/>
      <c r="BB91" s="59">
        <f>+'DOMESTIC DEBT COLONES'!BB83</f>
        <v>560.79</v>
      </c>
      <c r="BC91" s="132"/>
      <c r="BD91" s="59">
        <f>+'DOMESTIC DEBT COLONES'!BD83</f>
        <v>543.30999999999995</v>
      </c>
      <c r="BE91" s="132"/>
      <c r="BF91" s="61">
        <f>+'DOMESTIC DEBT COLONES'!BF83</f>
        <v>547.70000000000005</v>
      </c>
      <c r="BH91" s="61">
        <f>+'DOMESTIC DEBT COLONES'!BH83</f>
        <v>544.30999999999995</v>
      </c>
      <c r="BJ91" s="61">
        <f>+'DOMESTIC DEBT COLONES'!BJ83</f>
        <v>547.86</v>
      </c>
      <c r="BL91" s="61">
        <f>+'DOMESTIC DEBT COLONES'!BL83</f>
        <v>547</v>
      </c>
      <c r="BN91" s="61">
        <f>+'DOMESTIC DEBT COLONES'!BN83</f>
        <v>538.17999999999995</v>
      </c>
      <c r="BP91" s="61">
        <f>+'DOMESTIC DEBT COLONES'!BP83</f>
        <v>541.5</v>
      </c>
      <c r="BR91" s="61">
        <f>+'DOMESTIC DEBT COLONES'!BR83</f>
        <v>535.16999999999996</v>
      </c>
      <c r="BT91" s="61">
        <f>+'DOMESTIC DEBT COLONES'!BT83</f>
        <v>536.54</v>
      </c>
      <c r="BV91" s="61">
        <f>+'DOMESTIC DEBT COLONES'!BV83</f>
        <v>523.72</v>
      </c>
      <c r="BX91" s="61">
        <f>+'DOMESTIC DEBT COLONES'!BX83</f>
        <v>518.29999999999995</v>
      </c>
      <c r="BZ91" s="61">
        <f>+'DOMESTIC DEBT COLONES'!BZ83</f>
        <v>515.99</v>
      </c>
      <c r="CB91" s="61">
        <f>+'DOMESTIC DEBT COLONES'!CB83</f>
        <v>504.1</v>
      </c>
      <c r="CD91" s="61">
        <f>+'DOMESTIC DEBT COLONES'!CD83</f>
        <v>509.44</v>
      </c>
      <c r="CF91" s="61">
        <f>+'DOMESTIC DEBT COLONES'!CF83</f>
        <v>531.82000000000005</v>
      </c>
      <c r="CH91" s="61">
        <f>+'DOMESTIC DEBT COLONES'!CH83</f>
        <v>528.53</v>
      </c>
      <c r="CJ91" s="61">
        <f>+'DOMESTIC DEBT COLONES'!CJ83</f>
        <v>524.1</v>
      </c>
      <c r="CL91" s="61">
        <f>+'DOMESTIC DEBT COLONES'!CL83</f>
        <v>520.66999999999996</v>
      </c>
      <c r="CN91" s="61">
        <f>+'DOMESTIC DEBT COLONES'!CN83</f>
        <v>519.02</v>
      </c>
      <c r="CP91" s="61">
        <f>+'DOMESTIC DEBT COLONES'!CP83</f>
        <v>513.84</v>
      </c>
      <c r="CR91" s="61">
        <f>+'DOMESTIC DEBT COLONES'!CR83</f>
        <v>510.01</v>
      </c>
      <c r="CT91" s="61">
        <f>+'DOMESTIC DEBT COLONES'!CT83</f>
        <v>511.53</v>
      </c>
      <c r="CV91" s="61">
        <f>+'DOMESTIC DEBT COLONES'!CV83</f>
        <v>509.68</v>
      </c>
      <c r="CX91" s="61">
        <f>+'DOMESTIC DEBT COLONES'!CX83</f>
        <v>505</v>
      </c>
      <c r="CZ91" s="61">
        <f>+'DOMESTIC DEBT COLONES'!CZ83</f>
        <v>503.5</v>
      </c>
      <c r="DB91" s="61">
        <f>+'DOMESTIC DEBT COLONES'!DB83</f>
        <v>506.95</v>
      </c>
      <c r="DD91" s="61">
        <f>+'DOMESTIC DEBT COLONES'!DD83</f>
        <v>507.16</v>
      </c>
      <c r="DI91" s="80"/>
      <c r="DJ91" s="1"/>
      <c r="DK91" s="1"/>
    </row>
    <row r="92" spans="1:115" x14ac:dyDescent="0.35">
      <c r="B92" s="13"/>
      <c r="C92" s="13"/>
      <c r="DI92" s="80"/>
    </row>
    <row r="93" spans="1:115" x14ac:dyDescent="0.35">
      <c r="A93" s="1" t="str">
        <f>+'DOMESTIC DEBT COLONES'!A85</f>
        <v>As of December 2019, calculation of the weighted average rate and that includes the colonization of the dollar rates, an average one year mobile exchange rate is considered</v>
      </c>
      <c r="DI93" s="80"/>
    </row>
    <row r="94" spans="1:115" s="13" customFormat="1" x14ac:dyDescent="0.35">
      <c r="A94" s="13" t="s">
        <v>307</v>
      </c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  <c r="AF94" s="1"/>
      <c r="AG94" s="1"/>
      <c r="AH94" s="1"/>
      <c r="AI94" s="1"/>
      <c r="AJ94" s="1"/>
      <c r="AK94" s="1"/>
      <c r="AP94" s="1"/>
      <c r="AQ94" s="1"/>
      <c r="AR94" s="1"/>
      <c r="AS94" s="1"/>
      <c r="AV94" s="1"/>
      <c r="AW94" s="1"/>
      <c r="BF94" s="1"/>
      <c r="BG94" s="1"/>
      <c r="BH94" s="1"/>
      <c r="BI94" s="1"/>
      <c r="BJ94" s="1"/>
      <c r="BK94" s="1"/>
      <c r="BL94" s="1"/>
      <c r="BM94" s="1"/>
      <c r="BN94" s="1"/>
      <c r="BO94" s="1"/>
      <c r="BP94" s="1"/>
      <c r="BQ94" s="1"/>
      <c r="BR94" s="1"/>
      <c r="BS94" s="1"/>
      <c r="BT94" s="1"/>
      <c r="BU94" s="1"/>
      <c r="BV94" s="1"/>
      <c r="BW94" s="1"/>
      <c r="BX94" s="1"/>
      <c r="BY94" s="1"/>
      <c r="BZ94" s="1"/>
      <c r="CA94" s="1"/>
      <c r="CB94" s="1"/>
      <c r="CC94" s="1"/>
      <c r="CD94" s="1"/>
      <c r="CE94" s="1"/>
      <c r="CF94" s="1"/>
      <c r="CG94" s="1"/>
      <c r="CH94" s="1"/>
      <c r="CI94" s="1"/>
      <c r="CJ94" s="1"/>
      <c r="CK94" s="1"/>
      <c r="CL94" s="1"/>
      <c r="CM94" s="1"/>
      <c r="CN94" s="1"/>
      <c r="CO94" s="1"/>
      <c r="CP94" s="1"/>
      <c r="CQ94" s="1"/>
      <c r="CR94" s="1"/>
      <c r="CS94" s="1"/>
      <c r="CT94" s="1"/>
      <c r="CU94" s="1"/>
      <c r="CV94" s="1"/>
      <c r="CW94" s="1"/>
      <c r="CX94" s="1"/>
      <c r="CY94" s="1"/>
      <c r="CZ94" s="1"/>
      <c r="DA94" s="1"/>
      <c r="DB94" s="1"/>
      <c r="DC94" s="1"/>
      <c r="DD94" s="1"/>
      <c r="DE94" s="1"/>
    </row>
    <row r="95" spans="1:115" s="13" customFormat="1" x14ac:dyDescent="0.35">
      <c r="A95" s="13" t="str">
        <f>+'DOMESTIC DEBT USD'!A87</f>
        <v>DATA PIB February 2025</v>
      </c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  <c r="AF95" s="1"/>
      <c r="AG95" s="1"/>
      <c r="AH95" s="1"/>
      <c r="AI95" s="1"/>
      <c r="AJ95" s="1"/>
      <c r="AK95" s="1"/>
      <c r="AP95" s="1"/>
      <c r="AQ95" s="1"/>
      <c r="AR95" s="1"/>
      <c r="AS95" s="1"/>
      <c r="AV95" s="1"/>
      <c r="AW95" s="1"/>
      <c r="BF95" s="1"/>
      <c r="BG95" s="1"/>
      <c r="BH95" s="1"/>
      <c r="BI95" s="1"/>
      <c r="BJ95" s="1"/>
      <c r="BK95" s="1"/>
      <c r="BL95" s="1"/>
      <c r="BM95" s="1"/>
      <c r="BN95" s="1"/>
      <c r="BO95" s="1"/>
      <c r="BP95" s="1"/>
      <c r="BQ95" s="1"/>
      <c r="BR95" s="1"/>
      <c r="BS95" s="1"/>
      <c r="BT95" s="1"/>
      <c r="BU95" s="1"/>
      <c r="BV95" s="1"/>
      <c r="BW95" s="1"/>
      <c r="BX95" s="1"/>
      <c r="BY95" s="1"/>
      <c r="BZ95" s="1"/>
      <c r="CA95" s="1"/>
      <c r="CB95" s="1"/>
      <c r="CC95" s="1"/>
      <c r="CD95" s="1"/>
      <c r="CE95" s="1"/>
      <c r="CF95" s="1"/>
      <c r="CG95" s="1"/>
      <c r="CH95" s="1"/>
      <c r="CI95" s="1"/>
      <c r="CJ95" s="1"/>
      <c r="CK95" s="1"/>
      <c r="CL95" s="1"/>
      <c r="CM95" s="1"/>
      <c r="CN95" s="1"/>
      <c r="CO95" s="1"/>
      <c r="CP95" s="1"/>
      <c r="CQ95" s="1"/>
      <c r="CR95" s="1"/>
      <c r="CS95" s="1"/>
      <c r="CT95" s="1"/>
      <c r="CU95" s="1"/>
      <c r="CV95" s="1"/>
      <c r="CW95" s="1"/>
      <c r="CX95" s="1"/>
      <c r="CY95" s="1"/>
      <c r="CZ95" s="1"/>
      <c r="DA95" s="1"/>
      <c r="DB95" s="1"/>
      <c r="DC95" s="1"/>
      <c r="DD95" s="1"/>
      <c r="DE95" s="1"/>
    </row>
    <row r="96" spans="1:115" s="13" customFormat="1" x14ac:dyDescent="0.35">
      <c r="A96" s="13" t="s">
        <v>255</v>
      </c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  <c r="AF96" s="1"/>
      <c r="AG96" s="1"/>
      <c r="AH96" s="1"/>
      <c r="AI96" s="1"/>
      <c r="AJ96" s="1"/>
      <c r="AK96" s="1"/>
      <c r="AP96" s="1"/>
      <c r="AQ96" s="1"/>
      <c r="AR96" s="1"/>
      <c r="AS96" s="1"/>
      <c r="AV96" s="1"/>
      <c r="AW96" s="1"/>
      <c r="BF96" s="1"/>
      <c r="BG96" s="1"/>
      <c r="BH96" s="1"/>
      <c r="BI96" s="1"/>
      <c r="BJ96" s="1"/>
      <c r="BK96" s="1"/>
      <c r="BL96" s="1"/>
      <c r="BM96" s="1"/>
      <c r="BN96" s="1"/>
      <c r="BO96" s="1"/>
      <c r="BP96" s="1"/>
      <c r="BQ96" s="1"/>
      <c r="BR96" s="1"/>
      <c r="BS96" s="1"/>
      <c r="BT96" s="1"/>
      <c r="BU96" s="1"/>
      <c r="BV96" s="1"/>
      <c r="BW96" s="1"/>
      <c r="BX96" s="1"/>
      <c r="BY96" s="1"/>
      <c r="BZ96" s="1"/>
      <c r="CA96" s="1"/>
      <c r="CB96" s="1"/>
      <c r="CC96" s="1"/>
      <c r="CD96" s="1"/>
      <c r="CE96" s="1"/>
      <c r="CF96" s="1"/>
      <c r="CG96" s="1"/>
      <c r="CH96" s="1"/>
      <c r="CI96" s="1"/>
      <c r="CJ96" s="1"/>
      <c r="CK96" s="1"/>
      <c r="CL96" s="1"/>
      <c r="CM96" s="1"/>
      <c r="CN96" s="1"/>
      <c r="CO96" s="1"/>
      <c r="CP96" s="1"/>
      <c r="CQ96" s="1"/>
      <c r="CR96" s="1"/>
      <c r="CS96" s="1"/>
      <c r="CT96" s="1"/>
      <c r="CU96" s="1"/>
      <c r="CV96" s="1"/>
      <c r="CW96" s="1"/>
      <c r="CX96" s="1"/>
      <c r="CY96" s="1"/>
      <c r="CZ96" s="1"/>
      <c r="DA96" s="1"/>
      <c r="DB96" s="1"/>
      <c r="DC96" s="1"/>
      <c r="DD96" s="1"/>
      <c r="DE96" s="1"/>
    </row>
    <row r="97" spans="1:109" s="13" customFormat="1" x14ac:dyDescent="0.35">
      <c r="A97" s="13" t="str">
        <f>+'DOMESTIC DEBT COLONES'!A89</f>
        <v>*Total Current Revenues, tax revenues and total Expenditures updated to February 2025.</v>
      </c>
      <c r="CL97" s="1"/>
      <c r="CM97" s="1"/>
      <c r="CN97" s="1"/>
      <c r="CO97" s="1"/>
      <c r="CP97" s="1"/>
      <c r="CQ97" s="1"/>
      <c r="CR97" s="1"/>
      <c r="CS97" s="1"/>
      <c r="CT97" s="1"/>
      <c r="CU97" s="1"/>
      <c r="CV97" s="1"/>
      <c r="CW97" s="1"/>
      <c r="CX97" s="1"/>
      <c r="CY97" s="1"/>
      <c r="CZ97" s="1"/>
      <c r="DA97" s="1"/>
      <c r="DB97" s="1"/>
      <c r="DC97" s="1"/>
      <c r="DD97" s="1"/>
      <c r="DE97" s="1"/>
    </row>
  </sheetData>
  <mergeCells count="58">
    <mergeCell ref="DD5:DE5"/>
    <mergeCell ref="DJ87:DK87"/>
    <mergeCell ref="BX5:BY5"/>
    <mergeCell ref="BZ5:CA5"/>
    <mergeCell ref="CB5:CC5"/>
    <mergeCell ref="CD5:CE5"/>
    <mergeCell ref="CF5:CG5"/>
    <mergeCell ref="CH5:CI5"/>
    <mergeCell ref="CJ5:CK5"/>
    <mergeCell ref="CL5:CM5"/>
    <mergeCell ref="CZ5:DA5"/>
    <mergeCell ref="CX5:CY5"/>
    <mergeCell ref="CV5:CW5"/>
    <mergeCell ref="CR5:CS5"/>
    <mergeCell ref="DB5:DC5"/>
    <mergeCell ref="CT5:CU5"/>
    <mergeCell ref="CP5:CQ5"/>
    <mergeCell ref="AJ5:AK5"/>
    <mergeCell ref="A1:BQ1"/>
    <mergeCell ref="A2:BQ2"/>
    <mergeCell ref="A5:A7"/>
    <mergeCell ref="Z5:AA5"/>
    <mergeCell ref="H5:I5"/>
    <mergeCell ref="J5:K5"/>
    <mergeCell ref="L5:M5"/>
    <mergeCell ref="N5:O5"/>
    <mergeCell ref="P5:Q5"/>
    <mergeCell ref="R5:S5"/>
    <mergeCell ref="T5:U5"/>
    <mergeCell ref="V5:W5"/>
    <mergeCell ref="AV5:AW5"/>
    <mergeCell ref="X5:Y5"/>
    <mergeCell ref="F5:G5"/>
    <mergeCell ref="B5:C5"/>
    <mergeCell ref="D5:E5"/>
    <mergeCell ref="AB5:AC5"/>
    <mergeCell ref="AH5:AI5"/>
    <mergeCell ref="AF5:AG5"/>
    <mergeCell ref="AD5:AE5"/>
    <mergeCell ref="BL5:BM5"/>
    <mergeCell ref="BJ5:BK5"/>
    <mergeCell ref="BH5:BI5"/>
    <mergeCell ref="BF5:BG5"/>
    <mergeCell ref="BP5:BQ5"/>
    <mergeCell ref="AL5:AM5"/>
    <mergeCell ref="AN5:AO5"/>
    <mergeCell ref="AT5:AU5"/>
    <mergeCell ref="BD5:BE5"/>
    <mergeCell ref="AP5:AQ5"/>
    <mergeCell ref="AR5:AS5"/>
    <mergeCell ref="AX5:AY5"/>
    <mergeCell ref="BB5:BC5"/>
    <mergeCell ref="AZ5:BA5"/>
    <mergeCell ref="CN5:CO5"/>
    <mergeCell ref="BN5:BO5"/>
    <mergeCell ref="BT5:BU5"/>
    <mergeCell ref="BV5:BW5"/>
    <mergeCell ref="BR5:BS5"/>
  </mergeCells>
  <phoneticPr fontId="0" type="noConversion"/>
  <hyperlinks>
    <hyperlink ref="DF1" location="CONTENTS!I5" display="Å CONTENTS" xr:uid="{8BDBA828-D274-4A85-BADE-494768399DE2}"/>
  </hyperlinks>
  <printOptions horizontalCentered="1" verticalCentered="1"/>
  <pageMargins left="0.25" right="0.26" top="0.27" bottom="0.25" header="0" footer="0.25"/>
  <pageSetup scale="46" orientation="landscape" r:id="rId1"/>
  <headerFooter alignWithMargins="0"/>
  <rowBreaks count="1" manualBreakCount="1">
    <brk id="87" max="16383" man="1"/>
  </row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Hoja6">
    <tabColor theme="4" tint="0.39997558519241921"/>
    <pageSetUpPr fitToPage="1"/>
  </sheetPr>
  <dimension ref="A1:DF99"/>
  <sheetViews>
    <sheetView showGridLines="0" workbookViewId="0">
      <pane xSplit="1" ySplit="7" topLeftCell="CV8" activePane="bottomRight" state="frozen"/>
      <selection pane="topRight" activeCell="L11" sqref="L11"/>
      <selection pane="bottomLeft" activeCell="L11" sqref="L11"/>
      <selection pane="bottomRight" activeCell="DF15" sqref="DF15"/>
    </sheetView>
  </sheetViews>
  <sheetFormatPr baseColWidth="10" defaultColWidth="11.44140625" defaultRowHeight="14.4" outlineLevelCol="1" x14ac:dyDescent="0.35"/>
  <cols>
    <col min="1" max="1" width="23.88671875" style="1" customWidth="1"/>
    <col min="2" max="2" width="17.88671875" style="1" hidden="1" customWidth="1" outlineLevel="1"/>
    <col min="3" max="3" width="11.44140625" style="1" hidden="1" customWidth="1" outlineLevel="1"/>
    <col min="4" max="4" width="17.88671875" style="1" hidden="1" customWidth="1" outlineLevel="1"/>
    <col min="5" max="5" width="11.44140625" style="1" hidden="1" customWidth="1" outlineLevel="1"/>
    <col min="6" max="6" width="17.88671875" style="1" hidden="1" customWidth="1" outlineLevel="1"/>
    <col min="7" max="7" width="11.44140625" style="1" hidden="1" customWidth="1" outlineLevel="1"/>
    <col min="8" max="8" width="17.88671875" style="1" hidden="1" customWidth="1" outlineLevel="1"/>
    <col min="9" max="9" width="11.44140625" style="1" hidden="1" customWidth="1" outlineLevel="1"/>
    <col min="10" max="10" width="17.88671875" style="1" hidden="1" customWidth="1" outlineLevel="1"/>
    <col min="11" max="11" width="11.44140625" style="1" hidden="1" customWidth="1" outlineLevel="1"/>
    <col min="12" max="12" width="17.88671875" style="1" hidden="1" customWidth="1" outlineLevel="1"/>
    <col min="13" max="13" width="11.44140625" style="1" hidden="1" customWidth="1" outlineLevel="1"/>
    <col min="14" max="14" width="17.88671875" style="1" hidden="1" customWidth="1" outlineLevel="1"/>
    <col min="15" max="15" width="11.44140625" style="1" hidden="1" customWidth="1" outlineLevel="1"/>
    <col min="16" max="16" width="17.88671875" style="1" hidden="1" customWidth="1" outlineLevel="1"/>
    <col min="17" max="17" width="11.44140625" style="1" hidden="1" customWidth="1" outlineLevel="1"/>
    <col min="18" max="18" width="17.88671875" style="1" hidden="1" customWidth="1" outlineLevel="1"/>
    <col min="19" max="19" width="11.44140625" style="1" hidden="1" customWidth="1" outlineLevel="1"/>
    <col min="20" max="20" width="17.88671875" style="1" hidden="1" customWidth="1" outlineLevel="1"/>
    <col min="21" max="21" width="11.44140625" style="1" hidden="1" customWidth="1" outlineLevel="1"/>
    <col min="22" max="22" width="17.88671875" style="1" hidden="1" customWidth="1" outlineLevel="1"/>
    <col min="23" max="23" width="11.44140625" style="1" hidden="1" customWidth="1" outlineLevel="1"/>
    <col min="24" max="24" width="17.88671875" style="1" hidden="1" customWidth="1" outlineLevel="1"/>
    <col min="25" max="25" width="11.44140625" style="1" hidden="1" customWidth="1" outlineLevel="1"/>
    <col min="26" max="26" width="17.88671875" style="1" hidden="1" customWidth="1" outlineLevel="1"/>
    <col min="27" max="27" width="0" style="1" hidden="1" customWidth="1" outlineLevel="1"/>
    <col min="28" max="28" width="17.88671875" style="1" hidden="1" customWidth="1" outlineLevel="1"/>
    <col min="29" max="29" width="0" style="1" hidden="1" customWidth="1" outlineLevel="1"/>
    <col min="30" max="30" width="17.88671875" style="13" hidden="1" customWidth="1" outlineLevel="1"/>
    <col min="31" max="31" width="0" style="13" hidden="1" customWidth="1" outlineLevel="1"/>
    <col min="32" max="32" width="17.88671875" style="1" hidden="1" customWidth="1" outlineLevel="1"/>
    <col min="33" max="33" width="0" style="1" hidden="1" customWidth="1" outlineLevel="1"/>
    <col min="34" max="34" width="17.88671875" style="1" hidden="1" customWidth="1" outlineLevel="1"/>
    <col min="35" max="35" width="0" style="1" hidden="1" customWidth="1" outlineLevel="1"/>
    <col min="36" max="36" width="17.88671875" style="1" hidden="1" customWidth="1" outlineLevel="1"/>
    <col min="37" max="37" width="0" style="1" hidden="1" customWidth="1" outlineLevel="1"/>
    <col min="38" max="38" width="17.88671875" style="1" hidden="1" customWidth="1" outlineLevel="1"/>
    <col min="39" max="39" width="0" style="1" hidden="1" customWidth="1" outlineLevel="1"/>
    <col min="40" max="40" width="17.88671875" style="1" hidden="1" customWidth="1" outlineLevel="1"/>
    <col min="41" max="41" width="0" style="1" hidden="1" customWidth="1" outlineLevel="1"/>
    <col min="42" max="42" width="17.88671875" style="1" hidden="1" customWidth="1" outlineLevel="1"/>
    <col min="43" max="43" width="0" style="1" hidden="1" customWidth="1" outlineLevel="1"/>
    <col min="44" max="44" width="17.88671875" style="1" hidden="1" customWidth="1" outlineLevel="1"/>
    <col min="45" max="45" width="0" style="1" hidden="1" customWidth="1" outlineLevel="1"/>
    <col min="46" max="46" width="17.88671875" style="13" hidden="1" customWidth="1" outlineLevel="1"/>
    <col min="47" max="47" width="0" style="13" hidden="1" customWidth="1" outlineLevel="1"/>
    <col min="48" max="48" width="17.88671875" style="1" hidden="1" customWidth="1" outlineLevel="1"/>
    <col min="49" max="49" width="0" style="1" hidden="1" customWidth="1" outlineLevel="1"/>
    <col min="50" max="50" width="17.88671875" style="1" customWidth="1" collapsed="1"/>
    <col min="51" max="51" width="11.44140625" style="1"/>
    <col min="52" max="52" width="17.88671875" style="1" customWidth="1"/>
    <col min="53" max="53" width="11.44140625" style="1"/>
    <col min="54" max="54" width="17.88671875" style="1" customWidth="1"/>
    <col min="55" max="55" width="11.44140625" style="1"/>
    <col min="56" max="56" width="17.88671875" style="1" customWidth="1"/>
    <col min="57" max="57" width="11.44140625" style="1"/>
    <col min="58" max="58" width="17.88671875" style="1" customWidth="1"/>
    <col min="59" max="59" width="11.44140625" style="1"/>
    <col min="60" max="60" width="17.88671875" style="1" customWidth="1"/>
    <col min="61" max="61" width="11.44140625" style="1"/>
    <col min="62" max="62" width="17.88671875" style="1" customWidth="1"/>
    <col min="63" max="63" width="11.44140625" style="1"/>
    <col min="64" max="64" width="17.88671875" style="1" customWidth="1"/>
    <col min="65" max="65" width="11.44140625" style="1"/>
    <col min="66" max="66" width="17.88671875" style="1" customWidth="1"/>
    <col min="67" max="67" width="11.44140625" style="1"/>
    <col min="68" max="68" width="17.88671875" style="1" customWidth="1"/>
    <col min="69" max="69" width="11.44140625" style="1"/>
    <col min="70" max="70" width="23.33203125" style="1" customWidth="1"/>
    <col min="71" max="71" width="11.44140625" style="1"/>
    <col min="72" max="72" width="23.33203125" style="1" customWidth="1"/>
    <col min="73" max="73" width="11.44140625" style="1"/>
    <col min="74" max="74" width="23.33203125" style="1" customWidth="1"/>
    <col min="75" max="75" width="11.44140625" style="1"/>
    <col min="76" max="76" width="23.33203125" style="1" customWidth="1"/>
    <col min="77" max="77" width="11.44140625" style="1"/>
    <col min="78" max="78" width="23.33203125" style="1" customWidth="1"/>
    <col min="79" max="79" width="11.44140625" style="1"/>
    <col min="80" max="80" width="27.44140625" style="1" customWidth="1"/>
    <col min="81" max="81" width="11.44140625" style="1"/>
    <col min="82" max="82" width="23.33203125" style="1" customWidth="1"/>
    <col min="83" max="83" width="11.44140625" style="1"/>
    <col min="84" max="84" width="23.33203125" style="1" customWidth="1"/>
    <col min="85" max="85" width="11.44140625" style="1"/>
    <col min="86" max="86" width="23.33203125" style="1" customWidth="1"/>
    <col min="87" max="87" width="11.44140625" style="1"/>
    <col min="88" max="88" width="23.33203125" style="1" customWidth="1"/>
    <col min="89" max="89" width="11.44140625" style="1"/>
    <col min="90" max="90" width="23.33203125" style="1" customWidth="1"/>
    <col min="91" max="91" width="11.44140625" style="1"/>
    <col min="92" max="92" width="23.33203125" style="1" customWidth="1"/>
    <col min="93" max="93" width="11.44140625" style="1"/>
    <col min="94" max="94" width="23.33203125" style="1" customWidth="1"/>
    <col min="95" max="95" width="11.44140625" style="1"/>
    <col min="96" max="96" width="23.33203125" style="1" customWidth="1"/>
    <col min="97" max="97" width="11.44140625" style="1"/>
    <col min="98" max="98" width="23.33203125" style="1" customWidth="1"/>
    <col min="99" max="99" width="11.44140625" style="1"/>
    <col min="100" max="100" width="23.33203125" style="1" customWidth="1"/>
    <col min="101" max="101" width="11.44140625" style="1"/>
    <col min="102" max="102" width="23.33203125" style="1" customWidth="1"/>
    <col min="103" max="103" width="11.44140625" style="1"/>
    <col min="104" max="104" width="23.33203125" style="1" customWidth="1"/>
    <col min="105" max="105" width="11.44140625" style="1"/>
    <col min="106" max="106" width="23.33203125" style="1" customWidth="1"/>
    <col min="107" max="107" width="11.44140625" style="1"/>
    <col min="108" max="108" width="23.33203125" style="1" customWidth="1"/>
    <col min="109" max="16384" width="11.44140625" style="1"/>
  </cols>
  <sheetData>
    <row r="1" spans="1:110" ht="30" customHeight="1" x14ac:dyDescent="0.35">
      <c r="A1" s="492" t="s">
        <v>17</v>
      </c>
      <c r="B1" s="492"/>
      <c r="C1" s="492"/>
      <c r="D1" s="492"/>
      <c r="E1" s="492"/>
      <c r="F1" s="492"/>
      <c r="G1" s="492"/>
      <c r="H1" s="492"/>
      <c r="I1" s="492"/>
      <c r="J1" s="492"/>
      <c r="K1" s="492"/>
      <c r="L1" s="492"/>
      <c r="M1" s="492"/>
      <c r="N1" s="492"/>
      <c r="O1" s="492"/>
      <c r="P1" s="492"/>
      <c r="Q1" s="492"/>
      <c r="R1" s="492"/>
      <c r="S1" s="492"/>
      <c r="T1" s="492"/>
      <c r="U1" s="492"/>
      <c r="V1" s="492"/>
      <c r="W1" s="492"/>
      <c r="X1" s="492"/>
      <c r="Y1" s="492"/>
      <c r="Z1" s="492"/>
      <c r="AA1" s="492"/>
      <c r="AB1" s="492"/>
      <c r="AC1" s="492"/>
      <c r="AD1" s="492"/>
      <c r="AE1" s="492"/>
      <c r="AF1" s="492"/>
      <c r="AG1" s="492"/>
      <c r="AH1" s="492"/>
      <c r="AI1" s="492"/>
      <c r="AJ1" s="492"/>
      <c r="AK1" s="492"/>
      <c r="AL1" s="492"/>
      <c r="AM1" s="492"/>
      <c r="AN1" s="492"/>
      <c r="AO1" s="492"/>
      <c r="AP1" s="492"/>
      <c r="AQ1" s="492"/>
      <c r="AR1" s="492"/>
      <c r="AS1" s="492"/>
      <c r="AT1" s="492"/>
      <c r="AU1" s="492"/>
      <c r="AV1" s="492"/>
      <c r="AW1" s="492"/>
      <c r="AX1" s="492"/>
      <c r="AY1" s="492"/>
      <c r="AZ1" s="492"/>
      <c r="BA1" s="492"/>
      <c r="BB1" s="492"/>
      <c r="BC1" s="492"/>
      <c r="BD1" s="492"/>
      <c r="BE1" s="492"/>
      <c r="BF1" s="492"/>
      <c r="BG1" s="492"/>
      <c r="BH1" s="492"/>
      <c r="BI1" s="492"/>
      <c r="BJ1" s="492"/>
      <c r="BK1" s="492"/>
      <c r="BL1" s="492"/>
      <c r="BM1" s="492"/>
      <c r="BN1" s="492"/>
      <c r="BO1" s="492"/>
      <c r="BP1" s="492"/>
      <c r="BQ1" s="492"/>
      <c r="BR1" s="124"/>
      <c r="BS1" s="124"/>
      <c r="BT1" s="124"/>
      <c r="BU1" s="124"/>
      <c r="BV1" s="124"/>
      <c r="BW1" s="124"/>
      <c r="BX1" s="124"/>
      <c r="BY1" s="124"/>
      <c r="BZ1" s="124"/>
      <c r="CA1" s="124"/>
      <c r="CB1" s="124"/>
      <c r="CC1" s="124"/>
      <c r="CD1" s="124"/>
      <c r="CE1" s="124"/>
      <c r="CF1" s="124"/>
      <c r="CG1" s="124"/>
      <c r="CH1" s="124"/>
      <c r="CI1" s="124"/>
      <c r="CJ1" s="124"/>
      <c r="CK1" s="124"/>
      <c r="CL1" s="124"/>
      <c r="CM1" s="124"/>
      <c r="CN1" s="124"/>
      <c r="CO1" s="124"/>
      <c r="CP1" s="124"/>
      <c r="CQ1" s="124"/>
      <c r="CR1" s="124"/>
      <c r="CS1" s="124"/>
      <c r="CT1" s="124"/>
      <c r="CU1" s="124"/>
      <c r="CV1" s="124"/>
      <c r="CW1" s="124"/>
      <c r="CX1" s="124"/>
      <c r="CY1" s="124"/>
      <c r="CZ1" s="124"/>
      <c r="DA1" s="124"/>
      <c r="DB1" s="124"/>
      <c r="DC1" s="124"/>
      <c r="DD1" s="124"/>
      <c r="DE1" s="124"/>
      <c r="DF1" s="11" t="s">
        <v>42</v>
      </c>
    </row>
    <row r="2" spans="1:110" ht="15" x14ac:dyDescent="0.35">
      <c r="A2" s="493" t="s">
        <v>43</v>
      </c>
      <c r="B2" s="493"/>
      <c r="C2" s="493"/>
      <c r="D2" s="493"/>
      <c r="E2" s="493"/>
      <c r="F2" s="493"/>
      <c r="G2" s="493"/>
      <c r="H2" s="493"/>
      <c r="I2" s="493"/>
      <c r="J2" s="493"/>
      <c r="K2" s="493"/>
      <c r="L2" s="493"/>
      <c r="M2" s="493"/>
      <c r="N2" s="493"/>
      <c r="O2" s="493"/>
      <c r="P2" s="493"/>
      <c r="Q2" s="493"/>
      <c r="R2" s="493"/>
      <c r="S2" s="493"/>
      <c r="T2" s="493"/>
      <c r="U2" s="493"/>
      <c r="V2" s="493"/>
      <c r="W2" s="493"/>
      <c r="X2" s="493"/>
      <c r="Y2" s="493"/>
      <c r="Z2" s="493"/>
      <c r="AA2" s="493"/>
      <c r="AB2" s="493"/>
      <c r="AC2" s="493"/>
      <c r="AD2" s="493"/>
      <c r="AE2" s="493"/>
      <c r="AF2" s="493"/>
      <c r="AG2" s="493"/>
      <c r="AH2" s="493"/>
      <c r="AI2" s="493"/>
      <c r="AJ2" s="493"/>
      <c r="AK2" s="493"/>
      <c r="AL2" s="493"/>
      <c r="AM2" s="493"/>
      <c r="AN2" s="493"/>
      <c r="AO2" s="493"/>
      <c r="AP2" s="493"/>
      <c r="AQ2" s="493"/>
      <c r="AR2" s="493"/>
      <c r="AS2" s="493"/>
      <c r="AT2" s="493"/>
      <c r="AU2" s="493"/>
      <c r="AV2" s="493"/>
      <c r="AW2" s="493"/>
      <c r="AX2" s="493"/>
      <c r="AY2" s="493"/>
      <c r="AZ2" s="493"/>
      <c r="BA2" s="493"/>
      <c r="BB2" s="493"/>
      <c r="BC2" s="493"/>
      <c r="BD2" s="493"/>
      <c r="BE2" s="493"/>
      <c r="BF2" s="493"/>
      <c r="BG2" s="493"/>
      <c r="BH2" s="493"/>
      <c r="BI2" s="493"/>
      <c r="BJ2" s="493"/>
      <c r="BK2" s="493"/>
      <c r="BL2" s="493"/>
      <c r="BM2" s="493"/>
      <c r="BN2" s="493"/>
      <c r="BO2" s="493"/>
      <c r="BP2" s="493"/>
      <c r="BQ2" s="493"/>
      <c r="BR2" s="125"/>
      <c r="BS2" s="125"/>
      <c r="BT2" s="125"/>
      <c r="BU2" s="125"/>
      <c r="BV2" s="125"/>
      <c r="BW2" s="125"/>
      <c r="BX2" s="125"/>
      <c r="BY2" s="125"/>
      <c r="BZ2" s="125"/>
      <c r="CA2" s="125"/>
      <c r="CB2" s="125"/>
      <c r="CC2" s="125"/>
      <c r="CD2" s="125"/>
      <c r="CE2" s="125"/>
      <c r="CF2" s="125"/>
      <c r="CG2" s="125"/>
      <c r="CH2" s="125"/>
      <c r="CI2" s="125"/>
      <c r="CJ2" s="125"/>
      <c r="CK2" s="125"/>
      <c r="CL2" s="125"/>
      <c r="CM2" s="125"/>
      <c r="CN2" s="125"/>
      <c r="CO2" s="125"/>
      <c r="CP2" s="125"/>
      <c r="CQ2" s="125"/>
      <c r="CR2" s="125"/>
      <c r="CS2" s="125"/>
      <c r="CT2" s="125"/>
      <c r="CU2" s="125"/>
      <c r="CV2" s="125"/>
      <c r="CW2" s="125"/>
      <c r="CX2" s="125"/>
      <c r="CY2" s="125"/>
      <c r="CZ2" s="125"/>
      <c r="DA2" s="125"/>
      <c r="DB2" s="125"/>
      <c r="DC2" s="125"/>
      <c r="DD2" s="125"/>
      <c r="DE2" s="125"/>
      <c r="DF2" s="104"/>
    </row>
    <row r="3" spans="1:110" x14ac:dyDescent="0.35">
      <c r="A3" s="104"/>
    </row>
    <row r="4" spans="1:110" ht="15" thickBot="1" x14ac:dyDescent="0.4">
      <c r="A4" s="105"/>
    </row>
    <row r="5" spans="1:110" x14ac:dyDescent="0.35">
      <c r="A5" s="486" t="s">
        <v>147</v>
      </c>
      <c r="B5" s="482" t="s">
        <v>208</v>
      </c>
      <c r="C5" s="483"/>
      <c r="D5" s="482" t="s">
        <v>209</v>
      </c>
      <c r="E5" s="483"/>
      <c r="F5" s="480" t="s">
        <v>210</v>
      </c>
      <c r="G5" s="481"/>
      <c r="H5" s="480" t="s">
        <v>211</v>
      </c>
      <c r="I5" s="481"/>
      <c r="J5" s="480" t="s">
        <v>212</v>
      </c>
      <c r="K5" s="481"/>
      <c r="L5" s="480" t="s">
        <v>213</v>
      </c>
      <c r="M5" s="481"/>
      <c r="N5" s="480" t="s">
        <v>214</v>
      </c>
      <c r="O5" s="481"/>
      <c r="P5" s="480" t="s">
        <v>215</v>
      </c>
      <c r="Q5" s="481"/>
      <c r="R5" s="480" t="s">
        <v>216</v>
      </c>
      <c r="S5" s="481"/>
      <c r="T5" s="480" t="s">
        <v>218</v>
      </c>
      <c r="U5" s="481"/>
      <c r="V5" s="480" t="s">
        <v>224</v>
      </c>
      <c r="W5" s="481"/>
      <c r="X5" s="480" t="s">
        <v>226</v>
      </c>
      <c r="Y5" s="481"/>
      <c r="Z5" s="480" t="s">
        <v>228</v>
      </c>
      <c r="AA5" s="481"/>
      <c r="AB5" s="480" t="s">
        <v>231</v>
      </c>
      <c r="AC5" s="481"/>
      <c r="AD5" s="482" t="s">
        <v>233</v>
      </c>
      <c r="AE5" s="483"/>
      <c r="AF5" s="480" t="s">
        <v>236</v>
      </c>
      <c r="AG5" s="481"/>
      <c r="AH5" s="480" t="s">
        <v>238</v>
      </c>
      <c r="AI5" s="481"/>
      <c r="AJ5" s="480" t="s">
        <v>242</v>
      </c>
      <c r="AK5" s="481"/>
      <c r="AL5" s="480" t="s">
        <v>243</v>
      </c>
      <c r="AM5" s="481"/>
      <c r="AN5" s="480" t="s">
        <v>244</v>
      </c>
      <c r="AO5" s="481"/>
      <c r="AP5" s="480" t="s">
        <v>245</v>
      </c>
      <c r="AQ5" s="481"/>
      <c r="AR5" s="480" t="s">
        <v>246</v>
      </c>
      <c r="AS5" s="481"/>
      <c r="AT5" s="482" t="s">
        <v>247</v>
      </c>
      <c r="AU5" s="483"/>
      <c r="AV5" s="480" t="s">
        <v>248</v>
      </c>
      <c r="AW5" s="481"/>
      <c r="AX5" s="480" t="s">
        <v>249</v>
      </c>
      <c r="AY5" s="481"/>
      <c r="AZ5" s="480" t="s">
        <v>252</v>
      </c>
      <c r="BA5" s="481"/>
      <c r="BB5" s="480" t="s">
        <v>254</v>
      </c>
      <c r="BC5" s="481"/>
      <c r="BD5" s="480" t="s">
        <v>256</v>
      </c>
      <c r="BE5" s="481"/>
      <c r="BF5" s="480" t="s">
        <v>257</v>
      </c>
      <c r="BG5" s="481"/>
      <c r="BH5" s="480" t="s">
        <v>258</v>
      </c>
      <c r="BI5" s="481"/>
      <c r="BJ5" s="480" t="s">
        <v>259</v>
      </c>
      <c r="BK5" s="481"/>
      <c r="BL5" s="480" t="s">
        <v>260</v>
      </c>
      <c r="BM5" s="481"/>
      <c r="BN5" s="480" t="s">
        <v>261</v>
      </c>
      <c r="BO5" s="481"/>
      <c r="BP5" s="480" t="s">
        <v>263</v>
      </c>
      <c r="BQ5" s="481"/>
      <c r="BR5" s="480" t="s">
        <v>265</v>
      </c>
      <c r="BS5" s="481"/>
      <c r="BT5" s="480" t="s">
        <v>268</v>
      </c>
      <c r="BU5" s="481"/>
      <c r="BV5" s="480" t="s">
        <v>269</v>
      </c>
      <c r="BW5" s="481"/>
      <c r="BX5" s="480" t="s">
        <v>271</v>
      </c>
      <c r="BY5" s="481"/>
      <c r="BZ5" s="482" t="s">
        <v>272</v>
      </c>
      <c r="CA5" s="483"/>
      <c r="CB5" s="482" t="s">
        <v>274</v>
      </c>
      <c r="CC5" s="483"/>
      <c r="CD5" s="480" t="s">
        <v>275</v>
      </c>
      <c r="CE5" s="481"/>
      <c r="CF5" s="480" t="s">
        <v>277</v>
      </c>
      <c r="CG5" s="481"/>
      <c r="CH5" s="480" t="s">
        <v>278</v>
      </c>
      <c r="CI5" s="481"/>
      <c r="CJ5" s="480" t="s">
        <v>280</v>
      </c>
      <c r="CK5" s="481"/>
      <c r="CL5" s="480" t="s">
        <v>281</v>
      </c>
      <c r="CM5" s="481"/>
      <c r="CN5" s="480" t="s">
        <v>284</v>
      </c>
      <c r="CO5" s="481"/>
      <c r="CP5" s="480" t="s">
        <v>286</v>
      </c>
      <c r="CQ5" s="481"/>
      <c r="CR5" s="480" t="s">
        <v>288</v>
      </c>
      <c r="CS5" s="481"/>
      <c r="CT5" s="480" t="s">
        <v>291</v>
      </c>
      <c r="CU5" s="481"/>
      <c r="CV5" s="480" t="s">
        <v>295</v>
      </c>
      <c r="CW5" s="481"/>
      <c r="CX5" s="480" t="s">
        <v>296</v>
      </c>
      <c r="CY5" s="481"/>
      <c r="CZ5" s="480" t="s">
        <v>298</v>
      </c>
      <c r="DA5" s="481"/>
      <c r="DB5" s="480" t="s">
        <v>300</v>
      </c>
      <c r="DC5" s="481"/>
      <c r="DD5" s="489" t="s">
        <v>302</v>
      </c>
      <c r="DE5" s="490"/>
    </row>
    <row r="6" spans="1:110" ht="12.75" customHeight="1" x14ac:dyDescent="0.35">
      <c r="A6" s="487"/>
      <c r="B6" s="15" t="s">
        <v>45</v>
      </c>
      <c r="C6" s="62" t="s">
        <v>46</v>
      </c>
      <c r="D6" s="15" t="s">
        <v>45</v>
      </c>
      <c r="E6" s="62" t="s">
        <v>46</v>
      </c>
      <c r="F6" s="16" t="s">
        <v>45</v>
      </c>
      <c r="G6" s="63" t="s">
        <v>46</v>
      </c>
      <c r="H6" s="16" t="s">
        <v>45</v>
      </c>
      <c r="I6" s="63" t="s">
        <v>46</v>
      </c>
      <c r="J6" s="16" t="s">
        <v>45</v>
      </c>
      <c r="K6" s="63" t="s">
        <v>46</v>
      </c>
      <c r="L6" s="16" t="s">
        <v>45</v>
      </c>
      <c r="M6" s="63" t="s">
        <v>46</v>
      </c>
      <c r="N6" s="16" t="s">
        <v>45</v>
      </c>
      <c r="O6" s="63" t="s">
        <v>46</v>
      </c>
      <c r="P6" s="16" t="s">
        <v>45</v>
      </c>
      <c r="Q6" s="63" t="s">
        <v>46</v>
      </c>
      <c r="R6" s="16" t="s">
        <v>45</v>
      </c>
      <c r="S6" s="63" t="s">
        <v>46</v>
      </c>
      <c r="T6" s="16" t="s">
        <v>45</v>
      </c>
      <c r="U6" s="63" t="s">
        <v>46</v>
      </c>
      <c r="V6" s="16" t="s">
        <v>45</v>
      </c>
      <c r="W6" s="63" t="s">
        <v>46</v>
      </c>
      <c r="X6" s="16" t="s">
        <v>45</v>
      </c>
      <c r="Y6" s="63" t="s">
        <v>46</v>
      </c>
      <c r="Z6" s="16" t="s">
        <v>45</v>
      </c>
      <c r="AA6" s="63" t="s">
        <v>46</v>
      </c>
      <c r="AB6" s="16" t="s">
        <v>45</v>
      </c>
      <c r="AC6" s="63" t="s">
        <v>46</v>
      </c>
      <c r="AD6" s="15" t="s">
        <v>45</v>
      </c>
      <c r="AE6" s="62" t="s">
        <v>46</v>
      </c>
      <c r="AF6" s="16" t="s">
        <v>45</v>
      </c>
      <c r="AG6" s="63" t="s">
        <v>46</v>
      </c>
      <c r="AH6" s="16" t="s">
        <v>45</v>
      </c>
      <c r="AI6" s="63" t="s">
        <v>46</v>
      </c>
      <c r="AJ6" s="16" t="s">
        <v>45</v>
      </c>
      <c r="AK6" s="63" t="s">
        <v>46</v>
      </c>
      <c r="AL6" s="16" t="s">
        <v>45</v>
      </c>
      <c r="AM6" s="63" t="s">
        <v>46</v>
      </c>
      <c r="AN6" s="16" t="s">
        <v>45</v>
      </c>
      <c r="AO6" s="63" t="s">
        <v>46</v>
      </c>
      <c r="AP6" s="16" t="s">
        <v>45</v>
      </c>
      <c r="AQ6" s="63" t="s">
        <v>46</v>
      </c>
      <c r="AR6" s="16" t="s">
        <v>45</v>
      </c>
      <c r="AS6" s="63" t="s">
        <v>46</v>
      </c>
      <c r="AT6" s="15" t="s">
        <v>45</v>
      </c>
      <c r="AU6" s="62" t="s">
        <v>46</v>
      </c>
      <c r="AV6" s="16" t="s">
        <v>45</v>
      </c>
      <c r="AW6" s="63" t="s">
        <v>46</v>
      </c>
      <c r="AX6" s="16" t="s">
        <v>45</v>
      </c>
      <c r="AY6" s="63" t="s">
        <v>46</v>
      </c>
      <c r="AZ6" s="16" t="s">
        <v>45</v>
      </c>
      <c r="BA6" s="63" t="s">
        <v>46</v>
      </c>
      <c r="BB6" s="16" t="s">
        <v>45</v>
      </c>
      <c r="BC6" s="63" t="s">
        <v>46</v>
      </c>
      <c r="BD6" s="16" t="s">
        <v>45</v>
      </c>
      <c r="BE6" s="63" t="s">
        <v>46</v>
      </c>
      <c r="BF6" s="16" t="s">
        <v>45</v>
      </c>
      <c r="BG6" s="63" t="s">
        <v>46</v>
      </c>
      <c r="BH6" s="16" t="s">
        <v>45</v>
      </c>
      <c r="BI6" s="63" t="s">
        <v>46</v>
      </c>
      <c r="BJ6" s="16" t="s">
        <v>45</v>
      </c>
      <c r="BK6" s="63" t="s">
        <v>46</v>
      </c>
      <c r="BL6" s="16" t="s">
        <v>45</v>
      </c>
      <c r="BM6" s="63" t="s">
        <v>46</v>
      </c>
      <c r="BN6" s="16" t="s">
        <v>45</v>
      </c>
      <c r="BO6" s="63" t="s">
        <v>46</v>
      </c>
      <c r="BP6" s="16" t="s">
        <v>45</v>
      </c>
      <c r="BQ6" s="63" t="s">
        <v>46</v>
      </c>
      <c r="BR6" s="16" t="s">
        <v>45</v>
      </c>
      <c r="BS6" s="63" t="s">
        <v>46</v>
      </c>
      <c r="BT6" s="16" t="s">
        <v>45</v>
      </c>
      <c r="BU6" s="63" t="s">
        <v>46</v>
      </c>
      <c r="BV6" s="16" t="s">
        <v>45</v>
      </c>
      <c r="BW6" s="63" t="s">
        <v>46</v>
      </c>
      <c r="BX6" s="16" t="s">
        <v>45</v>
      </c>
      <c r="BY6" s="63" t="s">
        <v>46</v>
      </c>
      <c r="BZ6" s="15" t="s">
        <v>45</v>
      </c>
      <c r="CA6" s="62" t="s">
        <v>46</v>
      </c>
      <c r="CB6" s="15" t="s">
        <v>45</v>
      </c>
      <c r="CC6" s="62" t="s">
        <v>46</v>
      </c>
      <c r="CD6" s="16" t="s">
        <v>45</v>
      </c>
      <c r="CE6" s="63" t="s">
        <v>46</v>
      </c>
      <c r="CF6" s="16" t="s">
        <v>45</v>
      </c>
      <c r="CG6" s="63" t="s">
        <v>46</v>
      </c>
      <c r="CH6" s="16" t="s">
        <v>45</v>
      </c>
      <c r="CI6" s="63" t="s">
        <v>46</v>
      </c>
      <c r="CJ6" s="16" t="s">
        <v>45</v>
      </c>
      <c r="CK6" s="63" t="s">
        <v>46</v>
      </c>
      <c r="CL6" s="16" t="s">
        <v>45</v>
      </c>
      <c r="CM6" s="63" t="s">
        <v>46</v>
      </c>
      <c r="CN6" s="16" t="s">
        <v>45</v>
      </c>
      <c r="CO6" s="63" t="s">
        <v>46</v>
      </c>
      <c r="CP6" s="16" t="s">
        <v>45</v>
      </c>
      <c r="CQ6" s="63" t="s">
        <v>46</v>
      </c>
      <c r="CR6" s="16" t="s">
        <v>45</v>
      </c>
      <c r="CS6" s="63" t="s">
        <v>46</v>
      </c>
      <c r="CT6" s="16" t="s">
        <v>45</v>
      </c>
      <c r="CU6" s="63" t="s">
        <v>46</v>
      </c>
      <c r="CV6" s="16" t="s">
        <v>45</v>
      </c>
      <c r="CW6" s="63" t="s">
        <v>46</v>
      </c>
      <c r="CX6" s="16" t="s">
        <v>45</v>
      </c>
      <c r="CY6" s="63" t="s">
        <v>46</v>
      </c>
      <c r="CZ6" s="16" t="s">
        <v>45</v>
      </c>
      <c r="DA6" s="63" t="s">
        <v>46</v>
      </c>
      <c r="DB6" s="16" t="s">
        <v>45</v>
      </c>
      <c r="DC6" s="63" t="s">
        <v>46</v>
      </c>
      <c r="DD6" s="17" t="s">
        <v>45</v>
      </c>
      <c r="DE6" s="64" t="s">
        <v>46</v>
      </c>
    </row>
    <row r="7" spans="1:110" s="4" customFormat="1" ht="13.5" customHeight="1" thickBot="1" x14ac:dyDescent="0.4">
      <c r="A7" s="488"/>
      <c r="B7" s="18">
        <f>+'EXTERNAL DEBT USD'!B7*'EXTERNAL DEBT COLONES'!B91</f>
        <v>5897810.0150988149</v>
      </c>
      <c r="C7" s="65">
        <f>+C12+C14</f>
        <v>0.99999999999999312</v>
      </c>
      <c r="D7" s="18">
        <f>+'EXTERNAL DEBT USD'!D7*'EXTERNAL DEBT COLONES'!D91</f>
        <v>5890297.7499740673</v>
      </c>
      <c r="E7" s="65">
        <f>+E12+E14</f>
        <v>0.99999999999999967</v>
      </c>
      <c r="F7" s="19">
        <f>+'EXTERNAL DEBT USD'!F7*'EXTERNAL DEBT COLONES'!F91</f>
        <v>5906935.5967899421</v>
      </c>
      <c r="G7" s="66">
        <f>+G12+G14</f>
        <v>0.999999999999995</v>
      </c>
      <c r="H7" s="19">
        <f>+'EXTERNAL DEBT USD'!H7*'EXTERNAL DEBT COLONES'!H91</f>
        <v>5876896.4007929834</v>
      </c>
      <c r="I7" s="66">
        <f>+I12+I14</f>
        <v>0.99999999999998945</v>
      </c>
      <c r="J7" s="19">
        <f>+'EXTERNAL DEBT USD'!J7*'EXTERNAL DEBT COLONES'!J91</f>
        <v>5903486.0014987448</v>
      </c>
      <c r="K7" s="66">
        <f>+K12+K14</f>
        <v>0.99999999999999312</v>
      </c>
      <c r="L7" s="19">
        <f>+'EXTERNAL DEBT USD'!L7*'EXTERNAL DEBT COLONES'!L91</f>
        <v>5977441.4371057525</v>
      </c>
      <c r="M7" s="66">
        <f>+M12+M14</f>
        <v>0.99999999999971856</v>
      </c>
      <c r="N7" s="19">
        <f>+'EXTERNAL DEBT USD'!N7*'EXTERNAL DEBT COLONES'!N91</f>
        <v>6166594.8876216616</v>
      </c>
      <c r="O7" s="66">
        <f>+O12+O14</f>
        <v>0.99999999999999811</v>
      </c>
      <c r="P7" s="19">
        <f>+'EXTERNAL DEBT USD'!P7*'EXTERNAL DEBT COLONES'!P91</f>
        <v>6368351.6042210264</v>
      </c>
      <c r="Q7" s="66">
        <f>+Q12+Q14</f>
        <v>1.0000000000000069</v>
      </c>
      <c r="R7" s="19">
        <f>+'EXTERNAL DEBT USD'!R7*'EXTERNAL DEBT COLONES'!R91</f>
        <v>6407653.3083475651</v>
      </c>
      <c r="S7" s="66">
        <f>+S12+S14</f>
        <v>1.0000000000000022</v>
      </c>
      <c r="T7" s="19">
        <f>+'EXTERNAL DEBT USD'!T7*'EXTERNAL DEBT COLONES'!T91</f>
        <v>6421421.8020215277</v>
      </c>
      <c r="U7" s="66">
        <f>+U12+U14</f>
        <v>0.99999999999999745</v>
      </c>
      <c r="V7" s="19">
        <f>+'EXTERNAL DEBT USD'!V7*'EXTERNAL DEBT COLONES'!V91</f>
        <v>6533402.1903504534</v>
      </c>
      <c r="W7" s="66">
        <f>+W12+W14</f>
        <v>0.99999999999999645</v>
      </c>
      <c r="X7" s="19">
        <f>+'EXTERNAL DEBT USD'!X7*'EXTERNAL DEBT COLONES'!X91</f>
        <v>6435401.2981317472</v>
      </c>
      <c r="Y7" s="66">
        <f>+Y12+Y14</f>
        <v>0.99999999999999989</v>
      </c>
      <c r="Z7" s="19">
        <f>+'EXTERNAL DEBT USD'!Z7*'EXTERNAL DEBT COLONES'!Z91</f>
        <v>6778859.1350695277</v>
      </c>
      <c r="AA7" s="66">
        <f>+AA12+AA14</f>
        <v>1</v>
      </c>
      <c r="AB7" s="19">
        <f>+'EXTERNAL DEBT USD'!AB7*'EXTERNAL DEBT COLONES'!AB91</f>
        <v>6848624.9916771594</v>
      </c>
      <c r="AC7" s="66">
        <f>+AC12+AC14</f>
        <v>0.99999999999999989</v>
      </c>
      <c r="AD7" s="18">
        <f>+'EXTERNAL DEBT USD'!AD7*'EXTERNAL DEBT COLONES'!AD91</f>
        <v>6838898.8567232797</v>
      </c>
      <c r="AE7" s="65">
        <f>+AE12+AE14</f>
        <v>0.99999999999999989</v>
      </c>
      <c r="AF7" s="19">
        <f>+'EXTERNAL DEBT USD'!AF7*'EXTERNAL DEBT COLONES'!AF91</f>
        <v>7400702.3778302735</v>
      </c>
      <c r="AG7" s="66">
        <f>+AG12+AG14</f>
        <v>0.99999999999999989</v>
      </c>
      <c r="AH7" s="19">
        <f>+'EXTERNAL DEBT USD'!AH7*'EXTERNAL DEBT COLONES'!AH91</f>
        <v>7579418.4206016287</v>
      </c>
      <c r="AI7" s="66">
        <f>+AI12+AI14</f>
        <v>1</v>
      </c>
      <c r="AJ7" s="19">
        <f>+'EXTERNAL DEBT USD'!AJ7*'EXTERNAL DEBT COLONES'!AJ91</f>
        <v>7813188.8559055561</v>
      </c>
      <c r="AK7" s="66">
        <f>+AK12+AK14</f>
        <v>1</v>
      </c>
      <c r="AL7" s="19">
        <f>+'EXTERNAL DEBT USD'!AL7*'EXTERNAL DEBT COLONES'!AL91</f>
        <v>7836595.6625104006</v>
      </c>
      <c r="AM7" s="66">
        <f>+AM12+AM14</f>
        <v>0.99999999999999989</v>
      </c>
      <c r="AN7" s="19">
        <f>+'EXTERNAL DEBT USD'!AN7*'EXTERNAL DEBT COLONES'!AN91</f>
        <v>7810755.6497910712</v>
      </c>
      <c r="AO7" s="66">
        <f>+AO12+AO14</f>
        <v>1</v>
      </c>
      <c r="AP7" s="19">
        <f>+'EXTERNAL DEBT USD'!AP7*'EXTERNAL DEBT COLONES'!AP91</f>
        <v>7666033.902471412</v>
      </c>
      <c r="AQ7" s="66">
        <f>+AQ12+AQ14</f>
        <v>1</v>
      </c>
      <c r="AR7" s="19">
        <f>+'EXTERNAL DEBT USD'!AR7*'EXTERNAL DEBT COLONES'!AR91</f>
        <v>7319228.3342335885</v>
      </c>
      <c r="AS7" s="66">
        <f>+AS12+AS14</f>
        <v>1</v>
      </c>
      <c r="AT7" s="18">
        <f>+'EXTERNAL DEBT USD'!AT7*'EXTERNAL DEBT COLONES'!AT91</f>
        <v>7254247.5957117844</v>
      </c>
      <c r="AU7" s="65">
        <f>+AU12+AU14</f>
        <v>1</v>
      </c>
      <c r="AV7" s="19">
        <f>+'EXTERNAL DEBT USD'!AV7*'EXTERNAL DEBT COLONES'!AV91</f>
        <v>7275103.3896893226</v>
      </c>
      <c r="AW7" s="66">
        <f>+AW12+AW14</f>
        <v>1</v>
      </c>
      <c r="AX7" s="19">
        <f>+'EXTERNAL DEBT USD'!AX7*'EXTERNAL DEBT COLONES'!AX91</f>
        <v>7209746.450000233</v>
      </c>
      <c r="AY7" s="66">
        <f>+AY12+AY14</f>
        <v>1</v>
      </c>
      <c r="AZ7" s="19">
        <f>+'EXTERNAL DEBT USD'!AZ7*'EXTERNAL DEBT COLONES'!AZ91</f>
        <v>6182613.173972236</v>
      </c>
      <c r="BA7" s="66">
        <f>+BA12+BA14</f>
        <v>1.0000000000000002</v>
      </c>
      <c r="BB7" s="19">
        <f>+'EXTERNAL DEBT USD'!BB7*'EXTERNAL DEBT COLONES'!BB91</f>
        <v>6232099.2863362413</v>
      </c>
      <c r="BC7" s="66">
        <f>+BC12+BC14</f>
        <v>1</v>
      </c>
      <c r="BD7" s="19">
        <f>+'EXTERNAL DEBT USD'!BD7*'EXTERNAL DEBT COLONES'!BD91</f>
        <v>6022011.1268389998</v>
      </c>
      <c r="BE7" s="66">
        <f>+BE12+BE14</f>
        <v>0.99999999999999989</v>
      </c>
      <c r="BF7" s="19">
        <f>+'EXTERNAL DEBT USD'!BF7*'EXTERNAL DEBT COLONES'!BF91</f>
        <v>6896016.9212664505</v>
      </c>
      <c r="BG7" s="66">
        <f>+BG12+BG14</f>
        <v>0.99999999999999989</v>
      </c>
      <c r="BH7" s="19">
        <f>+'EXTERNAL DEBT USD'!BH7*'EXTERNAL DEBT COLONES'!BH91</f>
        <v>6845268.0400275365</v>
      </c>
      <c r="BI7" s="66">
        <f>+BI12+BI14</f>
        <v>1</v>
      </c>
      <c r="BJ7" s="19">
        <f>+'EXTERNAL DEBT USD'!BJ7*'EXTERNAL DEBT COLONES'!BJ91</f>
        <v>6894077.1809923947</v>
      </c>
      <c r="BK7" s="66">
        <f>+BK12+BK14</f>
        <v>0.99999999999999989</v>
      </c>
      <c r="BL7" s="19">
        <f>+'EXTERNAL DEBT USD'!BL7*'EXTERNAL DEBT COLONES'!BL91</f>
        <v>7047965.8330138335</v>
      </c>
      <c r="BM7" s="66">
        <f>+BM12+BM14</f>
        <v>0.99999999999999989</v>
      </c>
      <c r="BN7" s="19">
        <f>+'EXTERNAL DEBT USD'!BN7*'EXTERNAL DEBT COLONES'!BN91</f>
        <v>6915373.8742703469</v>
      </c>
      <c r="BO7" s="66">
        <f>+BO12+BO14</f>
        <v>1</v>
      </c>
      <c r="BP7" s="19">
        <f>+'EXTERNAL DEBT USD'!BP7*'EXTERNAL DEBT COLONES'!BP91</f>
        <v>6933560.2166167218</v>
      </c>
      <c r="BQ7" s="66">
        <f>+BQ12+BQ14</f>
        <v>1</v>
      </c>
      <c r="BR7" s="19">
        <f>+'EXTERNAL DEBT USD'!BR7*'EXTERNAL DEBT COLONES'!BR91</f>
        <v>6883341.9302197667</v>
      </c>
      <c r="BS7" s="66">
        <f>+BS12+BS14</f>
        <v>1</v>
      </c>
      <c r="BT7" s="19">
        <f>+'EXTERNAL DEBT USD'!BT7*'EXTERNAL DEBT COLONES'!BT91</f>
        <v>7739221.2728641611</v>
      </c>
      <c r="BU7" s="66">
        <f>+BU12+BU14</f>
        <v>1</v>
      </c>
      <c r="BV7" s="19">
        <f>+'EXTERNAL DEBT USD'!BV7*'EXTERNAL DEBT COLONES'!BV91</f>
        <v>7538581.4496026868</v>
      </c>
      <c r="BW7" s="66">
        <f>+BW12+BW14</f>
        <v>1</v>
      </c>
      <c r="BX7" s="19">
        <f>+'EXTERNAL DEBT USD'!BX7*'EXTERNAL DEBT COLONES'!BX91</f>
        <v>7850386.0831324579</v>
      </c>
      <c r="BY7" s="66">
        <f>+BY12+BY14</f>
        <v>0.989746427869997</v>
      </c>
      <c r="BZ7" s="18">
        <f>+'EXTERNAL DEBT USD'!BZ7*'EXTERNAL DEBT COLONES'!BZ91</f>
        <v>7806203.0611369144</v>
      </c>
      <c r="CA7" s="65">
        <f>+CA12+CA14</f>
        <v>0.98968839276645137</v>
      </c>
      <c r="CB7" s="18">
        <f>+'EXTERNAL DEBT USD'!CB7*'EXTERNAL DEBT COLONES'!CB91</f>
        <v>7577080.4288696982</v>
      </c>
      <c r="CC7" s="65">
        <f>+CC12+CC14</f>
        <v>0.96675982229353985</v>
      </c>
      <c r="CD7" s="19">
        <f>+'EXTERNAL DEBT USD'!CD7*'EXTERNAL DEBT USD'!$CD$91</f>
        <v>7645933.0849217204</v>
      </c>
      <c r="CE7" s="66">
        <f>+CE12+CE14</f>
        <v>0.9670591545656525</v>
      </c>
      <c r="CF7" s="19">
        <f>+'EXTERNAL DEBT USD'!CF7*'EXTERNAL DEBT USD'!$CF$91</f>
        <v>7981282.1324333427</v>
      </c>
      <c r="CG7" s="66">
        <f>+CG12+CG14</f>
        <v>0.94912339982298422</v>
      </c>
      <c r="CH7" s="19">
        <f>+'EXTERNAL DEBT USD'!CH7*'EXTERNAL DEBT USD'!CH91</f>
        <v>8203116.3904289138</v>
      </c>
      <c r="CI7" s="66">
        <f>+CI12+CI14</f>
        <v>0.94726077512973594</v>
      </c>
      <c r="CJ7" s="19">
        <f>+'EXTERNAL DEBT USD'!CJ7*'EXTERNAL DEBT USD'!CJ91</f>
        <v>8154826.7326935548</v>
      </c>
      <c r="CK7" s="66">
        <f>+CK12+CK14</f>
        <v>0.94694847430450746</v>
      </c>
      <c r="CL7" s="19">
        <f>+'EXTERNAL DEBT USD'!CL7*'EXTERNAL DEBT USD'!CL91</f>
        <v>8117559.7712830985</v>
      </c>
      <c r="CM7" s="66">
        <f>+CM12+CM14</f>
        <v>0.94670491968753345</v>
      </c>
      <c r="CN7" s="19">
        <f>+'EXTERNAL DEBT USD'!CN7*'EXTERNAL DEBT USD'!CN91</f>
        <v>8047410.9165676562</v>
      </c>
      <c r="CO7" s="66">
        <f>+CO12+CO14</f>
        <v>0.94624034929531087</v>
      </c>
      <c r="CP7" s="19">
        <f>+'EXTERNAL DEBT USD'!CP7*'EXTERNAL DEBT USD'!CP91</f>
        <v>7930224.3039948605</v>
      </c>
      <c r="CQ7" s="66">
        <f>+CQ12+CQ14</f>
        <v>0.94544593149353373</v>
      </c>
      <c r="CR7" s="19">
        <f>+'EXTERNAL DEBT USD'!CR7*'EXTERNAL DEBT USD'!CR91</f>
        <v>7866407.2803536514</v>
      </c>
      <c r="CS7" s="66">
        <f>+CS12+CS14</f>
        <v>0.94500335610231312</v>
      </c>
      <c r="CT7" s="19">
        <f>+'EXTERNAL DEBT USD'!CT7*'EXTERNAL DEBT USD'!CT91</f>
        <v>7817765.7610066002</v>
      </c>
      <c r="CU7" s="66">
        <f>+CU12+CU14</f>
        <v>0.9446611713400741</v>
      </c>
      <c r="CV7" s="19">
        <f>+'EXTERNAL DEBT USD'!CV7*'EXTERNAL DEBT USD'!CV91</f>
        <v>7798764.4222564567</v>
      </c>
      <c r="CW7" s="66">
        <f>+CW12+CW14</f>
        <v>0.94452634077301612</v>
      </c>
      <c r="CX7" s="19">
        <f>+'EXTERNAL DEBT USD'!CX7*'EXTERNAL DEBT USD'!CX91</f>
        <v>7739480.6786097465</v>
      </c>
      <c r="CY7" s="66">
        <f>+CY12+CY14</f>
        <v>0.94410141740550324</v>
      </c>
      <c r="CZ7" s="19">
        <f>+'EXTERNAL DEBT USD'!CZ7*'EXTERNAL DEBT USD'!CZ91</f>
        <v>7696592.8984336108</v>
      </c>
      <c r="DA7" s="66">
        <f>+DA12+DA14</f>
        <v>0.92480163512134428</v>
      </c>
      <c r="DB7" s="19">
        <f>+'EXTERNAL DEBT USD'!DB7*'EXTERNAL DEBT USD'!DB91</f>
        <v>7542296.0059654191</v>
      </c>
      <c r="DC7" s="66">
        <f>+DC12+DC14</f>
        <v>0.92335797636745909</v>
      </c>
      <c r="DD7" s="20">
        <f>+'EXTERNAL DEBT USD'!DD7*'EXTERNAL DEBT USD'!DD91</f>
        <v>7540616.0427512098</v>
      </c>
      <c r="DE7" s="67">
        <f>+DE12+DE14</f>
        <v>0.92334090139909653</v>
      </c>
      <c r="DF7" s="21"/>
    </row>
    <row r="8" spans="1:110" s="4" customFormat="1" x14ac:dyDescent="0.35">
      <c r="A8" s="217"/>
      <c r="B8" s="23"/>
      <c r="C8" s="68"/>
      <c r="D8" s="23"/>
      <c r="E8" s="68"/>
      <c r="F8" s="24"/>
      <c r="G8" s="69"/>
      <c r="H8" s="24"/>
      <c r="I8" s="69"/>
      <c r="J8" s="24"/>
      <c r="K8" s="69"/>
      <c r="L8" s="24"/>
      <c r="M8" s="69"/>
      <c r="N8" s="24"/>
      <c r="O8" s="69"/>
      <c r="P8" s="24"/>
      <c r="Q8" s="69"/>
      <c r="R8" s="24"/>
      <c r="S8" s="69"/>
      <c r="T8" s="24"/>
      <c r="U8" s="69"/>
      <c r="V8" s="24"/>
      <c r="W8" s="69"/>
      <c r="X8" s="24"/>
      <c r="Y8" s="69"/>
      <c r="Z8" s="24"/>
      <c r="AA8" s="69"/>
      <c r="AB8" s="24"/>
      <c r="AC8" s="69"/>
      <c r="AD8" s="23"/>
      <c r="AE8" s="68"/>
      <c r="AF8" s="24"/>
      <c r="AG8" s="69"/>
      <c r="AH8" s="24"/>
      <c r="AI8" s="69"/>
      <c r="AJ8" s="24"/>
      <c r="AK8" s="69"/>
      <c r="AL8" s="24"/>
      <c r="AM8" s="69"/>
      <c r="AN8" s="24"/>
      <c r="AO8" s="69"/>
      <c r="AP8" s="24"/>
      <c r="AQ8" s="69"/>
      <c r="AR8" s="24"/>
      <c r="AS8" s="69"/>
      <c r="AT8" s="23"/>
      <c r="AU8" s="68"/>
      <c r="AV8" s="24"/>
      <c r="AW8" s="69"/>
      <c r="AX8" s="24"/>
      <c r="AY8" s="69"/>
      <c r="AZ8" s="24"/>
      <c r="BA8" s="69"/>
      <c r="BB8" s="24"/>
      <c r="BC8" s="69"/>
      <c r="BD8" s="24"/>
      <c r="BE8" s="69"/>
      <c r="BF8" s="24"/>
      <c r="BG8" s="69"/>
      <c r="BH8" s="24"/>
      <c r="BI8" s="69"/>
      <c r="BJ8" s="24"/>
      <c r="BK8" s="69"/>
      <c r="BL8" s="24"/>
      <c r="BM8" s="69"/>
      <c r="BN8" s="24"/>
      <c r="BO8" s="69"/>
      <c r="BP8" s="24"/>
      <c r="BQ8" s="69"/>
      <c r="BR8" s="24"/>
      <c r="BS8" s="69"/>
      <c r="BT8" s="24"/>
      <c r="BU8" s="69"/>
      <c r="BV8" s="24"/>
      <c r="BW8" s="69"/>
      <c r="BX8" s="24"/>
      <c r="BY8" s="69"/>
      <c r="BZ8" s="23"/>
      <c r="CA8" s="68"/>
      <c r="CB8" s="23"/>
      <c r="CC8" s="68"/>
      <c r="CD8" s="24"/>
      <c r="CE8" s="69"/>
      <c r="CF8" s="24"/>
      <c r="CG8" s="69"/>
      <c r="CH8" s="24"/>
      <c r="CI8" s="69"/>
      <c r="CJ8" s="24"/>
      <c r="CK8" s="69"/>
      <c r="CL8" s="24"/>
      <c r="CM8" s="69"/>
      <c r="CN8" s="24"/>
      <c r="CO8" s="69"/>
      <c r="CP8" s="24"/>
      <c r="CQ8" s="69"/>
      <c r="CR8" s="24"/>
      <c r="CS8" s="69"/>
      <c r="CT8" s="24"/>
      <c r="CU8" s="69"/>
      <c r="CV8" s="24"/>
      <c r="CW8" s="69"/>
      <c r="CX8" s="24"/>
      <c r="CY8" s="69"/>
      <c r="CZ8" s="24"/>
      <c r="DA8" s="69"/>
      <c r="DB8" s="24"/>
      <c r="DC8" s="69"/>
      <c r="DD8" s="280"/>
      <c r="DE8" s="281"/>
      <c r="DF8" s="21"/>
    </row>
    <row r="9" spans="1:110" s="4" customFormat="1" x14ac:dyDescent="0.35">
      <c r="A9" s="40" t="s">
        <v>47</v>
      </c>
      <c r="B9" s="26"/>
      <c r="C9" s="70"/>
      <c r="D9" s="26"/>
      <c r="E9" s="70"/>
      <c r="F9" s="27"/>
      <c r="G9" s="71"/>
      <c r="H9" s="27"/>
      <c r="I9" s="71"/>
      <c r="J9" s="27"/>
      <c r="K9" s="71"/>
      <c r="L9" s="27"/>
      <c r="M9" s="71"/>
      <c r="N9" s="27"/>
      <c r="O9" s="71"/>
      <c r="P9" s="27"/>
      <c r="Q9" s="71"/>
      <c r="R9" s="27"/>
      <c r="S9" s="71"/>
      <c r="T9" s="27"/>
      <c r="U9" s="71"/>
      <c r="V9" s="27"/>
      <c r="W9" s="71"/>
      <c r="X9" s="27"/>
      <c r="Y9" s="71"/>
      <c r="Z9" s="27"/>
      <c r="AA9" s="71"/>
      <c r="AB9" s="27"/>
      <c r="AC9" s="71"/>
      <c r="AD9" s="26"/>
      <c r="AE9" s="70"/>
      <c r="AF9" s="27"/>
      <c r="AG9" s="71"/>
      <c r="AH9" s="27"/>
      <c r="AI9" s="71"/>
      <c r="AJ9" s="27"/>
      <c r="AK9" s="71"/>
      <c r="AL9" s="27"/>
      <c r="AM9" s="71"/>
      <c r="AN9" s="27"/>
      <c r="AO9" s="71"/>
      <c r="AP9" s="27"/>
      <c r="AQ9" s="71"/>
      <c r="AR9" s="27"/>
      <c r="AS9" s="71"/>
      <c r="AT9" s="26"/>
      <c r="AU9" s="70"/>
      <c r="AV9" s="27"/>
      <c r="AW9" s="71"/>
      <c r="AX9" s="27"/>
      <c r="AY9" s="71"/>
      <c r="AZ9" s="27"/>
      <c r="BA9" s="71"/>
      <c r="BB9" s="27"/>
      <c r="BC9" s="71"/>
      <c r="BD9" s="27"/>
      <c r="BE9" s="71"/>
      <c r="BF9" s="27"/>
      <c r="BG9" s="71"/>
      <c r="BH9" s="27"/>
      <c r="BI9" s="71"/>
      <c r="BJ9" s="27"/>
      <c r="BK9" s="71"/>
      <c r="BL9" s="27"/>
      <c r="BM9" s="71"/>
      <c r="BN9" s="27"/>
      <c r="BO9" s="71"/>
      <c r="BP9" s="27"/>
      <c r="BQ9" s="71"/>
      <c r="BR9" s="27"/>
      <c r="BS9" s="71"/>
      <c r="BT9" s="27"/>
      <c r="BU9" s="71"/>
      <c r="BV9" s="27"/>
      <c r="BW9" s="71"/>
      <c r="BX9" s="27"/>
      <c r="BY9" s="71"/>
      <c r="BZ9" s="26"/>
      <c r="CA9" s="70"/>
      <c r="CB9" s="26"/>
      <c r="CC9" s="70"/>
      <c r="CD9" s="27"/>
      <c r="CE9" s="71"/>
      <c r="CF9" s="27"/>
      <c r="CG9" s="71"/>
      <c r="CH9" s="27"/>
      <c r="CI9" s="71"/>
      <c r="CJ9" s="27"/>
      <c r="CK9" s="71"/>
      <c r="CL9" s="27"/>
      <c r="CM9" s="71"/>
      <c r="CN9" s="27"/>
      <c r="CO9" s="71"/>
      <c r="CP9" s="27"/>
      <c r="CQ9" s="71"/>
      <c r="CR9" s="27"/>
      <c r="CS9" s="71"/>
      <c r="CT9" s="27"/>
      <c r="CU9" s="71"/>
      <c r="CV9" s="27"/>
      <c r="CW9" s="71"/>
      <c r="CX9" s="27"/>
      <c r="CY9" s="71"/>
      <c r="CZ9" s="27"/>
      <c r="DA9" s="71"/>
      <c r="DB9" s="27"/>
      <c r="DC9" s="71"/>
      <c r="DD9" s="250"/>
      <c r="DE9" s="252"/>
      <c r="DF9" s="21"/>
    </row>
    <row r="10" spans="1:110" s="4" customFormat="1" x14ac:dyDescent="0.35">
      <c r="A10" s="41" t="s">
        <v>48</v>
      </c>
      <c r="B10" s="26"/>
      <c r="C10" s="70"/>
      <c r="D10" s="26"/>
      <c r="E10" s="70"/>
      <c r="F10" s="27"/>
      <c r="G10" s="71"/>
      <c r="H10" s="27"/>
      <c r="I10" s="71"/>
      <c r="J10" s="27"/>
      <c r="K10" s="71"/>
      <c r="L10" s="27"/>
      <c r="M10" s="71"/>
      <c r="N10" s="27"/>
      <c r="O10" s="71"/>
      <c r="P10" s="27"/>
      <c r="Q10" s="71"/>
      <c r="R10" s="27"/>
      <c r="S10" s="71"/>
      <c r="T10" s="27"/>
      <c r="U10" s="71"/>
      <c r="V10" s="27"/>
      <c r="W10" s="71"/>
      <c r="X10" s="27"/>
      <c r="Y10" s="71"/>
      <c r="Z10" s="27"/>
      <c r="AA10" s="71"/>
      <c r="AB10" s="27"/>
      <c r="AC10" s="71"/>
      <c r="AD10" s="26"/>
      <c r="AE10" s="70"/>
      <c r="AF10" s="27"/>
      <c r="AG10" s="71"/>
      <c r="AH10" s="27"/>
      <c r="AI10" s="71"/>
      <c r="AJ10" s="27"/>
      <c r="AK10" s="71"/>
      <c r="AL10" s="27"/>
      <c r="AM10" s="71"/>
      <c r="AN10" s="27"/>
      <c r="AO10" s="71"/>
      <c r="AP10" s="27"/>
      <c r="AQ10" s="71"/>
      <c r="AR10" s="27"/>
      <c r="AS10" s="71"/>
      <c r="AT10" s="26"/>
      <c r="AU10" s="70"/>
      <c r="AV10" s="27"/>
      <c r="AW10" s="71"/>
      <c r="AX10" s="27"/>
      <c r="AY10" s="71"/>
      <c r="AZ10" s="27"/>
      <c r="BA10" s="71"/>
      <c r="BB10" s="27"/>
      <c r="BC10" s="71"/>
      <c r="BD10" s="27"/>
      <c r="BE10" s="71"/>
      <c r="BF10" s="27"/>
      <c r="BG10" s="71"/>
      <c r="BH10" s="27"/>
      <c r="BI10" s="71"/>
      <c r="BJ10" s="27"/>
      <c r="BK10" s="71"/>
      <c r="BL10" s="27"/>
      <c r="BM10" s="71"/>
      <c r="BN10" s="27"/>
      <c r="BO10" s="71"/>
      <c r="BP10" s="27"/>
      <c r="BQ10" s="71"/>
      <c r="BR10" s="27"/>
      <c r="BS10" s="71"/>
      <c r="BT10" s="27"/>
      <c r="BU10" s="71"/>
      <c r="BV10" s="27"/>
      <c r="BW10" s="71"/>
      <c r="BX10" s="30">
        <f>+'EXTERNAL DEBT USD'!BX10*'EXTERNAL DEBT COLONES'!BX91</f>
        <v>80494.499951770005</v>
      </c>
      <c r="BY10" s="71"/>
      <c r="BZ10" s="29">
        <f>+'EXTERNAL DEBT USD'!BZ10*'EXTERNAL DEBT COLONES'!BZ91</f>
        <v>80494.499951770005</v>
      </c>
      <c r="CA10" s="70"/>
      <c r="CB10" s="29">
        <f>+'EXTERNAL DEBT USD'!CB10*'EXTERNAL DEBT COLONES'!CB91</f>
        <v>251863.49995177015</v>
      </c>
      <c r="CC10" s="70"/>
      <c r="CD10" s="30">
        <f>+'EXTERNAL DEBT USD'!CD10*'EXTERNAL DEBT USD'!$CD$91</f>
        <v>251863.49995177024</v>
      </c>
      <c r="CE10" s="71"/>
      <c r="CF10" s="30">
        <f>+'EXTERNAL DEBT USD'!CF10*'EXTERNAL DEBT USD'!$CF$91</f>
        <v>406060.4999517703</v>
      </c>
      <c r="CG10" s="71"/>
      <c r="CH10" s="30">
        <f>+'EXTERNAL DEBT USD'!CH10*'EXTERNAL DEBT USD'!CH91</f>
        <v>432625.99995177967</v>
      </c>
      <c r="CI10" s="71"/>
      <c r="CJ10" s="30">
        <f>+'EXTERNAL DEBT USD'!CJ10*'EXTERNAL DEBT USD'!CJ91</f>
        <v>432625.99995178141</v>
      </c>
      <c r="CK10" s="71"/>
      <c r="CL10" s="30">
        <f>+'EXTERNAL DEBT USD'!CL10*'EXTERNAL DEBT USD'!CL91</f>
        <v>432625.99995178025</v>
      </c>
      <c r="CM10" s="71">
        <f>+CL10/CL7</f>
        <v>5.329508031246654E-2</v>
      </c>
      <c r="CN10" s="30">
        <f>+'EXTERNAL DEBT USD'!CN10*'EXTERNAL DEBT USD'!CN91</f>
        <v>432625.99995177949</v>
      </c>
      <c r="CO10" s="71">
        <f>+CN10/CN7</f>
        <v>5.3759650704689139E-2</v>
      </c>
      <c r="CP10" s="30">
        <f>+'EXTERNAL DEBT USD'!CP10*'EXTERNAL DEBT USD'!CP91</f>
        <v>432625.99995177984</v>
      </c>
      <c r="CQ10" s="71">
        <f>+CP10/CP7</f>
        <v>5.4554068506466324E-2</v>
      </c>
      <c r="CR10" s="30">
        <f>+'EXTERNAL DEBT USD'!CR10*'EXTERNAL DEBT USD'!CR91</f>
        <v>432625.9999517806</v>
      </c>
      <c r="CS10" s="71">
        <f>+CR10/CR7</f>
        <v>5.4996643897686791E-2</v>
      </c>
      <c r="CT10" s="30">
        <f>+'EXTERNAL DEBT USD'!CT10*'EXTERNAL DEBT USD'!CT91</f>
        <v>432625.99995178002</v>
      </c>
      <c r="CU10" s="71">
        <f>+CT10/CT7</f>
        <v>5.5338828659925968E-2</v>
      </c>
      <c r="CV10" s="30">
        <f>+'EXTERNAL DEBT USD'!CT10*'EXTERNAL DEBT USD'!CT91</f>
        <v>432625.99995178002</v>
      </c>
      <c r="CW10" s="71">
        <f>+CV10/CV7</f>
        <v>5.5473659226983815E-2</v>
      </c>
      <c r="CX10" s="30">
        <f>+'EXTERNAL DEBT USD'!CX10*'EXTERNAL DEBT USD'!CX91</f>
        <v>432625.99995177967</v>
      </c>
      <c r="CY10" s="71">
        <f>+CX10/CX7</f>
        <v>5.5898582594496878E-2</v>
      </c>
      <c r="CZ10" s="30">
        <f>+'EXTERNAL DEBT USD'!CZ10*'EXTERNAL DEBT USD'!CZ91</f>
        <v>578771.20109888155</v>
      </c>
      <c r="DA10" s="71">
        <f>+CZ10/CZ7</f>
        <v>7.5198364878655777E-2</v>
      </c>
      <c r="DB10" s="30">
        <f>+'EXTERNAL DEBT USD'!DB10*'EXTERNAL DEBT USD'!DB91</f>
        <v>578056.82873282046</v>
      </c>
      <c r="DC10" s="71">
        <f>+DB10/DB7</f>
        <v>7.6642023632540898E-2</v>
      </c>
      <c r="DD10" s="282">
        <f>+'EXTERNAL DEBT USD'!DD10*'EXTERNAL DEBT USD'!DD91</f>
        <v>578056.82873282034</v>
      </c>
      <c r="DE10" s="252">
        <f>+DD10/DD7</f>
        <v>7.6659098600903572E-2</v>
      </c>
      <c r="DF10" s="21"/>
    </row>
    <row r="11" spans="1:110" s="4" customFormat="1" x14ac:dyDescent="0.35">
      <c r="A11" s="94" t="s">
        <v>49</v>
      </c>
      <c r="B11" s="26"/>
      <c r="C11" s="70"/>
      <c r="D11" s="26"/>
      <c r="E11" s="70"/>
      <c r="F11" s="27"/>
      <c r="G11" s="71"/>
      <c r="H11" s="27"/>
      <c r="I11" s="71"/>
      <c r="J11" s="27"/>
      <c r="K11" s="71"/>
      <c r="L11" s="27"/>
      <c r="M11" s="71"/>
      <c r="N11" s="27"/>
      <c r="O11" s="71"/>
      <c r="P11" s="27"/>
      <c r="Q11" s="71"/>
      <c r="R11" s="27"/>
      <c r="S11" s="71"/>
      <c r="T11" s="27"/>
      <c r="U11" s="71"/>
      <c r="V11" s="27"/>
      <c r="W11" s="71"/>
      <c r="X11" s="27"/>
      <c r="Y11" s="71"/>
      <c r="Z11" s="27"/>
      <c r="AA11" s="71"/>
      <c r="AB11" s="27"/>
      <c r="AC11" s="71"/>
      <c r="AD11" s="26"/>
      <c r="AE11" s="70"/>
      <c r="AF11" s="27"/>
      <c r="AG11" s="71"/>
      <c r="AH11" s="27"/>
      <c r="AI11" s="71"/>
      <c r="AJ11" s="27"/>
      <c r="AK11" s="71"/>
      <c r="AL11" s="27"/>
      <c r="AM11" s="71"/>
      <c r="AN11" s="27"/>
      <c r="AO11" s="71"/>
      <c r="AP11" s="27"/>
      <c r="AQ11" s="71"/>
      <c r="AR11" s="27"/>
      <c r="AS11" s="71"/>
      <c r="AT11" s="26"/>
      <c r="AU11" s="70"/>
      <c r="AV11" s="27"/>
      <c r="AW11" s="71"/>
      <c r="AX11" s="27"/>
      <c r="AY11" s="71"/>
      <c r="AZ11" s="27"/>
      <c r="BA11" s="71"/>
      <c r="BB11" s="27"/>
      <c r="BC11" s="71"/>
      <c r="BD11" s="27"/>
      <c r="BE11" s="71"/>
      <c r="BF11" s="27"/>
      <c r="BG11" s="71"/>
      <c r="BH11" s="27"/>
      <c r="BI11" s="71"/>
      <c r="BJ11" s="27"/>
      <c r="BK11" s="71"/>
      <c r="BL11" s="27"/>
      <c r="BM11" s="71"/>
      <c r="BN11" s="27"/>
      <c r="BO11" s="71"/>
      <c r="BP11" s="27"/>
      <c r="BQ11" s="71"/>
      <c r="BR11" s="27"/>
      <c r="BS11" s="71"/>
      <c r="BT11" s="27"/>
      <c r="BU11" s="71"/>
      <c r="BV11" s="27"/>
      <c r="BW11" s="71"/>
      <c r="BX11" s="30"/>
      <c r="BY11" s="71"/>
      <c r="BZ11" s="29"/>
      <c r="CA11" s="70"/>
      <c r="CB11" s="29"/>
      <c r="CC11" s="70"/>
      <c r="CD11" s="30"/>
      <c r="CE11" s="71"/>
      <c r="CF11" s="30"/>
      <c r="CG11" s="71"/>
      <c r="CH11" s="30"/>
      <c r="CI11" s="71"/>
      <c r="CJ11" s="30"/>
      <c r="CK11" s="71"/>
      <c r="CL11" s="30"/>
      <c r="CM11" s="71"/>
      <c r="CN11" s="30"/>
      <c r="CO11" s="71"/>
      <c r="CP11" s="30"/>
      <c r="CQ11" s="71"/>
      <c r="CR11" s="30"/>
      <c r="CS11" s="71"/>
      <c r="CT11" s="75">
        <f>+CT10/CT72</f>
        <v>8.8082615671321012E-3</v>
      </c>
      <c r="CU11" s="71"/>
      <c r="CV11" s="77" t="e">
        <f>+CV10/CV72</f>
        <v>#DIV/0!</v>
      </c>
      <c r="CW11" s="71"/>
      <c r="CX11" s="77" t="e">
        <f>+CX10/CX72</f>
        <v>#DIV/0!</v>
      </c>
      <c r="CY11" s="71"/>
      <c r="CZ11" s="77" t="e">
        <f>+CZ10/CZ72</f>
        <v>#DIV/0!</v>
      </c>
      <c r="DA11" s="71"/>
      <c r="DB11" s="77" t="e">
        <f>+DB10/DB72</f>
        <v>#DIV/0!</v>
      </c>
      <c r="DC11" s="71"/>
      <c r="DD11" s="455" t="e">
        <f>+DD10/DD72</f>
        <v>#DIV/0!</v>
      </c>
      <c r="DE11" s="252"/>
      <c r="DF11" s="21"/>
    </row>
    <row r="12" spans="1:110" ht="15" customHeight="1" x14ac:dyDescent="0.35">
      <c r="A12" s="41" t="s">
        <v>50</v>
      </c>
      <c r="B12" s="29">
        <f>'EXTERNAL DEBT USD'!B12*B91</f>
        <v>5356669.9761357307</v>
      </c>
      <c r="C12" s="70">
        <f>+B12/B7</f>
        <v>0.90824729220206701</v>
      </c>
      <c r="D12" s="29">
        <f>'EXTERNAL DEBT USD'!D12*D91</f>
        <v>5350942.1902307272</v>
      </c>
      <c r="E12" s="70">
        <f>+D12/D7</f>
        <v>0.90843322652989578</v>
      </c>
      <c r="F12" s="30">
        <f>'EXTERNAL DEBT USD'!F12*F91</f>
        <v>5369107.60045534</v>
      </c>
      <c r="G12" s="71">
        <f>+F12/F7</f>
        <v>0.90894974432650344</v>
      </c>
      <c r="H12" s="30">
        <f>'EXTERNAL DEBT USD'!H12*H91</f>
        <v>5353918.3047558507</v>
      </c>
      <c r="I12" s="71">
        <f>+H12/H7</f>
        <v>0.91101117658521835</v>
      </c>
      <c r="J12" s="30">
        <f>'EXTERNAL DEBT USD'!J12*J91</f>
        <v>5370242.4804685544</v>
      </c>
      <c r="K12" s="71">
        <f>+J12/J7</f>
        <v>0.90967311163356479</v>
      </c>
      <c r="L12" s="30">
        <f>'EXTERNAL DEBT USD'!L12*L91</f>
        <v>5435846.4614924639</v>
      </c>
      <c r="M12" s="71">
        <f>+L12/L7</f>
        <v>0.90939351203823315</v>
      </c>
      <c r="N12" s="30">
        <f>'EXTERNAL DEBT USD'!N12*N91</f>
        <v>5633817.9861304155</v>
      </c>
      <c r="O12" s="71">
        <f>+N12/N7</f>
        <v>0.91360274005339626</v>
      </c>
      <c r="P12" s="30">
        <f>'EXTERNAL DEBT USD'!P12*P91</f>
        <v>5650129.1686562812</v>
      </c>
      <c r="Q12" s="71">
        <f>+P12/P7</f>
        <v>0.88722004056925841</v>
      </c>
      <c r="R12" s="30">
        <f>'EXTERNAL DEBT USD'!R12*R91</f>
        <v>5686625.5358368475</v>
      </c>
      <c r="S12" s="71">
        <f>+R12/R7</f>
        <v>0.88747397248047122</v>
      </c>
      <c r="T12" s="30">
        <f>'EXTERNAL DEBT USD'!T12*T91</f>
        <v>5707781.9556307988</v>
      </c>
      <c r="U12" s="71">
        <f>+T12/T7</f>
        <v>0.88886575771022114</v>
      </c>
      <c r="V12" s="30">
        <f>'EXTERNAL DEBT USD'!V12*V91</f>
        <v>5803452.0710103465</v>
      </c>
      <c r="W12" s="71">
        <f>+V12/V7</f>
        <v>0.88827411843431114</v>
      </c>
      <c r="X12" s="30">
        <f>'EXTERNAL DEBT USD'!X12*X91</f>
        <v>5722687.2276306227</v>
      </c>
      <c r="Y12" s="71">
        <f>+X12/X7</f>
        <v>0.88925102919253352</v>
      </c>
      <c r="Z12" s="30">
        <f>'EXTERNAL DEBT USD'!Z12*Z91</f>
        <v>6055814.6773163695</v>
      </c>
      <c r="AA12" s="71">
        <f>+Z12/Z7</f>
        <v>0.89333832679711789</v>
      </c>
      <c r="AB12" s="30">
        <f>'EXTERNAL DEBT USD'!AB12*AB91</f>
        <v>6125001.7609633487</v>
      </c>
      <c r="AC12" s="71">
        <f>+AB12/AB7</f>
        <v>0.89434036297896302</v>
      </c>
      <c r="AD12" s="29">
        <f>'EXTERNAL DEBT USD'!AD12*AD91</f>
        <v>6115509.3803009354</v>
      </c>
      <c r="AE12" s="70">
        <f>+AD12/AD7</f>
        <v>0.89422427622084444</v>
      </c>
      <c r="AF12" s="30">
        <f>'EXTERNAL DEBT USD'!AF12*AF91</f>
        <v>6475128.1562940516</v>
      </c>
      <c r="AG12" s="71">
        <f>+AF12/AF7</f>
        <v>0.87493427322399897</v>
      </c>
      <c r="AH12" s="30">
        <f>'EXTERNAL DEBT USD'!AH12*AH91</f>
        <v>6681355.8054333935</v>
      </c>
      <c r="AI12" s="71">
        <f>+AH12/AH7</f>
        <v>0.88151299145496309</v>
      </c>
      <c r="AJ12" s="30">
        <f>'EXTERNAL DEBT USD'!AJ12*AJ91</f>
        <v>6884501.9664014801</v>
      </c>
      <c r="AK12" s="71">
        <f>+AJ12/AJ7</f>
        <v>0.88113855857942902</v>
      </c>
      <c r="AL12" s="30">
        <f>'EXTERNAL DEBT USD'!AL12*AL91</f>
        <v>6920781.812587237</v>
      </c>
      <c r="AM12" s="71">
        <f>+AL12/AL7</f>
        <v>0.88313626358134845</v>
      </c>
      <c r="AN12" s="30">
        <f>'EXTERNAL DEBT USD'!AN12*AN91</f>
        <v>6925440.5959616564</v>
      </c>
      <c r="AO12" s="71">
        <f>+AN12/AN7</f>
        <v>0.88665436565627354</v>
      </c>
      <c r="AP12" s="30">
        <f>'EXTERNAL DEBT USD'!AP12*AP91</f>
        <v>6814377.659836825</v>
      </c>
      <c r="AQ12" s="71">
        <f>+AP12/AP7</f>
        <v>0.88890523398806964</v>
      </c>
      <c r="AR12" s="30">
        <f>'EXTERNAL DEBT USD'!AR12*AR91</f>
        <v>6524529.5733777769</v>
      </c>
      <c r="AS12" s="71">
        <f>+AR12/AR7</f>
        <v>0.89142314946797929</v>
      </c>
      <c r="AT12" s="29">
        <f>'EXTERNAL DEBT USD'!AT12*AT91</f>
        <v>6410112.8531204639</v>
      </c>
      <c r="AU12" s="70">
        <f>+AT12/AT7</f>
        <v>0.88363579662068392</v>
      </c>
      <c r="AV12" s="30">
        <f>'EXTERNAL DEBT USD'!AV12*AV91</f>
        <v>6263129.3238674318</v>
      </c>
      <c r="AW12" s="71">
        <f>+AV12/AV7</f>
        <v>0.86089901247917433</v>
      </c>
      <c r="AX12" s="30">
        <f>'EXTERNAL DEBT USD'!AX12*AX91</f>
        <v>6192598.3366271416</v>
      </c>
      <c r="AY12" s="71">
        <f>+AX12/AX7</f>
        <v>0.85892040442378403</v>
      </c>
      <c r="AZ12" s="30">
        <f>'EXTERNAL DEBT USD'!AZ12*AZ91</f>
        <v>5220016.6647975864</v>
      </c>
      <c r="BA12" s="71">
        <f>+AZ12/AZ7</f>
        <v>0.84430588133396101</v>
      </c>
      <c r="BB12" s="30">
        <f>'EXTERNAL DEBT USD'!BB12*BB91</f>
        <v>5280606.8317172555</v>
      </c>
      <c r="BC12" s="71">
        <f>+BB12/BB7</f>
        <v>0.84732392555023717</v>
      </c>
      <c r="BD12" s="30">
        <f>'EXTERNAL DEBT USD'!BD12*BD91</f>
        <v>5090084.5076158168</v>
      </c>
      <c r="BE12" s="71">
        <f>+BD12/BD7</f>
        <v>0.84524661286828962</v>
      </c>
      <c r="BF12" s="30">
        <f>'EXTERNAL DEBT USD'!BF12*BF91</f>
        <v>5955308.8150821077</v>
      </c>
      <c r="BG12" s="71">
        <f>+BF12/BF7</f>
        <v>0.86358674624429688</v>
      </c>
      <c r="BH12" s="30">
        <v>5926780.4618614409</v>
      </c>
      <c r="BI12" s="71">
        <f>+BH12/BH7</f>
        <v>0.86582153207219026</v>
      </c>
      <c r="BJ12" s="30">
        <v>5967073.8487224244</v>
      </c>
      <c r="BK12" s="71">
        <f>+BJ12/BJ7</f>
        <v>0.8655362700571726</v>
      </c>
      <c r="BL12" s="30">
        <v>5961412.3178811437</v>
      </c>
      <c r="BM12" s="71">
        <f>+BL12/BL7</f>
        <v>0.84583445197150442</v>
      </c>
      <c r="BN12" s="30">
        <v>5858399.4017485548</v>
      </c>
      <c r="BO12" s="71">
        <f>+BN12/BN7</f>
        <v>0.84715584554951984</v>
      </c>
      <c r="BP12" s="30">
        <v>5886244.4073718144</v>
      </c>
      <c r="BQ12" s="71">
        <f>+BP12/BP7</f>
        <v>0.84894977810462391</v>
      </c>
      <c r="BR12" s="30">
        <f>+'EXTERNAL DEBT USD'!BR12*'EXTERNAL DEBT COLONES'!BR91</f>
        <v>5820541.5935948631</v>
      </c>
      <c r="BS12" s="71">
        <f>+BR12/BR7</f>
        <v>0.84559820688858744</v>
      </c>
      <c r="BT12" s="30">
        <f>+'EXTERNAL DEBT USD'!BT12*'EXTERNAL DEBT COLONES'!BT91</f>
        <v>6655257.3660586672</v>
      </c>
      <c r="BU12" s="71">
        <f>+BT12/BT7</f>
        <v>0.85993889196498752</v>
      </c>
      <c r="BV12" s="30">
        <f>+'EXTERNAL DEBT USD'!BV12*'EXTERNAL DEBT COLONES'!BV91</f>
        <v>6504816.6939061461</v>
      </c>
      <c r="BW12" s="71">
        <f>+BV12/BV7</f>
        <v>0.8628701218382373</v>
      </c>
      <c r="BX12" s="30">
        <f>+'EXTERNAL DEBT USD'!BX12*'EXTERNAL DEBT COLONES'!BX91</f>
        <v>6361260.1154975994</v>
      </c>
      <c r="BY12" s="71">
        <f>+BX12/BX7</f>
        <v>0.81031175385954168</v>
      </c>
      <c r="BZ12" s="29">
        <f>+'EXTERNAL DEBT USD'!BZ12*'EXTERNAL DEBT COLONES'!BZ91</f>
        <v>6326042.8511041291</v>
      </c>
      <c r="CA12" s="70">
        <f>+BZ12/BZ7</f>
        <v>0.81038666321636643</v>
      </c>
      <c r="CB12" s="29">
        <f>+'EXTERNAL DEBT USD'!CB12*'EXTERNAL DEBT COLONES'!CB91</f>
        <v>5995517.7112665465</v>
      </c>
      <c r="CC12" s="70">
        <f>+CB12/CB7</f>
        <v>0.79127016897205094</v>
      </c>
      <c r="CD12" s="30">
        <f>+'EXTERNAL DEBT USD'!CD12*'EXTERNAL DEBT USD'!$CD$91</f>
        <v>6057584.3736677673</v>
      </c>
      <c r="CE12" s="71">
        <f>+CD12/CD7</f>
        <v>0.79226227935655358</v>
      </c>
      <c r="CF12" s="30">
        <f>+'EXTERNAL DEBT USD'!CF12*'EXTERNAL DEBT USD'!$CF$91</f>
        <v>6173430.7229715334</v>
      </c>
      <c r="CG12" s="71">
        <f>+CF12/CF7</f>
        <v>0.77348859751301269</v>
      </c>
      <c r="CH12" s="30">
        <f>+'EXTERNAL DEBT USD'!CH12*'EXTERNAL DEBT USD'!CH91</f>
        <v>6147697.4763265988</v>
      </c>
      <c r="CI12" s="71">
        <f>+CH12/CH7</f>
        <v>0.74943438368124338</v>
      </c>
      <c r="CJ12" s="30">
        <f>+'EXTERNAL DEBT USD'!CJ12*'EXTERNAL DEBT USD'!CJ91</f>
        <v>6095582.4435863895</v>
      </c>
      <c r="CK12" s="71">
        <f>+CJ12/CJ7</f>
        <v>0.74748153987730492</v>
      </c>
      <c r="CL12" s="30">
        <f>+'EXTERNAL DEBT USD'!CL12*'EXTERNAL DEBT USD'!CL91</f>
        <v>6045179.9155665245</v>
      </c>
      <c r="CM12" s="71">
        <f>+CL12/CL7</f>
        <v>0.74470408421901846</v>
      </c>
      <c r="CN12" s="30">
        <f>+'EXTERNAL DEBT USD'!CN12*'EXTERNAL DEBT USD'!CN91</f>
        <v>6003275.0313793579</v>
      </c>
      <c r="CO12" s="71">
        <f>+CN12/CN7</f>
        <v>0.74598837981792121</v>
      </c>
      <c r="CP12" s="30">
        <f>+'EXTERNAL DEBT USD'!CP12*'EXTERNAL DEBT USD'!CP91</f>
        <v>5933549.9991578124</v>
      </c>
      <c r="CQ12" s="71">
        <f>+CP12/CP7</f>
        <v>0.74821969363070595</v>
      </c>
      <c r="CR12" s="30">
        <f>+'EXTERNAL DEBT USD'!CR12*'EXTERNAL DEBT USD'!CR91</f>
        <v>5494193.5410846304</v>
      </c>
      <c r="CS12" s="71">
        <f>+CR12/CR7</f>
        <v>0.69843746265291606</v>
      </c>
      <c r="CT12" s="30">
        <f>+'EXTERNAL DEBT USD'!CT12*'EXTERNAL DEBT USD'!CT91</f>
        <v>5513150.8484744364</v>
      </c>
      <c r="CU12" s="71">
        <f>+CT12/CT7</f>
        <v>0.70520798614520963</v>
      </c>
      <c r="CV12" s="30">
        <f>+'EXTERNAL DEBT USD'!CV12*'EXTERNAL DEBT USD'!CV91</f>
        <v>5503747.8477658499</v>
      </c>
      <c r="CW12" s="71">
        <f>+CV12/CV7</f>
        <v>0.70572048978156232</v>
      </c>
      <c r="CX12" s="30">
        <f>+'EXTERNAL DEBT USD'!CX12*'EXTERNAL DEBT USD'!CX91</f>
        <v>5453667.4170495085</v>
      </c>
      <c r="CY12" s="71">
        <f>+CX12/CX7</f>
        <v>0.70465547283065999</v>
      </c>
      <c r="CZ12" s="30">
        <f>+'EXTERNAL DEBT USD'!CZ12*'EXTERNAL DEBT USD'!CZ91</f>
        <v>5270843.5167368483</v>
      </c>
      <c r="DA12" s="71">
        <f>+CZ12/CZ7</f>
        <v>0.68482815530097163</v>
      </c>
      <c r="DB12" s="30">
        <f>+'EXTERNAL DEBT USD'!DB12*'EXTERNAL DEBT USD'!DB91</f>
        <v>5046797.2718832744</v>
      </c>
      <c r="DC12" s="71">
        <f>+DB12/DB7</f>
        <v>0.66913275054328514</v>
      </c>
      <c r="DD12" s="282">
        <f>+'EXTERNAL DEBT USD'!DD12*'EXTERNAL DEBT USD'!DD91</f>
        <v>5048887.8674031766</v>
      </c>
      <c r="DE12" s="252">
        <f>+DD12/DD7</f>
        <v>0.669559070343685</v>
      </c>
      <c r="DF12" s="31"/>
    </row>
    <row r="13" spans="1:110" x14ac:dyDescent="0.35">
      <c r="A13" s="94" t="s">
        <v>49</v>
      </c>
      <c r="B13" s="73">
        <f>+B12/B72</f>
        <v>0.14677719843662143</v>
      </c>
      <c r="C13" s="74"/>
      <c r="D13" s="73">
        <v>0</v>
      </c>
      <c r="E13" s="74"/>
      <c r="F13" s="75">
        <v>0</v>
      </c>
      <c r="G13" s="76"/>
      <c r="H13" s="75">
        <v>0</v>
      </c>
      <c r="I13" s="76"/>
      <c r="J13" s="75">
        <v>0</v>
      </c>
      <c r="K13" s="76"/>
      <c r="L13" s="75">
        <v>0</v>
      </c>
      <c r="M13" s="76"/>
      <c r="N13" s="75">
        <v>0</v>
      </c>
      <c r="O13" s="76"/>
      <c r="P13" s="75">
        <v>0</v>
      </c>
      <c r="Q13" s="76"/>
      <c r="R13" s="75">
        <v>0</v>
      </c>
      <c r="S13" s="76"/>
      <c r="T13" s="75">
        <v>0</v>
      </c>
      <c r="U13" s="76"/>
      <c r="V13" s="75">
        <v>0</v>
      </c>
      <c r="W13" s="76"/>
      <c r="X13" s="75">
        <v>0</v>
      </c>
      <c r="Y13" s="76"/>
      <c r="Z13" s="75">
        <f>+Z12/Z72</f>
        <v>0.15142145059132364</v>
      </c>
      <c r="AA13" s="76"/>
      <c r="AB13" s="75">
        <v>0</v>
      </c>
      <c r="AC13" s="76"/>
      <c r="AD13" s="73">
        <v>0</v>
      </c>
      <c r="AE13" s="74"/>
      <c r="AF13" s="75">
        <v>0</v>
      </c>
      <c r="AG13" s="76"/>
      <c r="AH13" s="75">
        <v>0</v>
      </c>
      <c r="AI13" s="76"/>
      <c r="AJ13" s="75">
        <v>0</v>
      </c>
      <c r="AK13" s="76"/>
      <c r="AL13" s="75">
        <v>0</v>
      </c>
      <c r="AM13" s="76"/>
      <c r="AN13" s="75">
        <v>0</v>
      </c>
      <c r="AO13" s="76"/>
      <c r="AP13" s="75">
        <v>0</v>
      </c>
      <c r="AQ13" s="76"/>
      <c r="AR13" s="75">
        <v>0</v>
      </c>
      <c r="AS13" s="76"/>
      <c r="AT13" s="73">
        <v>0</v>
      </c>
      <c r="AU13" s="74"/>
      <c r="AV13" s="75">
        <v>0</v>
      </c>
      <c r="AW13" s="76"/>
      <c r="AX13" s="75">
        <f>+AX12/AX72</f>
        <v>0.13819669966006645</v>
      </c>
      <c r="AY13" s="76"/>
      <c r="AZ13" s="75"/>
      <c r="BA13" s="76"/>
      <c r="BB13" s="75"/>
      <c r="BC13" s="76"/>
      <c r="BD13" s="75"/>
      <c r="BE13" s="76"/>
      <c r="BF13" s="75"/>
      <c r="BG13" s="76"/>
      <c r="BH13" s="75"/>
      <c r="BI13" s="76"/>
      <c r="BJ13" s="75"/>
      <c r="BK13" s="76"/>
      <c r="BL13" s="77" t="e">
        <f>+BL12/BL72</f>
        <v>#DIV/0!</v>
      </c>
      <c r="BM13" s="76"/>
      <c r="BN13" s="77" t="e">
        <f>+BN12/BN72</f>
        <v>#DIV/0!</v>
      </c>
      <c r="BO13" s="76"/>
      <c r="BP13" s="77" t="e">
        <f>+BP12/BP72</f>
        <v>#DIV/0!</v>
      </c>
      <c r="BQ13" s="76"/>
      <c r="BR13" s="77"/>
      <c r="BS13" s="76"/>
      <c r="BT13" s="77"/>
      <c r="BU13" s="76"/>
      <c r="BV13" s="77"/>
      <c r="BW13" s="76"/>
      <c r="BX13" s="77"/>
      <c r="BY13" s="76"/>
      <c r="BZ13" s="205"/>
      <c r="CA13" s="74"/>
      <c r="CB13" s="205"/>
      <c r="CC13" s="74"/>
      <c r="CD13" s="77"/>
      <c r="CE13" s="76"/>
      <c r="CF13" s="30"/>
      <c r="CG13" s="76"/>
      <c r="CH13" s="30"/>
      <c r="CI13" s="76"/>
      <c r="CJ13" s="30"/>
      <c r="CK13" s="76"/>
      <c r="CL13" s="30"/>
      <c r="CM13" s="76"/>
      <c r="CN13" s="30"/>
      <c r="CO13" s="76"/>
      <c r="CP13" s="30"/>
      <c r="CQ13" s="76"/>
      <c r="CR13" s="30"/>
      <c r="CS13" s="76"/>
      <c r="CT13" s="75">
        <f>+CT12/CT72</f>
        <v>0.11224770295320138</v>
      </c>
      <c r="CU13" s="76"/>
      <c r="CV13" s="77" t="e">
        <f>+CV12/CV72</f>
        <v>#DIV/0!</v>
      </c>
      <c r="CW13" s="76"/>
      <c r="CX13" s="77" t="e">
        <f>+CX12/CX72</f>
        <v>#DIV/0!</v>
      </c>
      <c r="CY13" s="76"/>
      <c r="CZ13" s="77" t="e">
        <f>+CZ12/CZ72</f>
        <v>#DIV/0!</v>
      </c>
      <c r="DA13" s="76"/>
      <c r="DB13" s="77" t="e">
        <f>+DB12/DB72</f>
        <v>#DIV/0!</v>
      </c>
      <c r="DC13" s="76"/>
      <c r="DD13" s="455" t="e">
        <f>+DD12/DD72</f>
        <v>#DIV/0!</v>
      </c>
      <c r="DE13" s="283"/>
      <c r="DF13" s="31"/>
    </row>
    <row r="14" spans="1:110" x14ac:dyDescent="0.35">
      <c r="A14" s="41" t="s">
        <v>148</v>
      </c>
      <c r="B14" s="29">
        <f>+'EXTERNAL DEBT USD'!B14*'EXTERNAL DEBT COLONES'!B91</f>
        <v>541140.03896304383</v>
      </c>
      <c r="C14" s="78">
        <f>+B14/B7</f>
        <v>9.1752707797926131E-2</v>
      </c>
      <c r="D14" s="29">
        <f>+'EXTERNAL DEBT USD'!D14*'EXTERNAL DEBT COLONES'!D91</f>
        <v>539355.55974333826</v>
      </c>
      <c r="E14" s="78">
        <f>+D14/D7</f>
        <v>9.1566773470103918E-2</v>
      </c>
      <c r="F14" s="30">
        <f>+'EXTERNAL DEBT USD'!F14*'EXTERNAL DEBT COLONES'!F91</f>
        <v>537827.99633457256</v>
      </c>
      <c r="G14" s="79">
        <f>+F14/F7</f>
        <v>9.1050255673491537E-2</v>
      </c>
      <c r="H14" s="30">
        <f>+'EXTERNAL DEBT USD'!H14*'EXTERNAL DEBT COLONES'!H91</f>
        <v>522978.0960370705</v>
      </c>
      <c r="I14" s="79">
        <f>+H14/H7</f>
        <v>8.8988823414771073E-2</v>
      </c>
      <c r="J14" s="30">
        <f>+'EXTERNAL DEBT USD'!J14*'EXTERNAL DEBT COLONES'!J91</f>
        <v>533243.52103014931</v>
      </c>
      <c r="K14" s="79">
        <f>+J14/J7</f>
        <v>9.0326888366428298E-2</v>
      </c>
      <c r="L14" s="30">
        <f>+'EXTERNAL DEBT USD'!L14*'EXTERNAL DEBT COLONES'!L91</f>
        <v>541594.97561160626</v>
      </c>
      <c r="M14" s="79">
        <f>+L14/L7</f>
        <v>9.0606487961485391E-2</v>
      </c>
      <c r="N14" s="30">
        <f>+'EXTERNAL DEBT USD'!N14*'EXTERNAL DEBT COLONES'!N91</f>
        <v>532776.90149123501</v>
      </c>
      <c r="O14" s="79">
        <f>+N14/N7</f>
        <v>8.6397259946601898E-2</v>
      </c>
      <c r="P14" s="30">
        <f>+'EXTERNAL DEBT USD'!P14*'EXTERNAL DEBT COLONES'!P91</f>
        <v>718222.43556478922</v>
      </c>
      <c r="Q14" s="79">
        <f>+P14/P7</f>
        <v>0.11277995943074846</v>
      </c>
      <c r="R14" s="30">
        <f>+'EXTERNAL DEBT USD'!R14*'EXTERNAL DEBT COLONES'!R91</f>
        <v>721027.77251073148</v>
      </c>
      <c r="S14" s="79">
        <f>+R14/R7</f>
        <v>0.11252602751953092</v>
      </c>
      <c r="T14" s="30">
        <f>+'EXTERNAL DEBT USD'!T14*'EXTERNAL DEBT COLONES'!T91</f>
        <v>713639.84639071254</v>
      </c>
      <c r="U14" s="79">
        <f>+T14/T7</f>
        <v>0.11113424228977632</v>
      </c>
      <c r="V14" s="30">
        <f>+'EXTERNAL DEBT USD'!V14*'EXTERNAL DEBT COLONES'!V91</f>
        <v>729950.11934008379</v>
      </c>
      <c r="W14" s="79">
        <f>+V14/V7</f>
        <v>0.11172588156568532</v>
      </c>
      <c r="X14" s="30">
        <f>+'EXTERNAL DEBT USD'!X14*'EXTERNAL DEBT COLONES'!X91</f>
        <v>712714.07050112437</v>
      </c>
      <c r="Y14" s="79">
        <f>+X14/X7</f>
        <v>0.11074897080746642</v>
      </c>
      <c r="Z14" s="30">
        <f>+'EXTERNAL DEBT USD'!Z14*'EXTERNAL DEBT COLONES'!Z91</f>
        <v>723044.45775315852</v>
      </c>
      <c r="AA14" s="79">
        <f>+Z14/Z7</f>
        <v>0.10666167320288218</v>
      </c>
      <c r="AB14" s="30">
        <f>+'EXTERNAL DEBT USD'!AB14*'EXTERNAL DEBT COLONES'!AB91</f>
        <v>723623.23071381019</v>
      </c>
      <c r="AC14" s="79">
        <f>+AB14/AB7</f>
        <v>0.10565963702103685</v>
      </c>
      <c r="AD14" s="29">
        <f>+'EXTERNAL DEBT USD'!AD14*'EXTERNAL DEBT COLONES'!AD91</f>
        <v>723389.4764223434</v>
      </c>
      <c r="AE14" s="78">
        <f>+AD14/AD7</f>
        <v>0.10577572377915542</v>
      </c>
      <c r="AF14" s="30">
        <f>+'EXTERNAL DEBT USD'!AF14*'EXTERNAL DEBT COLONES'!AF91</f>
        <v>925574.22153622133</v>
      </c>
      <c r="AG14" s="79">
        <f>+AF14/AF7</f>
        <v>0.12506572677600092</v>
      </c>
      <c r="AH14" s="30">
        <f>+'EXTERNAL DEBT USD'!AH14*'EXTERNAL DEBT COLONES'!AH91</f>
        <v>898062.61516823515</v>
      </c>
      <c r="AI14" s="79">
        <f>+AH14/AH7</f>
        <v>0.11848700854503688</v>
      </c>
      <c r="AJ14" s="30">
        <f>+'EXTERNAL DEBT USD'!AJ14*'EXTERNAL DEBT COLONES'!AJ91</f>
        <v>928686.88950407715</v>
      </c>
      <c r="AK14" s="79">
        <f>+AJ14/AJ7</f>
        <v>0.11886144142057109</v>
      </c>
      <c r="AL14" s="30">
        <f>+'EXTERNAL DEBT USD'!AL14*'EXTERNAL DEBT COLONES'!AL91</f>
        <v>915813.84992316295</v>
      </c>
      <c r="AM14" s="79">
        <f>+AL14/AL7</f>
        <v>0.11686373641865148</v>
      </c>
      <c r="AN14" s="30">
        <f>+'EXTERNAL DEBT USD'!AN14*'EXTERNAL DEBT COLONES'!AN91</f>
        <v>885315.05382941465</v>
      </c>
      <c r="AO14" s="79">
        <f>+AN14/AN7</f>
        <v>0.11334563434372651</v>
      </c>
      <c r="AP14" s="30">
        <f>+'EXTERNAL DEBT USD'!AP14*'EXTERNAL DEBT COLONES'!AP91</f>
        <v>851656.24263458734</v>
      </c>
      <c r="AQ14" s="79">
        <f>+AP14/AP7</f>
        <v>0.11109476601193043</v>
      </c>
      <c r="AR14" s="30">
        <f>+'EXTERNAL DEBT USD'!AR14*'EXTERNAL DEBT COLONES'!AR91</f>
        <v>794698.76085581095</v>
      </c>
      <c r="AS14" s="79">
        <f>+AR14/AR7</f>
        <v>0.10857685053202067</v>
      </c>
      <c r="AT14" s="29">
        <f>+'EXTERNAL DEBT USD'!AT14*'EXTERNAL DEBT COLONES'!AT91</f>
        <v>844134.74259132054</v>
      </c>
      <c r="AU14" s="78">
        <f>+AT14/AT7</f>
        <v>0.11636420337931605</v>
      </c>
      <c r="AV14" s="30">
        <f>+'EXTERNAL DEBT USD'!AV14*'EXTERNAL DEBT COLONES'!AV91</f>
        <v>1011974.0658218906</v>
      </c>
      <c r="AW14" s="79">
        <f>+AV14/AV7</f>
        <v>0.13910098752082561</v>
      </c>
      <c r="AX14" s="30">
        <f>+'EXTERNAL DEBT USD'!AX14*'EXTERNAL DEBT COLONES'!AX91</f>
        <v>1017148.113373092</v>
      </c>
      <c r="AY14" s="79">
        <f>+AX14/AX7</f>
        <v>0.14107959557621602</v>
      </c>
      <c r="AZ14" s="30">
        <f>+'EXTERNAL DEBT USD'!AZ14*'EXTERNAL DEBT COLONES'!AZ91</f>
        <v>962596.50917465042</v>
      </c>
      <c r="BA14" s="79">
        <f>+AZ14/AZ7</f>
        <v>0.15569411866603919</v>
      </c>
      <c r="BB14" s="30">
        <f>+'EXTERNAL DEBT USD'!BB14*'EXTERNAL DEBT COLONES'!BB91</f>
        <v>951492.45461898588</v>
      </c>
      <c r="BC14" s="79">
        <f>+BB14/BB7</f>
        <v>0.15267607444976283</v>
      </c>
      <c r="BD14" s="30">
        <f>+'EXTERNAL DEBT USD'!BD14*'EXTERNAL DEBT COLONES'!BD91</f>
        <v>931926.61922318279</v>
      </c>
      <c r="BE14" s="79">
        <f>+BD14/BD7</f>
        <v>0.1547533871317103</v>
      </c>
      <c r="BF14" s="30">
        <f>+'EXTERNAL DEBT USD'!BF14*'EXTERNAL DEBT COLONES'!BF91</f>
        <v>940708.10618434241</v>
      </c>
      <c r="BG14" s="79">
        <f>+BF14/BF7</f>
        <v>0.13641325375570304</v>
      </c>
      <c r="BH14" s="30">
        <v>918487.57816609624</v>
      </c>
      <c r="BI14" s="79">
        <f>+BH14/BH7</f>
        <v>0.1341784679278098</v>
      </c>
      <c r="BJ14" s="30">
        <v>927003.33226996951</v>
      </c>
      <c r="BK14" s="79">
        <f>+BJ14/BJ7</f>
        <v>0.13446372994282729</v>
      </c>
      <c r="BL14" s="30">
        <v>1086553.5151326892</v>
      </c>
      <c r="BM14" s="79">
        <f>+BL14/BL7</f>
        <v>0.15416554802849547</v>
      </c>
      <c r="BN14" s="30">
        <v>1056974.4725217919</v>
      </c>
      <c r="BO14" s="79">
        <f>+BN14/BN7</f>
        <v>0.15284415445048011</v>
      </c>
      <c r="BP14" s="30">
        <v>1047315.8092449079</v>
      </c>
      <c r="BQ14" s="79">
        <f>+BP14/BP7</f>
        <v>0.15105022189537612</v>
      </c>
      <c r="BR14" s="30">
        <f>+'EXTERNAL DEBT USD'!BR14*'EXTERNAL DEBT COLONES'!BR91</f>
        <v>1062800.3366249041</v>
      </c>
      <c r="BS14" s="79">
        <f>+BR14/BR7</f>
        <v>0.15440179311141264</v>
      </c>
      <c r="BT14" s="30">
        <f>+'EXTERNAL DEBT USD'!BT14*'EXTERNAL DEBT COLONES'!BT91</f>
        <v>1083963.9068054941</v>
      </c>
      <c r="BU14" s="79">
        <f>+BT14/BT7</f>
        <v>0.14006110803501248</v>
      </c>
      <c r="BV14" s="30">
        <f>+'EXTERNAL DEBT USD'!BV14*'EXTERNAL DEBT COLONES'!BV91</f>
        <v>1033764.7556965409</v>
      </c>
      <c r="BW14" s="79">
        <f>+BV14/BV7</f>
        <v>0.1371298781617627</v>
      </c>
      <c r="BX14" s="30">
        <f>+'EXTERNAL DEBT USD'!BX14*'EXTERNAL DEBT COLONES'!BX91</f>
        <v>1408631.467683088</v>
      </c>
      <c r="BY14" s="79">
        <f>+BX14/BX7</f>
        <v>0.17943467401045535</v>
      </c>
      <c r="BZ14" s="29">
        <f>+'EXTERNAL DEBT USD'!BZ14*'EXTERNAL DEBT COLONES'!BZ91</f>
        <v>1399665.7100810164</v>
      </c>
      <c r="CA14" s="78">
        <f>+BZ14/BZ7</f>
        <v>0.17930172955008497</v>
      </c>
      <c r="CB14" s="29">
        <f>+'EXTERNAL DEBT USD'!CB14*'EXTERNAL DEBT COLONES'!CB91</f>
        <v>1329699.2176513814</v>
      </c>
      <c r="CC14" s="78">
        <f>+CB14/CB7</f>
        <v>0.17548965332148886</v>
      </c>
      <c r="CD14" s="30">
        <f>+'EXTERNAL DEBT USD'!CD14*'EXTERNAL DEBT COLONES'!CD91</f>
        <v>1336485.2113021826</v>
      </c>
      <c r="CE14" s="79">
        <f>+CD14/CD7</f>
        <v>0.17479687520909892</v>
      </c>
      <c r="CF14" s="30">
        <f>+'EXTERNAL DEBT USD'!CF14*'EXTERNAL DEBT USD'!$CF$91</f>
        <v>1401790.9095100383</v>
      </c>
      <c r="CG14" s="79">
        <f>+CF14/CF7</f>
        <v>0.17563480230997155</v>
      </c>
      <c r="CH14" s="30">
        <f>+'EXTERNAL DEBT USD'!CH14*'EXTERNAL DEBT USD'!CH91</f>
        <v>1622792.9141505354</v>
      </c>
      <c r="CI14" s="79">
        <f>+CH14/CH7</f>
        <v>0.19782639144849254</v>
      </c>
      <c r="CJ14" s="30">
        <f>+'EXTERNAL DEBT USD'!CJ14*'EXTERNAL DEBT USD'!CJ91</f>
        <v>1626618.2891553836</v>
      </c>
      <c r="CK14" s="79">
        <f>+CJ14/CJ7</f>
        <v>0.19946693442720254</v>
      </c>
      <c r="CL14" s="30">
        <f>+'EXTERNAL DEBT USD'!CL14*'EXTERNAL DEBT USD'!CL91</f>
        <v>1639753.8557647939</v>
      </c>
      <c r="CM14" s="79">
        <f>+CL14/CL7</f>
        <v>0.20200083546851505</v>
      </c>
      <c r="CN14" s="30">
        <f>+'EXTERNAL DEBT USD'!CN14*'EXTERNAL DEBT USD'!CN91</f>
        <v>1611509.8852365185</v>
      </c>
      <c r="CO14" s="79">
        <f>+CN14/CN7</f>
        <v>0.20025196947738963</v>
      </c>
      <c r="CP14" s="30">
        <f>+'EXTERNAL DEBT USD'!CP14*'EXTERNAL DEBT USD'!CP91</f>
        <v>1564048.3048852682</v>
      </c>
      <c r="CQ14" s="79">
        <f>+CP14/CP7</f>
        <v>0.19722623786282778</v>
      </c>
      <c r="CR14" s="30">
        <f>+'EXTERNAL DEBT USD'!CR14*'EXTERNAL DEBT USD'!CR91</f>
        <v>1939587.7393172397</v>
      </c>
      <c r="CS14" s="79">
        <f>+CR14/CR7</f>
        <v>0.24656589344939706</v>
      </c>
      <c r="CT14" s="30">
        <f>+'EXTERNAL DEBT USD'!CT14*'EXTERNAL DEBT USD'!CT91</f>
        <v>1871988.9125803835</v>
      </c>
      <c r="CU14" s="79">
        <f>+CT14/CT7</f>
        <v>0.23945318519486442</v>
      </c>
      <c r="CV14" s="30">
        <f>+'EXTERNAL DEBT USD'!CV14*'EXTERNAL DEBT USD'!CV91</f>
        <v>1862390.5745388269</v>
      </c>
      <c r="CW14" s="79">
        <f>+CV14/CV7</f>
        <v>0.23880585099145382</v>
      </c>
      <c r="CX14" s="30">
        <f>+'EXTERNAL DEBT USD'!CX14*'EXTERNAL DEBT USD'!CX91</f>
        <v>1853187.2616084595</v>
      </c>
      <c r="CY14" s="79">
        <f>+CX14/CX7</f>
        <v>0.23944594457484325</v>
      </c>
      <c r="CZ14" s="30">
        <f>+'EXTERNAL DEBT USD'!CZ14*'EXTERNAL DEBT USD'!CZ91</f>
        <v>1846978.1805978818</v>
      </c>
      <c r="DA14" s="79">
        <f>+CZ14/CZ7</f>
        <v>0.23997347982037268</v>
      </c>
      <c r="DB14" s="30">
        <f>+'EXTERNAL DEBT USD'!DB14*'EXTERNAL DEBT USD'!DB91</f>
        <v>1917441.9053493238</v>
      </c>
      <c r="DC14" s="79">
        <f>+DB14/DB7</f>
        <v>0.25422522582417395</v>
      </c>
      <c r="DD14" s="282">
        <f>+'EXTERNAL DEBT USD'!DD14*'EXTERNAL DEBT USD'!DD91</f>
        <v>1913671.3466152127</v>
      </c>
      <c r="DE14" s="284">
        <f>+DD14/DD7</f>
        <v>0.25378183105541147</v>
      </c>
      <c r="DF14" s="31"/>
    </row>
    <row r="15" spans="1:110" x14ac:dyDescent="0.35">
      <c r="A15" s="94" t="s">
        <v>49</v>
      </c>
      <c r="B15" s="73">
        <f>+B14/B72</f>
        <v>1.4827685714208944E-2</v>
      </c>
      <c r="C15" s="74"/>
      <c r="D15" s="73">
        <v>0</v>
      </c>
      <c r="E15" s="74"/>
      <c r="F15" s="75">
        <v>0</v>
      </c>
      <c r="G15" s="76"/>
      <c r="H15" s="75">
        <v>0</v>
      </c>
      <c r="I15" s="76"/>
      <c r="J15" s="75">
        <v>0</v>
      </c>
      <c r="K15" s="76"/>
      <c r="L15" s="75">
        <v>0</v>
      </c>
      <c r="M15" s="76"/>
      <c r="N15" s="75">
        <v>0</v>
      </c>
      <c r="O15" s="76"/>
      <c r="P15" s="75">
        <v>0</v>
      </c>
      <c r="Q15" s="76"/>
      <c r="R15" s="75">
        <v>0</v>
      </c>
      <c r="S15" s="76"/>
      <c r="T15" s="75">
        <v>0</v>
      </c>
      <c r="U15" s="76"/>
      <c r="V15" s="75">
        <v>0</v>
      </c>
      <c r="W15" s="76"/>
      <c r="X15" s="75">
        <v>0</v>
      </c>
      <c r="Y15" s="76"/>
      <c r="Z15" s="75">
        <f>+Z14/Z72</f>
        <v>1.8079225747297513E-2</v>
      </c>
      <c r="AA15" s="76"/>
      <c r="AB15" s="75">
        <v>0</v>
      </c>
      <c r="AC15" s="76"/>
      <c r="AD15" s="73">
        <v>0</v>
      </c>
      <c r="AE15" s="74"/>
      <c r="AF15" s="75">
        <v>0</v>
      </c>
      <c r="AG15" s="76"/>
      <c r="AH15" s="75">
        <v>0</v>
      </c>
      <c r="AI15" s="76"/>
      <c r="AJ15" s="75">
        <v>0</v>
      </c>
      <c r="AK15" s="76"/>
      <c r="AL15" s="75">
        <v>0</v>
      </c>
      <c r="AM15" s="76"/>
      <c r="AN15" s="75">
        <v>0</v>
      </c>
      <c r="AO15" s="76"/>
      <c r="AP15" s="75">
        <v>0</v>
      </c>
      <c r="AQ15" s="76"/>
      <c r="AR15" s="75">
        <v>0</v>
      </c>
      <c r="AS15" s="76"/>
      <c r="AT15" s="73">
        <v>0</v>
      </c>
      <c r="AU15" s="74"/>
      <c r="AV15" s="75">
        <v>0</v>
      </c>
      <c r="AW15" s="76"/>
      <c r="AX15" s="75">
        <f>+AX14/AX72</f>
        <v>2.2699116702309053E-2</v>
      </c>
      <c r="AY15" s="76"/>
      <c r="AZ15" s="75"/>
      <c r="BA15" s="76"/>
      <c r="BB15" s="75"/>
      <c r="BC15" s="76"/>
      <c r="BD15" s="75"/>
      <c r="BE15" s="76"/>
      <c r="BF15" s="75"/>
      <c r="BG15" s="76"/>
      <c r="BH15" s="75"/>
      <c r="BI15" s="76"/>
      <c r="BJ15" s="75"/>
      <c r="BK15" s="76"/>
      <c r="BL15" s="77" t="e">
        <f>+BL14/BL72</f>
        <v>#DIV/0!</v>
      </c>
      <c r="BM15" s="76"/>
      <c r="BN15" s="77" t="e">
        <f>+BN14/BN72</f>
        <v>#DIV/0!</v>
      </c>
      <c r="BO15" s="76"/>
      <c r="BP15" s="77" t="e">
        <f>+BP14/BP72</f>
        <v>#DIV/0!</v>
      </c>
      <c r="BQ15" s="76"/>
      <c r="BR15" s="77"/>
      <c r="BS15" s="76"/>
      <c r="BT15" s="77"/>
      <c r="BU15" s="76"/>
      <c r="BV15" s="77"/>
      <c r="BW15" s="76"/>
      <c r="BX15" s="77"/>
      <c r="BY15" s="76"/>
      <c r="BZ15" s="205"/>
      <c r="CA15" s="74"/>
      <c r="CB15" s="205"/>
      <c r="CC15" s="74"/>
      <c r="CD15" s="77"/>
      <c r="CE15" s="76"/>
      <c r="CF15" s="30"/>
      <c r="CG15" s="76"/>
      <c r="CH15" s="30"/>
      <c r="CI15" s="76"/>
      <c r="CJ15" s="30"/>
      <c r="CK15" s="76"/>
      <c r="CL15" s="30"/>
      <c r="CM15" s="76"/>
      <c r="CN15" s="30"/>
      <c r="CO15" s="76"/>
      <c r="CP15" s="30"/>
      <c r="CQ15" s="76"/>
      <c r="CR15" s="30"/>
      <c r="CS15" s="76"/>
      <c r="CT15" s="75">
        <f>+CT14/CT72</f>
        <v>3.8113677852503199E-2</v>
      </c>
      <c r="CU15" s="76"/>
      <c r="CV15" s="77" t="e">
        <f>+CV14/CV72</f>
        <v>#DIV/0!</v>
      </c>
      <c r="CW15" s="76"/>
      <c r="CX15" s="77" t="e">
        <f>+CX14/CX72</f>
        <v>#DIV/0!</v>
      </c>
      <c r="CY15" s="76"/>
      <c r="CZ15" s="77" t="e">
        <f>+CZ14/CZ72</f>
        <v>#DIV/0!</v>
      </c>
      <c r="DA15" s="76"/>
      <c r="DB15" s="77" t="e">
        <f>+DB14/DB72</f>
        <v>#DIV/0!</v>
      </c>
      <c r="DC15" s="76"/>
      <c r="DD15" s="455" t="e">
        <f>+DD14/DD72</f>
        <v>#DIV/0!</v>
      </c>
      <c r="DE15" s="283"/>
    </row>
    <row r="16" spans="1:110" x14ac:dyDescent="0.35">
      <c r="A16" s="94"/>
      <c r="B16" s="73"/>
      <c r="C16" s="74"/>
      <c r="D16" s="73"/>
      <c r="E16" s="74"/>
      <c r="F16" s="75"/>
      <c r="G16" s="76"/>
      <c r="H16" s="75"/>
      <c r="I16" s="76"/>
      <c r="J16" s="75"/>
      <c r="K16" s="76"/>
      <c r="L16" s="75"/>
      <c r="M16" s="76"/>
      <c r="N16" s="75"/>
      <c r="O16" s="76"/>
      <c r="P16" s="75"/>
      <c r="Q16" s="76"/>
      <c r="R16" s="75"/>
      <c r="S16" s="76"/>
      <c r="T16" s="75"/>
      <c r="U16" s="76"/>
      <c r="V16" s="75"/>
      <c r="W16" s="76"/>
      <c r="X16" s="75"/>
      <c r="Y16" s="76"/>
      <c r="Z16" s="75"/>
      <c r="AA16" s="76"/>
      <c r="AB16" s="75"/>
      <c r="AC16" s="76"/>
      <c r="AD16" s="73"/>
      <c r="AE16" s="74"/>
      <c r="AF16" s="75"/>
      <c r="AG16" s="76"/>
      <c r="AH16" s="75"/>
      <c r="AI16" s="76"/>
      <c r="AJ16" s="75"/>
      <c r="AK16" s="76"/>
      <c r="AL16" s="75"/>
      <c r="AM16" s="76"/>
      <c r="AN16" s="75"/>
      <c r="AO16" s="76"/>
      <c r="AP16" s="75"/>
      <c r="AQ16" s="76"/>
      <c r="AR16" s="75"/>
      <c r="AS16" s="76"/>
      <c r="AT16" s="73"/>
      <c r="AU16" s="74"/>
      <c r="AV16" s="75"/>
      <c r="AW16" s="76"/>
      <c r="AX16" s="75"/>
      <c r="AY16" s="76"/>
      <c r="AZ16" s="75"/>
      <c r="BA16" s="76"/>
      <c r="BB16" s="75"/>
      <c r="BC16" s="76"/>
      <c r="BD16" s="75"/>
      <c r="BE16" s="76"/>
      <c r="BF16" s="75"/>
      <c r="BG16" s="76"/>
      <c r="BH16" s="75"/>
      <c r="BI16" s="76"/>
      <c r="BJ16" s="75"/>
      <c r="BK16" s="76"/>
      <c r="BL16" s="75"/>
      <c r="BM16" s="76"/>
      <c r="BN16" s="75"/>
      <c r="BO16" s="76"/>
      <c r="BP16" s="75"/>
      <c r="BQ16" s="76"/>
      <c r="BR16" s="75"/>
      <c r="BS16" s="76"/>
      <c r="BT16" s="75"/>
      <c r="BU16" s="76"/>
      <c r="BV16" s="75"/>
      <c r="BW16" s="76"/>
      <c r="BX16" s="75"/>
      <c r="BY16" s="76"/>
      <c r="BZ16" s="73"/>
      <c r="CA16" s="74"/>
      <c r="CB16" s="73"/>
      <c r="CC16" s="74"/>
      <c r="CD16" s="75"/>
      <c r="CE16" s="76"/>
      <c r="CF16" s="75"/>
      <c r="CG16" s="76"/>
      <c r="CH16" s="75"/>
      <c r="CI16" s="76"/>
      <c r="CJ16" s="75"/>
      <c r="CK16" s="76"/>
      <c r="CL16" s="75"/>
      <c r="CM16" s="76"/>
      <c r="CN16" s="75"/>
      <c r="CO16" s="76"/>
      <c r="CP16" s="75"/>
      <c r="CQ16" s="76"/>
      <c r="CR16" s="75"/>
      <c r="CS16" s="76"/>
      <c r="CT16" s="75"/>
      <c r="CU16" s="76"/>
      <c r="CV16" s="75"/>
      <c r="CW16" s="76"/>
      <c r="CX16" s="75"/>
      <c r="CY16" s="76"/>
      <c r="CZ16" s="75"/>
      <c r="DA16" s="76"/>
      <c r="DB16" s="75"/>
      <c r="DC16" s="76"/>
      <c r="DD16" s="285"/>
      <c r="DE16" s="283"/>
    </row>
    <row r="17" spans="1:109" x14ac:dyDescent="0.35">
      <c r="A17" s="40" t="s">
        <v>149</v>
      </c>
      <c r="B17" s="26">
        <f>+B18+B20+B22</f>
        <v>5897810.0150987897</v>
      </c>
      <c r="C17" s="180">
        <f>+C18+C20+C22</f>
        <v>0.99999999999999578</v>
      </c>
      <c r="D17" s="26">
        <f>+D18+D20+D22</f>
        <v>5890297.7499740617</v>
      </c>
      <c r="E17" s="180">
        <f>+E18+E20+E22</f>
        <v>0.99999999999999911</v>
      </c>
      <c r="F17" s="27">
        <f t="shared" ref="F17:Y17" si="0">+F18+F20+F22</f>
        <v>5906935.5967530422</v>
      </c>
      <c r="G17" s="181">
        <f t="shared" si="0"/>
        <v>0.99999999999375322</v>
      </c>
      <c r="H17" s="27">
        <f t="shared" si="0"/>
        <v>5876896.4007929303</v>
      </c>
      <c r="I17" s="181">
        <f t="shared" si="0"/>
        <v>0.9999999999999909</v>
      </c>
      <c r="J17" s="27">
        <f t="shared" si="0"/>
        <v>5903486.0014987383</v>
      </c>
      <c r="K17" s="181">
        <f t="shared" si="0"/>
        <v>0.99999999999999889</v>
      </c>
      <c r="L17" s="27">
        <f t="shared" si="0"/>
        <v>5977441.4398032948</v>
      </c>
      <c r="M17" s="181">
        <f t="shared" si="0"/>
        <v>1.000000000451287</v>
      </c>
      <c r="N17" s="27">
        <f t="shared" si="0"/>
        <v>6166594.8876216616</v>
      </c>
      <c r="O17" s="181">
        <f t="shared" si="0"/>
        <v>1</v>
      </c>
      <c r="P17" s="27">
        <f t="shared" si="0"/>
        <v>6368351.6042210795</v>
      </c>
      <c r="Q17" s="181">
        <f t="shared" si="0"/>
        <v>1.0000000000000084</v>
      </c>
      <c r="R17" s="27">
        <f t="shared" si="0"/>
        <v>6407653.308347594</v>
      </c>
      <c r="S17" s="181">
        <f t="shared" si="0"/>
        <v>1.0000000000000047</v>
      </c>
      <c r="T17" s="27">
        <f t="shared" si="0"/>
        <v>6421421.8020215463</v>
      </c>
      <c r="U17" s="181">
        <f t="shared" si="0"/>
        <v>1.0000000000000029</v>
      </c>
      <c r="V17" s="27">
        <f t="shared" si="0"/>
        <v>6533402.1903504618</v>
      </c>
      <c r="W17" s="181">
        <f t="shared" si="0"/>
        <v>1.0000000000000013</v>
      </c>
      <c r="X17" s="27">
        <f t="shared" si="0"/>
        <v>6435401.29813179</v>
      </c>
      <c r="Y17" s="181">
        <f t="shared" si="0"/>
        <v>1.0000000000000067</v>
      </c>
      <c r="Z17" s="27">
        <f t="shared" ref="Z17:AE17" si="1">+Z18+Z20+Z22</f>
        <v>6871959.7779346164</v>
      </c>
      <c r="AA17" s="181">
        <f t="shared" si="1"/>
        <v>1.0137339692432086</v>
      </c>
      <c r="AB17" s="27">
        <f t="shared" si="1"/>
        <v>6848624.9916771892</v>
      </c>
      <c r="AC17" s="181">
        <f t="shared" si="1"/>
        <v>1.0000000000000042</v>
      </c>
      <c r="AD17" s="26">
        <f t="shared" si="1"/>
        <v>6838898.8567233011</v>
      </c>
      <c r="AE17" s="180">
        <f t="shared" si="1"/>
        <v>1.0000000000000031</v>
      </c>
      <c r="AF17" s="27"/>
      <c r="AG17" s="181"/>
      <c r="AH17" s="27"/>
      <c r="AI17" s="181"/>
      <c r="AJ17" s="27"/>
      <c r="AK17" s="181"/>
      <c r="AL17" s="27"/>
      <c r="AM17" s="181"/>
      <c r="AN17" s="27"/>
      <c r="AO17" s="181"/>
      <c r="AP17" s="27"/>
      <c r="AQ17" s="181"/>
      <c r="AR17" s="27"/>
      <c r="AS17" s="181"/>
      <c r="AT17" s="26"/>
      <c r="AU17" s="180"/>
      <c r="AV17" s="27"/>
      <c r="AW17" s="181"/>
      <c r="AX17" s="27"/>
      <c r="AY17" s="181"/>
      <c r="AZ17" s="27"/>
      <c r="BA17" s="181"/>
      <c r="BB17" s="27"/>
      <c r="BC17" s="181"/>
      <c r="BD17" s="27"/>
      <c r="BE17" s="181"/>
      <c r="BF17" s="27"/>
      <c r="BG17" s="181"/>
      <c r="BH17" s="27"/>
      <c r="BI17" s="181"/>
      <c r="BJ17" s="27"/>
      <c r="BK17" s="181"/>
      <c r="BL17" s="178"/>
      <c r="BM17" s="181"/>
      <c r="BN17" s="178"/>
      <c r="BO17" s="181"/>
      <c r="BP17" s="178"/>
      <c r="BQ17" s="181"/>
      <c r="BR17" s="178"/>
      <c r="BS17" s="181"/>
      <c r="BT17" s="178"/>
      <c r="BU17" s="181"/>
      <c r="BV17" s="178"/>
      <c r="BW17" s="181"/>
      <c r="BX17" s="178"/>
      <c r="BY17" s="181"/>
      <c r="BZ17" s="177"/>
      <c r="CA17" s="180"/>
      <c r="CB17" s="177"/>
      <c r="CC17" s="180"/>
      <c r="CD17" s="178"/>
      <c r="CE17" s="181"/>
      <c r="CF17" s="178"/>
      <c r="CG17" s="181"/>
      <c r="CH17" s="178"/>
      <c r="CI17" s="181"/>
      <c r="CJ17" s="178"/>
      <c r="CK17" s="181"/>
      <c r="CL17" s="178"/>
      <c r="CM17" s="181"/>
      <c r="CN17" s="178"/>
      <c r="CO17" s="181"/>
      <c r="CP17" s="178"/>
      <c r="CQ17" s="181"/>
      <c r="CR17" s="178"/>
      <c r="CS17" s="181"/>
      <c r="CT17" s="178"/>
      <c r="CU17" s="181"/>
      <c r="CV17" s="178"/>
      <c r="CW17" s="181"/>
      <c r="CX17" s="178"/>
      <c r="CY17" s="181"/>
      <c r="CZ17" s="178"/>
      <c r="DA17" s="181"/>
      <c r="DB17" s="178"/>
      <c r="DC17" s="181"/>
      <c r="DD17" s="297"/>
      <c r="DE17" s="414"/>
    </row>
    <row r="18" spans="1:109" x14ac:dyDescent="0.35">
      <c r="A18" s="41" t="s">
        <v>150</v>
      </c>
      <c r="B18" s="29">
        <f>'EXTERNAL DEBT USD'!B18*B91</f>
        <v>260578.99251665582</v>
      </c>
      <c r="C18" s="70">
        <f>+B18/B7</f>
        <v>4.4182330704033358E-2</v>
      </c>
      <c r="D18" s="29">
        <f>'EXTERNAL DEBT USD'!D18*D91</f>
        <v>265690.07138624426</v>
      </c>
      <c r="E18" s="70">
        <f>+D18/D7</f>
        <v>4.5106390655279521E-2</v>
      </c>
      <c r="F18" s="30">
        <f>'EXTERNAL DEBT USD'!F18*F91</f>
        <v>264438.72902284627</v>
      </c>
      <c r="G18" s="71">
        <f>+F18/F7</f>
        <v>4.4767498255195555E-2</v>
      </c>
      <c r="H18" s="30">
        <f>'EXTERNAL DEBT USD'!H18*H91</f>
        <v>257449.63106452997</v>
      </c>
      <c r="I18" s="71">
        <f>+H18/H7</f>
        <v>4.3807073241888643E-2</v>
      </c>
      <c r="J18" s="30">
        <f>'EXTERNAL DEBT USD'!J18*J91</f>
        <v>262596.14074722334</v>
      </c>
      <c r="K18" s="71">
        <f>+J18/J7</f>
        <v>4.4481538650308794E-2</v>
      </c>
      <c r="L18" s="30">
        <f>'EXTERNAL DEBT USD'!L18*L91</f>
        <v>273630.57880671817</v>
      </c>
      <c r="M18" s="71">
        <f>+L18/L7</f>
        <v>4.5777207804683862E-2</v>
      </c>
      <c r="N18" s="30">
        <f>'EXTERNAL DEBT USD'!N18*N91</f>
        <v>272444.62370550312</v>
      </c>
      <c r="O18" s="71">
        <f>+N18/N7</f>
        <v>4.4180723506320657E-2</v>
      </c>
      <c r="P18" s="30">
        <f>'EXTERNAL DEBT USD'!P18*P91</f>
        <v>276634.40421302535</v>
      </c>
      <c r="Q18" s="71">
        <f>+P18/P7</f>
        <v>4.3438933872568919E-2</v>
      </c>
      <c r="R18" s="30">
        <f>'EXTERNAL DEBT USD'!R18*R91</f>
        <v>278160.150134928</v>
      </c>
      <c r="S18" s="71">
        <f>+R18/R7</f>
        <v>4.3410611771481936E-2</v>
      </c>
      <c r="T18" s="30">
        <f>'EXTERNAL DEBT USD'!T18*T91</f>
        <v>282695.59038131998</v>
      </c>
      <c r="U18" s="71">
        <f>+T18/T7</f>
        <v>4.4023831340953896E-2</v>
      </c>
      <c r="V18" s="30">
        <f>'EXTERNAL DEBT USD'!V18*V91</f>
        <v>288207.7017211942</v>
      </c>
      <c r="W18" s="71">
        <f>+V18/V7</f>
        <v>4.4112958811392974E-2</v>
      </c>
      <c r="X18" s="30">
        <f>'EXTERNAL DEBT USD'!X18*X91</f>
        <v>287585.40531889332</v>
      </c>
      <c r="Y18" s="71">
        <f>+X18/X7</f>
        <v>4.468802985174862E-2</v>
      </c>
      <c r="Z18" s="30">
        <f>'EXTERNAL DEBT USD'!Z18*Z91</f>
        <v>294145.68819421931</v>
      </c>
      <c r="AA18" s="71">
        <f>+Z18/Z7</f>
        <v>4.3391621264483232E-2</v>
      </c>
      <c r="AB18" s="30">
        <f>'EXTERNAL DEBT USD'!AB18*AB91</f>
        <v>296892.80676494841</v>
      </c>
      <c r="AC18" s="71">
        <f>+AB18/AB7</f>
        <v>4.335071742514001E-2</v>
      </c>
      <c r="AD18" s="29">
        <f>'EXTERNAL DEBT USD'!AD18*AD91</f>
        <v>296715.02707693289</v>
      </c>
      <c r="AE18" s="70">
        <f>+AD18/AD7</f>
        <v>4.3386374516305962E-2</v>
      </c>
      <c r="AF18" s="30">
        <f>'EXTERNAL DEBT USD'!AF18*AF91</f>
        <v>303561.94465637137</v>
      </c>
      <c r="AG18" s="71">
        <f>+AF18/AF7</f>
        <v>4.10179911525329E-2</v>
      </c>
      <c r="AH18" s="30">
        <f>'EXTERNAL DEBT USD'!AH18*AH91</f>
        <v>300196.90707018389</v>
      </c>
      <c r="AI18" s="71">
        <f>+AH18/AH7</f>
        <v>3.9606852453773794E-2</v>
      </c>
      <c r="AJ18" s="30">
        <f>'EXTERNAL DEBT USD'!AJ18*AJ91</f>
        <v>313906.02440722223</v>
      </c>
      <c r="AK18" s="71">
        <f>+AJ18/AJ7</f>
        <v>4.0176428625548717E-2</v>
      </c>
      <c r="AL18" s="30">
        <f>'EXTERNAL DEBT USD'!AL18*AL91</f>
        <v>314229.6362843017</v>
      </c>
      <c r="AM18" s="71">
        <f>+AL18/AL7</f>
        <v>4.009772225298662E-2</v>
      </c>
      <c r="AN18" s="30">
        <f>'EXTERNAL DEBT USD'!AN18*AN91</f>
        <v>303005.28957659838</v>
      </c>
      <c r="AO18" s="71">
        <f>+AN18/AN7</f>
        <v>3.8793338719372614E-2</v>
      </c>
      <c r="AP18" s="30">
        <f>'EXTERNAL DEBT USD'!AP18*AP91</f>
        <v>301999.00090422959</v>
      </c>
      <c r="AQ18" s="71">
        <f>+AP18/AP7</f>
        <v>3.9394425428626104E-2</v>
      </c>
      <c r="AR18" s="30">
        <f>'EXTERNAL DEBT USD'!AR18*AR91</f>
        <v>285295.77713306196</v>
      </c>
      <c r="AS18" s="71">
        <f>+AR18/AR7</f>
        <v>3.8978942055772861E-2</v>
      </c>
      <c r="AT18" s="29">
        <f>'EXTERNAL DEBT USD'!AT18*AT91</f>
        <v>340970.27791426901</v>
      </c>
      <c r="AU18" s="70">
        <f>+AT18/AT7</f>
        <v>4.7002845355847429E-2</v>
      </c>
      <c r="AV18" s="30">
        <f>'EXTERNAL DEBT USD'!AV18*AV91</f>
        <v>342519.4187576758</v>
      </c>
      <c r="AW18" s="71">
        <f>+AV18/AV7</f>
        <v>4.7081037946912645E-2</v>
      </c>
      <c r="AX18" s="30">
        <f>'EXTERNAL DEBT USD'!AX18*AX91</f>
        <v>345622.13442393311</v>
      </c>
      <c r="AY18" s="71">
        <f>+AX18/AX7</f>
        <v>4.7938181574183086E-2</v>
      </c>
      <c r="AZ18" s="30">
        <f>'EXTERNAL DEBT USD'!AZ18*AZ91</f>
        <v>326289.1145198681</v>
      </c>
      <c r="BA18" s="71">
        <f>+AZ18/AZ7</f>
        <v>5.2775275654231533E-2</v>
      </c>
      <c r="BB18" s="30">
        <f>'EXTERNAL DEBT USD'!BB18*BB91</f>
        <v>341081.45888764202</v>
      </c>
      <c r="BC18" s="71">
        <f>+BB18/BB7</f>
        <v>5.4729785777876905E-2</v>
      </c>
      <c r="BD18" s="30">
        <f>'EXTERNAL DEBT USD'!BD18*BD91</f>
        <v>331715.71442162147</v>
      </c>
      <c r="BE18" s="71">
        <f>+BD18/BD7</f>
        <v>5.5083876039887292E-2</v>
      </c>
      <c r="BF18" s="30">
        <f>'EXTERNAL DEBT USD'!BF18*BF91</f>
        <v>334684.03383774997</v>
      </c>
      <c r="BG18" s="71">
        <f>+BF18/BF7</f>
        <v>4.8532948462702639E-2</v>
      </c>
      <c r="BH18" s="30">
        <f>'EXTERNAL DEBT USD'!BH18*BH91</f>
        <v>328442.19727650622</v>
      </c>
      <c r="BI18" s="71">
        <f>+BH18/BH7</f>
        <v>4.7980911098871301E-2</v>
      </c>
      <c r="BJ18" s="30">
        <v>334715.01976970205</v>
      </c>
      <c r="BK18" s="71">
        <f>+BJ18/BJ7</f>
        <v>4.8551098425840399E-2</v>
      </c>
      <c r="BL18" s="30">
        <v>340781.01917504426</v>
      </c>
      <c r="BM18" s="71">
        <f>+BL18/BL7</f>
        <v>4.8351684336886226E-2</v>
      </c>
      <c r="BN18" s="30">
        <v>333289.00146960391</v>
      </c>
      <c r="BO18" s="71">
        <f>+BN18/BN7</f>
        <v>4.8195369842497462E-2</v>
      </c>
      <c r="BP18" s="30">
        <f>'EXTERNAL DEBT USD'!BP18*BP91</f>
        <v>328841.85262469354</v>
      </c>
      <c r="BQ18" s="71">
        <f>+BP18/BP7</f>
        <v>4.7427561361132041E-2</v>
      </c>
      <c r="BR18" s="30">
        <f>'EXTERNAL DEBT USD'!BR18*BR91</f>
        <v>355128.32186534622</v>
      </c>
      <c r="BS18" s="71">
        <f>+BR18/BR7</f>
        <v>5.1592427844712331E-2</v>
      </c>
      <c r="BT18" s="30">
        <f>'EXTERNAL DEBT USD'!BT18*BT91</f>
        <v>362207.85570683359</v>
      </c>
      <c r="BU18" s="71">
        <f>+BT18/BT7</f>
        <v>4.680158932486321E-2</v>
      </c>
      <c r="BV18" s="30">
        <f>'EXTERNAL DEBT USD'!BV18*BV91</f>
        <v>358499.40008629742</v>
      </c>
      <c r="BW18" s="71">
        <f>+BV18/BV7</f>
        <v>4.7555286426624967E-2</v>
      </c>
      <c r="BX18" s="30">
        <f>'EXTERNAL DEBT USD'!BX18*BX91</f>
        <v>352689.94880455092</v>
      </c>
      <c r="BY18" s="71">
        <f>+BX18/BX7</f>
        <v>4.4926446300819475E-2</v>
      </c>
      <c r="BZ18" s="29">
        <f>'EXTERNAL DEBT USD'!BZ18*BZ91</f>
        <v>354043.35375461914</v>
      </c>
      <c r="CA18" s="70">
        <f>+BZ18/BZ7</f>
        <v>4.5354105060015616E-2</v>
      </c>
      <c r="CB18" s="29">
        <f>'EXTERNAL DEBT USD'!CB18*CB91</f>
        <v>342041.12853388523</v>
      </c>
      <c r="CC18" s="70">
        <f>+CB18/CB7</f>
        <v>4.5141546502616287E-2</v>
      </c>
      <c r="CD18" s="30">
        <f>'EXTERNAL DEBT USD'!CD18*CD91</f>
        <v>346419.22367253073</v>
      </c>
      <c r="CE18" s="71">
        <f>+CD18/CD7</f>
        <v>4.53076452311219E-2</v>
      </c>
      <c r="CF18" s="30">
        <f>'EXTERNAL DEBT USD'!CF18*CF91</f>
        <v>363225.27183519618</v>
      </c>
      <c r="CG18" s="71">
        <f>+CF18/CF7</f>
        <v>4.5509639404822749E-2</v>
      </c>
      <c r="CH18" s="30">
        <f>'EXTERNAL DEBT USD'!CH18*CH91</f>
        <v>358250.73537651903</v>
      </c>
      <c r="CI18" s="71">
        <f>+CH18/CH7</f>
        <v>4.3672516434670176E-2</v>
      </c>
      <c r="CJ18" s="30">
        <f>'EXTERNAL DEBT USD'!CJ18*CJ91</f>
        <v>358810.71769559564</v>
      </c>
      <c r="CK18" s="71">
        <f>+CJ18/CJ7</f>
        <v>4.3999796618251361E-2</v>
      </c>
      <c r="CL18" s="30">
        <f>'EXTERNAL DEBT USD'!CL18*CL91</f>
        <v>361088.7893691216</v>
      </c>
      <c r="CM18" s="71">
        <f>+CL18/CL7</f>
        <v>4.448243062484359E-2</v>
      </c>
      <c r="CN18" s="30">
        <f>'EXTERNAL DEBT USD'!CN18*CN91</f>
        <v>354202.44731959462</v>
      </c>
      <c r="CO18" s="71">
        <f>+CN18/CN7</f>
        <v>4.4014460177543333E-2</v>
      </c>
      <c r="CP18" s="30">
        <f>'EXTERNAL DEBT USD'!CP18*CP91</f>
        <v>344878.04980048281</v>
      </c>
      <c r="CQ18" s="71">
        <f>+CP18/CP7</f>
        <v>4.3489066207969683E-2</v>
      </c>
      <c r="CR18" s="30">
        <f>'EXTERNAL DEBT USD'!CR18*CR91</f>
        <v>337748.67985494528</v>
      </c>
      <c r="CS18" s="71">
        <f>+CR18/CR7</f>
        <v>4.293556992637191E-2</v>
      </c>
      <c r="CT18" s="30">
        <f>'EXTERNAL DEBT USD'!CT18*CT91</f>
        <v>335083.90682626335</v>
      </c>
      <c r="CU18" s="71">
        <f>+CT18/CT7</f>
        <v>4.2861850440389586E-2</v>
      </c>
      <c r="CV18" s="30">
        <f>'EXTERNAL DEBT USD'!CV18*CV91</f>
        <v>334874.34398976382</v>
      </c>
      <c r="CW18" s="71">
        <f>+CV18/CV7</f>
        <v>4.29394101242608E-2</v>
      </c>
      <c r="CX18" s="30">
        <f>'EXTERNAL DEBT USD'!CX18*CX91</f>
        <v>334906.12284331996</v>
      </c>
      <c r="CY18" s="71">
        <f>+CX18/CX7</f>
        <v>4.327242831278437E-2</v>
      </c>
      <c r="CZ18" s="30">
        <f>'EXTERNAL DEBT USD'!CZ18*CZ91</f>
        <v>333038.67460935633</v>
      </c>
      <c r="DA18" s="71">
        <f>+CZ18/CZ7</f>
        <v>4.3270922472349475E-2</v>
      </c>
      <c r="DB18" s="30">
        <f>'EXTERNAL DEBT USD'!DB18*DB91</f>
        <v>346715.79168293905</v>
      </c>
      <c r="DC18" s="71">
        <f>+DB18/DB7</f>
        <v>4.5969528563810216E-2</v>
      </c>
      <c r="DD18" s="282">
        <f>'EXTERNAL DEBT USD'!DD18*DD91</f>
        <v>343853.33387423586</v>
      </c>
      <c r="DE18" s="252">
        <f>+DD18/DD7</f>
        <v>4.560016475109907E-2</v>
      </c>
    </row>
    <row r="19" spans="1:109" x14ac:dyDescent="0.35">
      <c r="A19" s="94" t="s">
        <v>151</v>
      </c>
      <c r="B19" s="73">
        <f>+B18/B72</f>
        <v>7.1400804349390362E-3</v>
      </c>
      <c r="C19" s="74"/>
      <c r="D19" s="73">
        <v>0</v>
      </c>
      <c r="E19" s="74"/>
      <c r="F19" s="75">
        <v>0</v>
      </c>
      <c r="G19" s="76"/>
      <c r="H19" s="75">
        <v>0</v>
      </c>
      <c r="I19" s="76"/>
      <c r="J19" s="75">
        <v>0</v>
      </c>
      <c r="K19" s="76"/>
      <c r="L19" s="75">
        <v>0</v>
      </c>
      <c r="M19" s="76"/>
      <c r="N19" s="75">
        <v>0</v>
      </c>
      <c r="O19" s="76"/>
      <c r="P19" s="75">
        <v>0</v>
      </c>
      <c r="Q19" s="76"/>
      <c r="R19" s="75">
        <v>0</v>
      </c>
      <c r="S19" s="76"/>
      <c r="T19" s="75">
        <v>0</v>
      </c>
      <c r="U19" s="76"/>
      <c r="V19" s="75">
        <v>0</v>
      </c>
      <c r="W19" s="76"/>
      <c r="X19" s="75">
        <v>0</v>
      </c>
      <c r="Y19" s="76"/>
      <c r="Z19" s="75">
        <f>+Z18/Z72</f>
        <v>7.3549091517592022E-3</v>
      </c>
      <c r="AA19" s="76"/>
      <c r="AB19" s="75">
        <v>0</v>
      </c>
      <c r="AC19" s="76"/>
      <c r="AD19" s="73">
        <v>0</v>
      </c>
      <c r="AE19" s="74"/>
      <c r="AF19" s="75">
        <v>0</v>
      </c>
      <c r="AG19" s="76"/>
      <c r="AH19" s="75">
        <v>0</v>
      </c>
      <c r="AI19" s="76"/>
      <c r="AJ19" s="75">
        <v>0</v>
      </c>
      <c r="AK19" s="76"/>
      <c r="AL19" s="75">
        <v>0</v>
      </c>
      <c r="AM19" s="76"/>
      <c r="AN19" s="75">
        <v>0</v>
      </c>
      <c r="AO19" s="76"/>
      <c r="AP19" s="75">
        <v>0</v>
      </c>
      <c r="AQ19" s="76"/>
      <c r="AR19" s="75">
        <v>0</v>
      </c>
      <c r="AS19" s="76"/>
      <c r="AT19" s="73">
        <v>0</v>
      </c>
      <c r="AU19" s="74"/>
      <c r="AV19" s="75">
        <v>0</v>
      </c>
      <c r="AW19" s="76"/>
      <c r="AX19" s="75">
        <f>+AX18/AX72</f>
        <v>7.7130528593059742E-3</v>
      </c>
      <c r="AY19" s="76"/>
      <c r="AZ19" s="75"/>
      <c r="BA19" s="76"/>
      <c r="BB19" s="75"/>
      <c r="BC19" s="76"/>
      <c r="BD19" s="75"/>
      <c r="BE19" s="76"/>
      <c r="BF19" s="75"/>
      <c r="BG19" s="76"/>
      <c r="BH19" s="75"/>
      <c r="BI19" s="76"/>
      <c r="BJ19" s="75"/>
      <c r="BK19" s="76"/>
      <c r="BL19" s="77" t="e">
        <f>+BL18/BL72</f>
        <v>#DIV/0!</v>
      </c>
      <c r="BM19" s="76"/>
      <c r="BN19" s="77" t="e">
        <f>+BN18/BN72</f>
        <v>#DIV/0!</v>
      </c>
      <c r="BO19" s="76"/>
      <c r="BP19" s="77"/>
      <c r="BQ19" s="76"/>
      <c r="BR19" s="77"/>
      <c r="BS19" s="76"/>
      <c r="BT19" s="77"/>
      <c r="BU19" s="76"/>
      <c r="BV19" s="77"/>
      <c r="BW19" s="76"/>
      <c r="BX19" s="77"/>
      <c r="BY19" s="76"/>
      <c r="BZ19" s="205"/>
      <c r="CA19" s="74"/>
      <c r="CB19" s="205"/>
      <c r="CC19" s="74"/>
      <c r="CD19" s="77"/>
      <c r="CE19" s="76"/>
      <c r="CF19" s="77"/>
      <c r="CG19" s="76"/>
      <c r="CH19" s="77"/>
      <c r="CI19" s="76"/>
      <c r="CJ19" s="77"/>
      <c r="CK19" s="76"/>
      <c r="CL19" s="77"/>
      <c r="CM19" s="76"/>
      <c r="CN19" s="77"/>
      <c r="CO19" s="76"/>
      <c r="CP19" s="77"/>
      <c r="CQ19" s="76"/>
      <c r="CR19" s="77"/>
      <c r="CS19" s="76"/>
      <c r="CT19" s="75">
        <f>+CT18/CT72</f>
        <v>6.8223054060348228E-3</v>
      </c>
      <c r="CU19" s="76"/>
      <c r="CV19" s="77" t="e">
        <f>+CV18/CV72</f>
        <v>#DIV/0!</v>
      </c>
      <c r="CW19" s="76"/>
      <c r="CX19" s="77" t="e">
        <f>+CX18/CX72</f>
        <v>#DIV/0!</v>
      </c>
      <c r="CY19" s="76"/>
      <c r="CZ19" s="77" t="e">
        <f>+CZ18/CZ72</f>
        <v>#DIV/0!</v>
      </c>
      <c r="DA19" s="76"/>
      <c r="DB19" s="77" t="e">
        <f>+DB18/DB72</f>
        <v>#DIV/0!</v>
      </c>
      <c r="DC19" s="76"/>
      <c r="DD19" s="455" t="e">
        <f>+DD18/DD72</f>
        <v>#DIV/0!</v>
      </c>
      <c r="DE19" s="283"/>
    </row>
    <row r="20" spans="1:109" x14ac:dyDescent="0.35">
      <c r="A20" s="41" t="s">
        <v>152</v>
      </c>
      <c r="B20" s="29">
        <f>'EXTERNAL DEBT USD'!B20*B91</f>
        <v>3386570</v>
      </c>
      <c r="C20" s="70">
        <f>+B20/B7</f>
        <v>0.57420805202781011</v>
      </c>
      <c r="D20" s="29">
        <f>'EXTERNAL DEBT USD'!D20*D91</f>
        <v>3380410</v>
      </c>
      <c r="E20" s="70">
        <f>+D20/D7</f>
        <v>0.57389458792891801</v>
      </c>
      <c r="F20" s="30">
        <f>'EXTERNAL DEBT USD'!F20*F91</f>
        <v>3381290</v>
      </c>
      <c r="G20" s="71">
        <f>+F20/F7</f>
        <v>0.57242709770486144</v>
      </c>
      <c r="H20" s="30">
        <f>'EXTERNAL DEBT USD'!H20*H91</f>
        <v>3370840</v>
      </c>
      <c r="I20" s="71">
        <f>+H20/H7</f>
        <v>0.57357485484092674</v>
      </c>
      <c r="J20" s="30">
        <f>'EXTERNAL DEBT USD'!J20*J91</f>
        <v>3381675</v>
      </c>
      <c r="K20" s="71">
        <f>+J20/J7</f>
        <v>0.57282680083284332</v>
      </c>
      <c r="L20" s="30">
        <f>'EXTERNAL DEBT USD'!L20*L91</f>
        <v>3412805</v>
      </c>
      <c r="M20" s="71">
        <f>+L20/L7</f>
        <v>0.57094745902729638</v>
      </c>
      <c r="N20" s="30">
        <f>'EXTERNAL DEBT USD'!N20*N91</f>
        <v>3411485</v>
      </c>
      <c r="O20" s="71">
        <f>+N20/N7</f>
        <v>0.55322022318150765</v>
      </c>
      <c r="P20" s="30">
        <f>'EXTERNAL DEBT USD'!P20*P91</f>
        <v>3419790</v>
      </c>
      <c r="Q20" s="71">
        <f>+P20/P7</f>
        <v>0.53699767420713995</v>
      </c>
      <c r="R20" s="30">
        <f>'EXTERNAL DEBT USD'!R20*R91</f>
        <v>3442285</v>
      </c>
      <c r="S20" s="71">
        <f>+R20/R7</f>
        <v>0.53721461420448047</v>
      </c>
      <c r="T20" s="30">
        <f>'EXTERNAL DEBT USD'!T20*T91</f>
        <v>3458399.9999999995</v>
      </c>
      <c r="U20" s="71">
        <f>+T20/T7</f>
        <v>0.53857231414252538</v>
      </c>
      <c r="V20" s="30">
        <f>'EXTERNAL DEBT USD'!V20*V91</f>
        <v>3525774.9999999995</v>
      </c>
      <c r="W20" s="71">
        <f>+V20/V7</f>
        <v>0.53965375118149217</v>
      </c>
      <c r="X20" s="30">
        <f>'EXTERNAL DEBT USD'!X20*X91</f>
        <v>3475010.0000000005</v>
      </c>
      <c r="Y20" s="71">
        <f>+X20/X7</f>
        <v>0.53998341968337327</v>
      </c>
      <c r="Z20" s="30">
        <f>'EXTERNAL DEBT USD'!Z20*Z91</f>
        <v>3534630</v>
      </c>
      <c r="AA20" s="71">
        <f>+Z20/Z7</f>
        <v>0.52141959724669018</v>
      </c>
      <c r="AB20" s="30">
        <f>'EXTERNAL DEBT USD'!AB20*AB91</f>
        <v>3558995</v>
      </c>
      <c r="AC20" s="71">
        <f>+AB20/AB7</f>
        <v>0.51966562694337826</v>
      </c>
      <c r="AD20" s="29">
        <f>'EXTERNAL DEBT USD'!AD20*AD91</f>
        <v>3548985</v>
      </c>
      <c r="AE20" s="70">
        <f>+AD20/AD7</f>
        <v>0.51894099830282103</v>
      </c>
      <c r="AF20" s="30">
        <f>'EXTERNAL DEBT USD'!AF20*AF91</f>
        <v>3670535</v>
      </c>
      <c r="AG20" s="71">
        <f>+AF20/AF7</f>
        <v>0.49597116768207639</v>
      </c>
      <c r="AH20" s="30">
        <f>'EXTERNAL DEBT USD'!AH20*AH91</f>
        <v>3681040</v>
      </c>
      <c r="AI20" s="71">
        <f>+AH20/AH7</f>
        <v>0.48566259252748994</v>
      </c>
      <c r="AJ20" s="30">
        <f>'EXTERNAL DEBT USD'!AJ20*AJ91</f>
        <v>3788675</v>
      </c>
      <c r="AK20" s="71">
        <f>+AJ20/AJ7</f>
        <v>0.48490764396874275</v>
      </c>
      <c r="AL20" s="30">
        <f>'EXTERNAL DEBT USD'!AL20*AL91</f>
        <v>3807485</v>
      </c>
      <c r="AM20" s="71">
        <f>+AL20/AL7</f>
        <v>0.48585957014659831</v>
      </c>
      <c r="AN20" s="30">
        <f>'EXTERNAL DEBT USD'!AN20*AN91</f>
        <v>3699410</v>
      </c>
      <c r="AO20" s="71">
        <f>+AN20/AN7</f>
        <v>0.47363023065495014</v>
      </c>
      <c r="AP20" s="30">
        <f>'EXTERNAL DEBT USD'!AP20*AP91</f>
        <v>3623015</v>
      </c>
      <c r="AQ20" s="71">
        <f>+AP20/AP7</f>
        <v>0.47260618020903816</v>
      </c>
      <c r="AR20" s="30">
        <f>'EXTERNAL DEBT USD'!AR20*AR91</f>
        <v>3461810</v>
      </c>
      <c r="AS20" s="71">
        <f>+AR20/AR7</f>
        <v>0.47297472382551287</v>
      </c>
      <c r="AT20" s="29">
        <f>'EXTERNAL DEBT USD'!AT20*AT91</f>
        <v>3408185</v>
      </c>
      <c r="AU20" s="70">
        <f>+AT20/AT7</f>
        <v>0.46981922729170233</v>
      </c>
      <c r="AV20" s="30">
        <f>'EXTERNAL DEBT USD'!AV20*AV91</f>
        <v>3323649.9999999995</v>
      </c>
      <c r="AW20" s="71">
        <f>+AV20/AV7</f>
        <v>0.45685261390380505</v>
      </c>
      <c r="AX20" s="30">
        <f>'EXTERNAL DEBT USD'!AX20*AX91</f>
        <v>3287020</v>
      </c>
      <c r="AY20" s="71">
        <f>+AX20/AX7</f>
        <v>0.45591339762023031</v>
      </c>
      <c r="AZ20" s="30">
        <f>'EXTERNAL DEBT USD'!AZ20*AZ91</f>
        <v>2509425</v>
      </c>
      <c r="BA20" s="71">
        <f>+AZ20/AZ7</f>
        <v>0.4058841996721157</v>
      </c>
      <c r="BB20" s="30">
        <f>'EXTERNAL DEBT USD'!BB20*BB91</f>
        <v>2523555</v>
      </c>
      <c r="BC20" s="71">
        <f>+BB20/BB7</f>
        <v>0.4049285616377849</v>
      </c>
      <c r="BD20" s="30">
        <f>'EXTERNAL DEBT USD'!BD20*BD91</f>
        <v>2444894.9999999995</v>
      </c>
      <c r="BE20" s="71">
        <f>+BD20/BD7</f>
        <v>0.40599310570907959</v>
      </c>
      <c r="BF20" s="30">
        <f>'EXTERNAL DEBT USD'!BF20*BF91</f>
        <v>3286200.0000000005</v>
      </c>
      <c r="BG20" s="71">
        <f>+BF20/BF7</f>
        <v>0.47653595365547496</v>
      </c>
      <c r="BH20" s="30">
        <f>'EXTERNAL DEBT USD'!BH20*BH91</f>
        <v>3265859.9999999995</v>
      </c>
      <c r="BI20" s="71">
        <f>+BH20/BH7</f>
        <v>0.47709746074265663</v>
      </c>
      <c r="BJ20" s="30">
        <v>3287160</v>
      </c>
      <c r="BK20" s="71">
        <f>+BJ20/BJ7</f>
        <v>0.47680928334585559</v>
      </c>
      <c r="BL20" s="30">
        <v>3282000</v>
      </c>
      <c r="BM20" s="71">
        <f>+BL20/BL7</f>
        <v>0.46566627559778612</v>
      </c>
      <c r="BN20" s="30">
        <v>3229079.9999999995</v>
      </c>
      <c r="BO20" s="71">
        <f>+BN20/BN7</f>
        <v>0.46694221580907735</v>
      </c>
      <c r="BP20" s="30">
        <f>'EXTERNAL DEBT USD'!BP20*BP91</f>
        <v>3249000</v>
      </c>
      <c r="BQ20" s="71">
        <f>+BP20/BP7</f>
        <v>0.46859043528800154</v>
      </c>
      <c r="BR20" s="30">
        <f>'EXTERNAL DEBT USD'!BR20*BR91</f>
        <v>3211019.9999999995</v>
      </c>
      <c r="BS20" s="71">
        <f>+BR20/BR7</f>
        <v>0.46649142706433594</v>
      </c>
      <c r="BT20" s="30">
        <f>'EXTERNAL DEBT USD'!BT20*BT91</f>
        <v>4024049.9999999995</v>
      </c>
      <c r="BU20" s="71">
        <f>+BT20/BT7</f>
        <v>0.51995541387470412</v>
      </c>
      <c r="BV20" s="30">
        <f>'EXTERNAL DEBT USD'!BV20*BV91</f>
        <v>3927900</v>
      </c>
      <c r="BW20" s="71">
        <f>+BV20/BV7</f>
        <v>0.52103967122448691</v>
      </c>
      <c r="BX20" s="30">
        <f>'EXTERNAL DEBT USD'!BX20*BX91</f>
        <v>3887249.9999999995</v>
      </c>
      <c r="BY20" s="71">
        <f>+BX20/BX7</f>
        <v>0.49516672923287752</v>
      </c>
      <c r="BZ20" s="29">
        <f>'EXTERNAL DEBT USD'!BZ20*BZ91</f>
        <v>3869925</v>
      </c>
      <c r="CA20" s="70">
        <f>+BZ20/BZ7</f>
        <v>0.49574997853519515</v>
      </c>
      <c r="CB20" s="29">
        <f>'EXTERNAL DEBT USD'!CB20*CB91</f>
        <v>3780750</v>
      </c>
      <c r="CC20" s="70">
        <f>+CB20/CB7</f>
        <v>0.49897187122296244</v>
      </c>
      <c r="CD20" s="30">
        <f>'EXTERNAL DEBT USD'!CD20*CD91</f>
        <v>3820800</v>
      </c>
      <c r="CE20" s="71">
        <f>+CD20/CD7</f>
        <v>0.49971664119515607</v>
      </c>
      <c r="CF20" s="30">
        <f>'EXTERNAL DEBT USD'!CF20*CF91</f>
        <v>3988650.0000000005</v>
      </c>
      <c r="CG20" s="71">
        <f>+CF20/CF7</f>
        <v>0.49975053303671851</v>
      </c>
      <c r="CH20" s="30">
        <f>'EXTERNAL DEBT USD'!CH20*CH91</f>
        <v>3963975</v>
      </c>
      <c r="CI20" s="71">
        <f>+CH20/CH7</f>
        <v>0.48322793574220357</v>
      </c>
      <c r="CJ20" s="30">
        <f>'EXTERNAL DEBT USD'!CJ20*CJ91</f>
        <v>3930750</v>
      </c>
      <c r="CK20" s="71">
        <f>+CJ20/CJ7</f>
        <v>0.48201514622514435</v>
      </c>
      <c r="CL20" s="30">
        <f>'EXTERNAL DEBT USD'!CL20*CL91</f>
        <v>3905024.9999999995</v>
      </c>
      <c r="CM20" s="71">
        <f>+CL20/CL7</f>
        <v>0.48105897708502532</v>
      </c>
      <c r="CN20" s="30">
        <f>'EXTERNAL DEBT USD'!CN20*CN91</f>
        <v>3892650</v>
      </c>
      <c r="CO20" s="71">
        <f>+CN20/CN7</f>
        <v>0.48371458104444287</v>
      </c>
      <c r="CP20" s="30">
        <f>'EXTERNAL DEBT USD'!CP20*CP91</f>
        <v>3853800.0000000005</v>
      </c>
      <c r="CQ20" s="71">
        <f>+CP20/CP7</f>
        <v>0.48596355566621791</v>
      </c>
      <c r="CR20" s="30">
        <f>'EXTERNAL DEBT USD'!CR20*CR91</f>
        <v>3825075</v>
      </c>
      <c r="CS20" s="71">
        <f>+CR20/CR7</f>
        <v>0.48625438064376897</v>
      </c>
      <c r="CT20" s="30">
        <f>'EXTERNAL DEBT USD'!CT20*CT91</f>
        <v>3836475</v>
      </c>
      <c r="CU20" s="71">
        <f>+CT20/CT7</f>
        <v>0.49073803402188698</v>
      </c>
      <c r="CV20" s="30">
        <f>'EXTERNAL DEBT USD'!CV20*CV91</f>
        <v>3822600</v>
      </c>
      <c r="CW20" s="71">
        <f>+CV20/CV7</f>
        <v>0.49015456718898909</v>
      </c>
      <c r="CX20" s="30">
        <f>'EXTERNAL DEBT USD'!CX20*CX91</f>
        <v>3787500</v>
      </c>
      <c r="CY20" s="71">
        <f>+CX20/CX7</f>
        <v>0.48937392019955966</v>
      </c>
      <c r="CZ20" s="30">
        <f>'EXTERNAL DEBT USD'!CZ20*CZ91</f>
        <v>3776250</v>
      </c>
      <c r="DA20" s="71">
        <f>+CZ20/CZ7</f>
        <v>0.49063917629949377</v>
      </c>
      <c r="DB20" s="30">
        <f>'EXTERNAL DEBT USD'!DB20*DB91</f>
        <v>3548650</v>
      </c>
      <c r="DC20" s="71">
        <f>+DB20/DB7</f>
        <v>0.47049996409492156</v>
      </c>
      <c r="DD20" s="282">
        <f>'EXTERNAL DEBT USD'!DD20*DD91</f>
        <v>3550120</v>
      </c>
      <c r="DE20" s="252">
        <f>+DD20/DD7</f>
        <v>0.4707997304030257</v>
      </c>
    </row>
    <row r="21" spans="1:109" x14ac:dyDescent="0.35">
      <c r="A21" s="94" t="s">
        <v>151</v>
      </c>
      <c r="B21" s="73">
        <f>+B20/B72</f>
        <v>9.2794825726428873E-2</v>
      </c>
      <c r="C21" s="74"/>
      <c r="D21" s="73">
        <v>0</v>
      </c>
      <c r="E21" s="74"/>
      <c r="F21" s="75">
        <v>0</v>
      </c>
      <c r="G21" s="76"/>
      <c r="H21" s="75">
        <v>0</v>
      </c>
      <c r="I21" s="76"/>
      <c r="J21" s="75">
        <v>0</v>
      </c>
      <c r="K21" s="76"/>
      <c r="L21" s="75">
        <v>0</v>
      </c>
      <c r="M21" s="76"/>
      <c r="N21" s="75">
        <v>0</v>
      </c>
      <c r="O21" s="76"/>
      <c r="P21" s="75">
        <v>0</v>
      </c>
      <c r="Q21" s="76"/>
      <c r="R21" s="75">
        <v>0</v>
      </c>
      <c r="S21" s="76"/>
      <c r="T21" s="75">
        <v>0</v>
      </c>
      <c r="U21" s="76"/>
      <c r="V21" s="75">
        <v>0</v>
      </c>
      <c r="W21" s="76"/>
      <c r="X21" s="75">
        <v>0</v>
      </c>
      <c r="Y21" s="76"/>
      <c r="Z21" s="75">
        <f>+Z20/Z72</f>
        <v>8.8380974389525427E-2</v>
      </c>
      <c r="AA21" s="76"/>
      <c r="AB21" s="75">
        <v>0</v>
      </c>
      <c r="AC21" s="76"/>
      <c r="AD21" s="73">
        <v>0</v>
      </c>
      <c r="AE21" s="74"/>
      <c r="AF21" s="75">
        <v>0</v>
      </c>
      <c r="AG21" s="76"/>
      <c r="AH21" s="75">
        <v>0</v>
      </c>
      <c r="AI21" s="76"/>
      <c r="AJ21" s="75">
        <v>0</v>
      </c>
      <c r="AK21" s="76"/>
      <c r="AL21" s="75">
        <v>0</v>
      </c>
      <c r="AM21" s="76"/>
      <c r="AN21" s="75">
        <v>0</v>
      </c>
      <c r="AO21" s="76"/>
      <c r="AP21" s="75">
        <v>0</v>
      </c>
      <c r="AQ21" s="76"/>
      <c r="AR21" s="75">
        <v>0</v>
      </c>
      <c r="AS21" s="76"/>
      <c r="AT21" s="73">
        <v>0</v>
      </c>
      <c r="AU21" s="74"/>
      <c r="AV21" s="75">
        <v>0</v>
      </c>
      <c r="AW21" s="76"/>
      <c r="AX21" s="75">
        <f>+AX20/AX72</f>
        <v>7.3354558300651254E-2</v>
      </c>
      <c r="AY21" s="76"/>
      <c r="AZ21" s="75"/>
      <c r="BA21" s="76"/>
      <c r="BB21" s="75"/>
      <c r="BC21" s="76"/>
      <c r="BD21" s="75"/>
      <c r="BE21" s="76"/>
      <c r="BF21" s="75"/>
      <c r="BG21" s="76"/>
      <c r="BH21" s="75"/>
      <c r="BI21" s="76"/>
      <c r="BJ21" s="75"/>
      <c r="BK21" s="76"/>
      <c r="BL21" s="77" t="e">
        <f>+BL20/BL72</f>
        <v>#DIV/0!</v>
      </c>
      <c r="BM21" s="76"/>
      <c r="BN21" s="77" t="e">
        <f>+BN20/BN72</f>
        <v>#DIV/0!</v>
      </c>
      <c r="BO21" s="76"/>
      <c r="BP21" s="77"/>
      <c r="BQ21" s="76"/>
      <c r="BR21" s="77"/>
      <c r="BS21" s="76"/>
      <c r="BT21" s="77"/>
      <c r="BU21" s="76"/>
      <c r="BV21" s="77"/>
      <c r="BW21" s="76"/>
      <c r="BX21" s="77"/>
      <c r="BY21" s="76"/>
      <c r="BZ21" s="205"/>
      <c r="CA21" s="74"/>
      <c r="CB21" s="205"/>
      <c r="CC21" s="74"/>
      <c r="CD21" s="77"/>
      <c r="CE21" s="76"/>
      <c r="CF21" s="77"/>
      <c r="CG21" s="76"/>
      <c r="CH21" s="77"/>
      <c r="CI21" s="76"/>
      <c r="CJ21" s="77"/>
      <c r="CK21" s="76"/>
      <c r="CL21" s="77"/>
      <c r="CM21" s="76"/>
      <c r="CN21" s="77"/>
      <c r="CO21" s="76"/>
      <c r="CP21" s="77"/>
      <c r="CQ21" s="76"/>
      <c r="CR21" s="77"/>
      <c r="CS21" s="76"/>
      <c r="CT21" s="75">
        <f>+CT20/CT72</f>
        <v>7.8110597374012714E-2</v>
      </c>
      <c r="CU21" s="76"/>
      <c r="CV21" s="77" t="e">
        <f>+CV20/CV72</f>
        <v>#DIV/0!</v>
      </c>
      <c r="CW21" s="76"/>
      <c r="CX21" s="77" t="e">
        <f>+CX20/CX72</f>
        <v>#DIV/0!</v>
      </c>
      <c r="CY21" s="76"/>
      <c r="CZ21" s="77" t="e">
        <f>+CZ20/CZ72</f>
        <v>#DIV/0!</v>
      </c>
      <c r="DA21" s="76"/>
      <c r="DB21" s="77" t="e">
        <f>+DB20/DB72</f>
        <v>#DIV/0!</v>
      </c>
      <c r="DC21" s="76"/>
      <c r="DD21" s="455" t="e">
        <f>+DD20/DD72</f>
        <v>#DIV/0!</v>
      </c>
      <c r="DE21" s="283"/>
    </row>
    <row r="22" spans="1:109" x14ac:dyDescent="0.35">
      <c r="A22" s="41" t="s">
        <v>153</v>
      </c>
      <c r="B22" s="29">
        <f>'EXTERNAL DEBT USD'!B22*B91</f>
        <v>2250661.0225821342</v>
      </c>
      <c r="C22" s="70">
        <f>+B22/B7</f>
        <v>0.38160961726815229</v>
      </c>
      <c r="D22" s="29">
        <f>'EXTERNAL DEBT USD'!D22*D91</f>
        <v>2244197.6785878176</v>
      </c>
      <c r="E22" s="70">
        <f>+D22/D7</f>
        <v>0.38099902141580161</v>
      </c>
      <c r="F22" s="30">
        <f>'EXTERNAL DEBT USD'!F22*F91</f>
        <v>2261206.8677301966</v>
      </c>
      <c r="G22" s="71">
        <f>+F22/F7</f>
        <v>0.38280540403369628</v>
      </c>
      <c r="H22" s="30">
        <f>'EXTERNAL DEBT USD'!H22*H91</f>
        <v>2248606.7697284003</v>
      </c>
      <c r="I22" s="71">
        <f>+H22/H7</f>
        <v>0.38261807191717562</v>
      </c>
      <c r="J22" s="30">
        <f>'EXTERNAL DEBT USD'!J22*J91</f>
        <v>2259214.8607515148</v>
      </c>
      <c r="K22" s="71">
        <f>+J22/J7</f>
        <v>0.38269166051684678</v>
      </c>
      <c r="L22" s="30">
        <f>'EXTERNAL DEBT USD'!L22*L91</f>
        <v>2291005.860996576</v>
      </c>
      <c r="M22" s="71">
        <f>+L22/L7</f>
        <v>0.38327533361930682</v>
      </c>
      <c r="N22" s="30">
        <f>'EXTERNAL DEBT USD'!N22*N91</f>
        <v>2482665.263916159</v>
      </c>
      <c r="O22" s="71">
        <f>+N22/N7</f>
        <v>0.40259905331217172</v>
      </c>
      <c r="P22" s="30">
        <f>'EXTERNAL DEBT USD'!P22*P91</f>
        <v>2671927.2000080547</v>
      </c>
      <c r="Q22" s="71">
        <f>+P22/P7</f>
        <v>0.41956339192029951</v>
      </c>
      <c r="R22" s="30">
        <f>'EXTERNAL DEBT USD'!R22*R91</f>
        <v>2687208.1582126664</v>
      </c>
      <c r="S22" s="71">
        <f>+R22/R7</f>
        <v>0.41937477402404216</v>
      </c>
      <c r="T22" s="30">
        <f>'EXTERNAL DEBT USD'!T22*T91</f>
        <v>2680326.2116402271</v>
      </c>
      <c r="U22" s="71">
        <f>+T22/T7</f>
        <v>0.41740385451652368</v>
      </c>
      <c r="V22" s="30">
        <f>'EXTERNAL DEBT USD'!V22*V91</f>
        <v>2719419.488629268</v>
      </c>
      <c r="W22" s="71">
        <f>+V22/V7</f>
        <v>0.41623329000711612</v>
      </c>
      <c r="X22" s="30">
        <f>'EXTERNAL DEBT USD'!X22*X91</f>
        <v>2672805.8928128961</v>
      </c>
      <c r="Y22" s="71">
        <f>+X22/X7</f>
        <v>0.4153285504648847</v>
      </c>
      <c r="Z22" s="30">
        <f>'EXTERNAL DEBT USD'!Z22*Z91</f>
        <v>3043184.0897403974</v>
      </c>
      <c r="AA22" s="71">
        <f>+Z22/Z7</f>
        <v>0.44892275073203519</v>
      </c>
      <c r="AB22" s="30">
        <f>'EXTERNAL DEBT USD'!AB22*AB91</f>
        <v>2992737.1849122411</v>
      </c>
      <c r="AC22" s="71">
        <f>+AB22/AB7</f>
        <v>0.43698365563148606</v>
      </c>
      <c r="AD22" s="29">
        <f>'EXTERNAL DEBT USD'!AD22*AD91</f>
        <v>2993198.8296463685</v>
      </c>
      <c r="AE22" s="70">
        <f>+AD22/AD7</f>
        <v>0.43767262718087618</v>
      </c>
      <c r="AF22" s="30">
        <f>'EXTERNAL DEBT USD'!AF22*AF91</f>
        <v>3426605.4331739265</v>
      </c>
      <c r="AG22" s="71">
        <f>+AF22/AF7</f>
        <v>0.46301084116539404</v>
      </c>
      <c r="AH22" s="30">
        <f>'EXTERNAL DEBT USD'!AH22*AH91</f>
        <v>3598181.5135314194</v>
      </c>
      <c r="AI22" s="71">
        <f>+AH22/AH7</f>
        <v>0.47473055501873296</v>
      </c>
      <c r="AJ22" s="30">
        <f>'EXTERNAL DEBT USD'!AJ22*AJ91</f>
        <v>3710607.8314983719</v>
      </c>
      <c r="AK22" s="71">
        <f>+AJ22/AJ7</f>
        <v>0.47491592740571337</v>
      </c>
      <c r="AL22" s="30">
        <f>'EXTERNAL DEBT USD'!AL22*AL91</f>
        <v>3714881.0262261149</v>
      </c>
      <c r="AM22" s="71">
        <f>+AL22/AL7</f>
        <v>0.47404270760041711</v>
      </c>
      <c r="AN22" s="30">
        <f>'EXTERNAL DEBT USD'!AN22*AN91</f>
        <v>3808340.3602144783</v>
      </c>
      <c r="AO22" s="71">
        <f>+AN22/AN7</f>
        <v>0.48757643062567796</v>
      </c>
      <c r="AP22" s="30">
        <f>'EXTERNAL DEBT USD'!AP22*AP91</f>
        <v>3741019.9015671904</v>
      </c>
      <c r="AQ22" s="71">
        <f>+AP22/AP7</f>
        <v>0.4879993943623368</v>
      </c>
      <c r="AR22" s="30">
        <f>'EXTERNAL DEBT USD'!AR22*AR91</f>
        <v>3572122.558952427</v>
      </c>
      <c r="AS22" s="71">
        <f>+AR22/AR7</f>
        <v>0.48804633437173284</v>
      </c>
      <c r="AT22" s="29">
        <f>'EXTERNAL DEBT USD'!AT22*AT91</f>
        <v>3505092.3177975379</v>
      </c>
      <c r="AU22" s="70">
        <f>+AT22/AT7</f>
        <v>0.48317792735245335</v>
      </c>
      <c r="AV22" s="30">
        <f>'EXTERNAL DEBT USD'!AV22*AV91</f>
        <v>3608933.9709316776</v>
      </c>
      <c r="AW22" s="71">
        <f>+AV22/AV7</f>
        <v>0.49606634814928646</v>
      </c>
      <c r="AX22" s="30">
        <f>'EXTERNAL DEBT USD'!AX22*AX91</f>
        <v>3577104.3155791736</v>
      </c>
      <c r="AY22" s="71">
        <f>+AX22/AX7</f>
        <v>0.4961484208059852</v>
      </c>
      <c r="AZ22" s="30">
        <f>'EXTERNAL DEBT USD'!AZ22*AZ91</f>
        <v>3346899.0594523945</v>
      </c>
      <c r="BA22" s="71">
        <f>+AZ22/AZ7</f>
        <v>0.54134052467365712</v>
      </c>
      <c r="BB22" s="30">
        <f>'EXTERNAL DEBT USD'!BB22*BB91</f>
        <v>3367462.8274486475</v>
      </c>
      <c r="BC22" s="71">
        <f>+BB22/BB7</f>
        <v>0.54034165258434597</v>
      </c>
      <c r="BD22" s="30">
        <f>'EXTERNAL DEBT USD'!BD22*BD91</f>
        <v>3245400.4124174109</v>
      </c>
      <c r="BE22" s="71">
        <f>+BD22/BD7</f>
        <v>0.53892301825103839</v>
      </c>
      <c r="BF22" s="30">
        <f>'EXTERNAL DEBT USD'!BF22*BF91</f>
        <v>3275132.8943032292</v>
      </c>
      <c r="BG22" s="71">
        <f>+BF22/BF7</f>
        <v>0.47493109887870638</v>
      </c>
      <c r="BH22" s="30">
        <f>'EXTERNAL DEBT USD'!BH22*BH91</f>
        <v>3250965.8452712512</v>
      </c>
      <c r="BI22" s="71">
        <f>+BH22/BH7</f>
        <v>0.47492162852664183</v>
      </c>
      <c r="BJ22" s="30">
        <f>'EXTERNAL DEBT USD'!BJ22*BJ91</f>
        <v>3272202.1637538434</v>
      </c>
      <c r="BK22" s="71">
        <f>+BJ22/BJ7</f>
        <v>0.47463961859545262</v>
      </c>
      <c r="BL22" s="30">
        <v>3425184.81637146</v>
      </c>
      <c r="BM22" s="71">
        <f>+BL22/BL7</f>
        <v>0.48598204042467541</v>
      </c>
      <c r="BN22" s="30">
        <v>3353004.8728007795</v>
      </c>
      <c r="BO22" s="71">
        <f>+BN22/BN7</f>
        <v>0.48486241434843041</v>
      </c>
      <c r="BP22" s="30">
        <f>'EXTERNAL DEBT USD'!BP22*BP91</f>
        <v>3355718.3639920326</v>
      </c>
      <c r="BQ22" s="71">
        <f>+BP22/BP7</f>
        <v>0.48398200335086705</v>
      </c>
      <c r="BR22" s="30">
        <f>'EXTERNAL DEBT USD'!BR22*BR91</f>
        <v>3317193.6083544525</v>
      </c>
      <c r="BS22" s="71">
        <f>+BR22/BR7</f>
        <v>0.48191614509095632</v>
      </c>
      <c r="BT22" s="30">
        <f>'EXTERNAL DEBT USD'!BT22*BT91</f>
        <v>3352963.4171573468</v>
      </c>
      <c r="BU22" s="71">
        <f>+BT22/BT7</f>
        <v>0.4332429968004351</v>
      </c>
      <c r="BV22" s="30">
        <f>'EXTERNAL DEBT USD'!BV22*BV91</f>
        <v>3252182.0495163775</v>
      </c>
      <c r="BW22" s="71">
        <f>+BV22/BV7</f>
        <v>0.43140504234888655</v>
      </c>
      <c r="BX22" s="30">
        <f>'EXTERNAL DEBT USD'!BX22*BX91</f>
        <v>3610446.1343278824</v>
      </c>
      <c r="BY22" s="71">
        <f>+BX22/BX7</f>
        <v>0.45990682446629982</v>
      </c>
      <c r="BZ22" s="29">
        <f>'EXTERNAL DEBT USD'!BZ22*BZ91</f>
        <v>3582234.707382293</v>
      </c>
      <c r="CA22" s="70">
        <f>+BZ22/BZ7</f>
        <v>0.45889591640478894</v>
      </c>
      <c r="CB22" s="29">
        <f>'EXTERNAL DEBT USD'!CB22*CB91</f>
        <v>3454289.3003358007</v>
      </c>
      <c r="CC22" s="70">
        <f>+CB22/CB7</f>
        <v>0.45588658227441969</v>
      </c>
      <c r="CD22" s="30">
        <f>'EXTERNAL DEBT USD'!CD22*CD91</f>
        <v>3478713.8612491651</v>
      </c>
      <c r="CE22" s="71">
        <f>+CD22/CD7</f>
        <v>0.45497571357371885</v>
      </c>
      <c r="CF22" s="30">
        <f>'EXTERNAL DEBT USD'!CF22*CF91</f>
        <v>3629406.8605981097</v>
      </c>
      <c r="CG22" s="71">
        <f>+CF22/CF7</f>
        <v>0.45473982755845416</v>
      </c>
      <c r="CH22" s="30">
        <f>'EXTERNAL DEBT USD'!CH22*CH91</f>
        <v>3880890.6550523974</v>
      </c>
      <c r="CI22" s="71">
        <f>+CH22/CH7</f>
        <v>0.47309954782312658</v>
      </c>
      <c r="CJ22" s="30">
        <f>'EXTERNAL DEBT USD'!CJ22*CJ91</f>
        <v>3865266.0149979568</v>
      </c>
      <c r="CK22" s="71">
        <f>+CJ22/CJ7</f>
        <v>0.47398505715660399</v>
      </c>
      <c r="CL22" s="30">
        <f>'EXTERNAL DEBT USD'!CL22*CL91</f>
        <v>3851445.9819139633</v>
      </c>
      <c r="CM22" s="71">
        <f>+CL22/CL7</f>
        <v>0.47445859229012938</v>
      </c>
      <c r="CN22" s="30">
        <f>'EXTERNAL DEBT USD'!CN22*CN91</f>
        <v>3800558.4708881606</v>
      </c>
      <c r="CO22" s="71">
        <f>+CN22/CN7</f>
        <v>0.47227095898181831</v>
      </c>
      <c r="CP22" s="30">
        <f>'EXTERNAL DEBT USD'!CP22*CP91</f>
        <v>3731546.2557513155</v>
      </c>
      <c r="CQ22" s="71">
        <f>+CP22/CP7</f>
        <v>0.47054737832214211</v>
      </c>
      <c r="CR22" s="30">
        <f>'EXTERNAL DEBT USD'!CR22*CR91</f>
        <v>3703583.6022633165</v>
      </c>
      <c r="CS22" s="71">
        <f>+CR22/CR7</f>
        <v>0.47081004965418138</v>
      </c>
      <c r="CT22" s="30">
        <f>'EXTERNAL DEBT USD'!CT22*CT91</f>
        <v>3646206.8541803053</v>
      </c>
      <c r="CU22" s="71">
        <f>+CT22/CT7</f>
        <v>0.46640011553771943</v>
      </c>
      <c r="CV22" s="30">
        <f>'EXTERNAL DEBT USD'!CV22*CV91</f>
        <v>3641290.0782666686</v>
      </c>
      <c r="CW22" s="71">
        <f>+CV22/CV7</f>
        <v>0.46690602268674702</v>
      </c>
      <c r="CX22" s="30">
        <f>'EXTERNAL DEBT USD'!CX22*CX91</f>
        <v>3617074.5557664162</v>
      </c>
      <c r="CY22" s="71">
        <f>+CX22/CX7</f>
        <v>0.46735365148765462</v>
      </c>
      <c r="CZ22" s="30">
        <f>'EXTERNAL DEBT USD'!CZ22*CZ91</f>
        <v>3587304.2238242351</v>
      </c>
      <c r="DA22" s="71">
        <f>+CZ22/CZ7</f>
        <v>0.46608990122815425</v>
      </c>
      <c r="DB22" s="30">
        <f>'EXTERNAL DEBT USD'!DB22*DB91</f>
        <v>3646930.2142824954</v>
      </c>
      <c r="DC22" s="71">
        <f>+DB22/DB7</f>
        <v>0.48353050734127023</v>
      </c>
      <c r="DD22" s="282">
        <f>'EXTERNAL DEBT USD'!DD22*DD91</f>
        <v>3646642.7106165346</v>
      </c>
      <c r="DE22" s="252">
        <f>+DD22/DD7</f>
        <v>0.48360010507656737</v>
      </c>
    </row>
    <row r="23" spans="1:109" x14ac:dyDescent="0.35">
      <c r="A23" s="94" t="s">
        <v>151</v>
      </c>
      <c r="B23" s="73">
        <f>+B22/B72</f>
        <v>6.1669977989462894E-2</v>
      </c>
      <c r="C23" s="74"/>
      <c r="D23" s="73">
        <v>0</v>
      </c>
      <c r="E23" s="74"/>
      <c r="F23" s="75">
        <v>0</v>
      </c>
      <c r="G23" s="76"/>
      <c r="H23" s="75">
        <v>0</v>
      </c>
      <c r="I23" s="76"/>
      <c r="J23" s="75">
        <v>0</v>
      </c>
      <c r="K23" s="76"/>
      <c r="L23" s="75">
        <v>0</v>
      </c>
      <c r="M23" s="76"/>
      <c r="N23" s="75">
        <v>0</v>
      </c>
      <c r="O23" s="76"/>
      <c r="P23" s="75">
        <v>0</v>
      </c>
      <c r="Q23" s="76"/>
      <c r="R23" s="75">
        <v>0</v>
      </c>
      <c r="S23" s="76"/>
      <c r="T23" s="75">
        <v>0</v>
      </c>
      <c r="U23" s="76"/>
      <c r="V23" s="75">
        <v>0</v>
      </c>
      <c r="W23" s="76"/>
      <c r="X23" s="75">
        <v>0</v>
      </c>
      <c r="Y23" s="76"/>
      <c r="Z23" s="75">
        <f>+Z22/Z72</f>
        <v>7.6092709872874198E-2</v>
      </c>
      <c r="AA23" s="76"/>
      <c r="AB23" s="75">
        <v>0</v>
      </c>
      <c r="AC23" s="76"/>
      <c r="AD23" s="73">
        <v>0</v>
      </c>
      <c r="AE23" s="74"/>
      <c r="AF23" s="75">
        <v>0</v>
      </c>
      <c r="AG23" s="76"/>
      <c r="AH23" s="75">
        <v>0</v>
      </c>
      <c r="AI23" s="76"/>
      <c r="AJ23" s="75">
        <v>0</v>
      </c>
      <c r="AK23" s="76"/>
      <c r="AL23" s="75">
        <v>0</v>
      </c>
      <c r="AM23" s="76"/>
      <c r="AN23" s="75">
        <v>0</v>
      </c>
      <c r="AO23" s="76"/>
      <c r="AP23" s="75">
        <v>0</v>
      </c>
      <c r="AQ23" s="76"/>
      <c r="AR23" s="75">
        <v>0</v>
      </c>
      <c r="AS23" s="76"/>
      <c r="AT23" s="73">
        <v>0</v>
      </c>
      <c r="AU23" s="74"/>
      <c r="AV23" s="75">
        <v>0</v>
      </c>
      <c r="AW23" s="76"/>
      <c r="AX23" s="75">
        <f>+AX22/AX72</f>
        <v>7.9828205202482391E-2</v>
      </c>
      <c r="AY23" s="76"/>
      <c r="AZ23" s="75"/>
      <c r="BA23" s="76"/>
      <c r="BB23" s="75"/>
      <c r="BC23" s="76"/>
      <c r="BD23" s="75"/>
      <c r="BE23" s="76"/>
      <c r="BF23" s="75"/>
      <c r="BG23" s="76"/>
      <c r="BH23" s="75"/>
      <c r="BI23" s="76"/>
      <c r="BJ23" s="75"/>
      <c r="BK23" s="76"/>
      <c r="BL23" s="75"/>
      <c r="BM23" s="76"/>
      <c r="BN23" s="75"/>
      <c r="BO23" s="76"/>
      <c r="BP23" s="75"/>
      <c r="BQ23" s="76"/>
      <c r="BR23" s="75"/>
      <c r="BS23" s="76"/>
      <c r="BT23" s="75"/>
      <c r="BU23" s="76"/>
      <c r="BV23" s="75"/>
      <c r="BW23" s="76"/>
      <c r="BX23" s="75"/>
      <c r="BY23" s="76"/>
      <c r="BZ23" s="73"/>
      <c r="CA23" s="74"/>
      <c r="CB23" s="73"/>
      <c r="CC23" s="74"/>
      <c r="CD23" s="75"/>
      <c r="CE23" s="76"/>
      <c r="CF23" s="75"/>
      <c r="CG23" s="76"/>
      <c r="CH23" s="75"/>
      <c r="CI23" s="76"/>
      <c r="CJ23" s="75"/>
      <c r="CK23" s="76"/>
      <c r="CL23" s="75"/>
      <c r="CM23" s="76"/>
      <c r="CN23" s="75"/>
      <c r="CO23" s="76"/>
      <c r="CP23" s="75"/>
      <c r="CQ23" s="76"/>
      <c r="CR23" s="75"/>
      <c r="CS23" s="76"/>
      <c r="CT23" s="75">
        <f>+CT22/CT72</f>
        <v>7.4236739592788509E-2</v>
      </c>
      <c r="CU23" s="76"/>
      <c r="CV23" s="77" t="e">
        <f>+CV22/CV72</f>
        <v>#DIV/0!</v>
      </c>
      <c r="CW23" s="76"/>
      <c r="CX23" s="77" t="e">
        <f>+CX22/CX72</f>
        <v>#DIV/0!</v>
      </c>
      <c r="CY23" s="76"/>
      <c r="CZ23" s="77" t="e">
        <f>+CZ22/CZ72</f>
        <v>#DIV/0!</v>
      </c>
      <c r="DA23" s="76"/>
      <c r="DB23" s="77" t="e">
        <f>+DB22/DB72</f>
        <v>#DIV/0!</v>
      </c>
      <c r="DC23" s="76"/>
      <c r="DD23" s="455" t="e">
        <f>+DD22/DD72</f>
        <v>#DIV/0!</v>
      </c>
      <c r="DE23" s="283"/>
    </row>
    <row r="24" spans="1:109" x14ac:dyDescent="0.35">
      <c r="A24" s="94"/>
      <c r="B24" s="73"/>
      <c r="C24" s="221"/>
      <c r="D24" s="73"/>
      <c r="E24" s="221"/>
      <c r="F24" s="75"/>
      <c r="G24" s="222"/>
      <c r="H24" s="75"/>
      <c r="I24" s="222"/>
      <c r="J24" s="75"/>
      <c r="K24" s="222"/>
      <c r="L24" s="75"/>
      <c r="M24" s="222"/>
      <c r="N24" s="75"/>
      <c r="O24" s="222"/>
      <c r="P24" s="75"/>
      <c r="Q24" s="222"/>
      <c r="R24" s="75"/>
      <c r="S24" s="222"/>
      <c r="T24" s="75"/>
      <c r="U24" s="222"/>
      <c r="V24" s="75"/>
      <c r="W24" s="222"/>
      <c r="X24" s="75"/>
      <c r="Y24" s="222"/>
      <c r="Z24" s="75"/>
      <c r="AA24" s="222"/>
      <c r="AB24" s="75"/>
      <c r="AC24" s="222"/>
      <c r="AD24" s="73"/>
      <c r="AE24" s="221"/>
      <c r="AF24" s="75"/>
      <c r="AG24" s="222"/>
      <c r="AH24" s="75"/>
      <c r="AI24" s="222"/>
      <c r="AJ24" s="75"/>
      <c r="AK24" s="222"/>
      <c r="AL24" s="75"/>
      <c r="AM24" s="222"/>
      <c r="AN24" s="75"/>
      <c r="AO24" s="222"/>
      <c r="AP24" s="75"/>
      <c r="AQ24" s="222"/>
      <c r="AR24" s="75"/>
      <c r="AS24" s="222"/>
      <c r="AT24" s="73"/>
      <c r="AU24" s="221"/>
      <c r="AV24" s="75"/>
      <c r="AW24" s="222"/>
      <c r="AX24" s="75"/>
      <c r="AY24" s="222"/>
      <c r="AZ24" s="75"/>
      <c r="BA24" s="222"/>
      <c r="BB24" s="75"/>
      <c r="BC24" s="222"/>
      <c r="BD24" s="75"/>
      <c r="BE24" s="222"/>
      <c r="BF24" s="75"/>
      <c r="BG24" s="222"/>
      <c r="BH24" s="75"/>
      <c r="BI24" s="222"/>
      <c r="BJ24" s="75"/>
      <c r="BK24" s="222"/>
      <c r="BL24" s="75"/>
      <c r="BM24" s="222"/>
      <c r="BN24" s="75"/>
      <c r="BO24" s="222"/>
      <c r="BP24" s="75"/>
      <c r="BQ24" s="222"/>
      <c r="BR24" s="75"/>
      <c r="BS24" s="222"/>
      <c r="BT24" s="75"/>
      <c r="BU24" s="222"/>
      <c r="BV24" s="75"/>
      <c r="BW24" s="222"/>
      <c r="BX24" s="75"/>
      <c r="BY24" s="222"/>
      <c r="BZ24" s="73"/>
      <c r="CA24" s="221"/>
      <c r="CB24" s="73"/>
      <c r="CC24" s="221"/>
      <c r="CD24" s="75"/>
      <c r="CE24" s="222"/>
      <c r="CF24" s="75"/>
      <c r="CG24" s="222"/>
      <c r="CH24" s="75"/>
      <c r="CI24" s="222"/>
      <c r="CJ24" s="75"/>
      <c r="CK24" s="222"/>
      <c r="CL24" s="75"/>
      <c r="CM24" s="222"/>
      <c r="CN24" s="75"/>
      <c r="CO24" s="222"/>
      <c r="CP24" s="75"/>
      <c r="CQ24" s="222"/>
      <c r="CR24" s="75"/>
      <c r="CS24" s="222"/>
      <c r="CT24" s="75"/>
      <c r="CU24" s="222"/>
      <c r="CV24" s="75"/>
      <c r="CW24" s="222"/>
      <c r="CX24" s="75"/>
      <c r="CY24" s="222"/>
      <c r="CZ24" s="75"/>
      <c r="DA24" s="222"/>
      <c r="DB24" s="75"/>
      <c r="DC24" s="222"/>
      <c r="DD24" s="285"/>
      <c r="DE24" s="422"/>
    </row>
    <row r="25" spans="1:109" x14ac:dyDescent="0.35">
      <c r="A25" s="40" t="s">
        <v>51</v>
      </c>
      <c r="B25" s="73"/>
      <c r="C25" s="74"/>
      <c r="D25" s="73"/>
      <c r="E25" s="74"/>
      <c r="F25" s="75"/>
      <c r="G25" s="76"/>
      <c r="H25" s="75"/>
      <c r="I25" s="76"/>
      <c r="J25" s="75"/>
      <c r="K25" s="76"/>
      <c r="L25" s="75"/>
      <c r="M25" s="76"/>
      <c r="N25" s="75"/>
      <c r="O25" s="76"/>
      <c r="P25" s="75"/>
      <c r="Q25" s="76"/>
      <c r="R25" s="75"/>
      <c r="S25" s="76"/>
      <c r="T25" s="75"/>
      <c r="U25" s="76"/>
      <c r="V25" s="75"/>
      <c r="W25" s="76"/>
      <c r="X25" s="75"/>
      <c r="Y25" s="76"/>
      <c r="Z25" s="75"/>
      <c r="AA25" s="76"/>
      <c r="AB25" s="75"/>
      <c r="AC25" s="76"/>
      <c r="AD25" s="73"/>
      <c r="AE25" s="74"/>
      <c r="AF25" s="75"/>
      <c r="AG25" s="76"/>
      <c r="AH25" s="75"/>
      <c r="AI25" s="76"/>
      <c r="AJ25" s="75"/>
      <c r="AK25" s="76"/>
      <c r="AL25" s="75"/>
      <c r="AM25" s="76"/>
      <c r="AN25" s="75"/>
      <c r="AO25" s="76"/>
      <c r="AP25" s="75"/>
      <c r="AQ25" s="76"/>
      <c r="AR25" s="75"/>
      <c r="AS25" s="76"/>
      <c r="AT25" s="73"/>
      <c r="AU25" s="74"/>
      <c r="AV25" s="75"/>
      <c r="AW25" s="76"/>
      <c r="AX25" s="75"/>
      <c r="AY25" s="76"/>
      <c r="AZ25" s="75"/>
      <c r="BA25" s="76"/>
      <c r="BB25" s="75"/>
      <c r="BC25" s="76"/>
      <c r="BD25" s="75"/>
      <c r="BE25" s="76"/>
      <c r="BF25" s="75"/>
      <c r="BG25" s="76"/>
      <c r="BH25" s="75"/>
      <c r="BI25" s="76"/>
      <c r="BJ25" s="75"/>
      <c r="BK25" s="76"/>
      <c r="BL25" s="75"/>
      <c r="BM25" s="76"/>
      <c r="BN25" s="75"/>
      <c r="BO25" s="76"/>
      <c r="BP25" s="75"/>
      <c r="BQ25" s="76"/>
      <c r="BR25" s="75"/>
      <c r="BS25" s="76"/>
      <c r="BT25" s="75"/>
      <c r="BU25" s="76"/>
      <c r="BV25" s="75"/>
      <c r="BW25" s="76"/>
      <c r="BX25" s="75"/>
      <c r="BY25" s="76"/>
      <c r="BZ25" s="73"/>
      <c r="CA25" s="74"/>
      <c r="CB25" s="73"/>
      <c r="CC25" s="74"/>
      <c r="CD25" s="75"/>
      <c r="CE25" s="76"/>
      <c r="CF25" s="388"/>
      <c r="CG25" s="76"/>
      <c r="CH25" s="388"/>
      <c r="CI25" s="76"/>
      <c r="CJ25" s="388"/>
      <c r="CK25" s="76"/>
      <c r="CL25" s="388"/>
      <c r="CM25" s="76"/>
      <c r="CN25" s="388"/>
      <c r="CO25" s="76"/>
      <c r="CP25" s="388"/>
      <c r="CQ25" s="76"/>
      <c r="CR25" s="388"/>
      <c r="CS25" s="76"/>
      <c r="CT25" s="388"/>
      <c r="CU25" s="76"/>
      <c r="CV25" s="388"/>
      <c r="CW25" s="76"/>
      <c r="CX25" s="388"/>
      <c r="CY25" s="76"/>
      <c r="CZ25" s="388"/>
      <c r="DA25" s="76"/>
      <c r="DB25" s="388"/>
      <c r="DC25" s="76"/>
      <c r="DD25" s="409"/>
      <c r="DE25" s="283"/>
    </row>
    <row r="26" spans="1:109" x14ac:dyDescent="0.35">
      <c r="A26" s="41" t="s">
        <v>52</v>
      </c>
      <c r="B26" s="29">
        <f>'EXTERNAL DEBT USD'!B26*B91</f>
        <v>2347204.1701710871</v>
      </c>
      <c r="C26" s="78">
        <f>+B26/B7</f>
        <v>0.39797893865046124</v>
      </c>
      <c r="D26" s="29">
        <f>'EXTERNAL DEBT USD'!D26*D91</f>
        <v>2339521.5839433689</v>
      </c>
      <c r="E26" s="78">
        <f>+D26/D7</f>
        <v>0.39718222800429209</v>
      </c>
      <c r="F26" s="30">
        <f>'EXTERNAL DEBT USD'!F26*F91</f>
        <v>2356367.2139743278</v>
      </c>
      <c r="G26" s="79">
        <f>+F26/F7</f>
        <v>0.39891533864951384</v>
      </c>
      <c r="H26" s="30">
        <f>'EXTERNAL DEBT USD'!H26*H91</f>
        <v>2349084.7752050911</v>
      </c>
      <c r="I26" s="79">
        <f>+H26/H7</f>
        <v>0.39971519233997788</v>
      </c>
      <c r="J26" s="30">
        <f>'EXTERNAL DEBT USD'!J26*J91</f>
        <v>2354017.1007312778</v>
      </c>
      <c r="K26" s="79">
        <f>+J26/J7</f>
        <v>0.39875034854552932</v>
      </c>
      <c r="L26" s="30">
        <f>'EXTERNAL DEBT USD'!L26*L91</f>
        <v>2387686.9067045283</v>
      </c>
      <c r="M26" s="79">
        <f>+L26/L7</f>
        <v>0.3994496528033965</v>
      </c>
      <c r="N26" s="30">
        <f>'EXTERNAL DEBT USD'!N26*N91</f>
        <v>2576671.8836729107</v>
      </c>
      <c r="O26" s="79">
        <f>+N26/N7</f>
        <v>0.41784354747303404</v>
      </c>
      <c r="P26" s="30">
        <f>'EXTERNAL DEBT USD'!P26*P91</f>
        <v>2766083.288783446</v>
      </c>
      <c r="Q26" s="79">
        <f>+P26/P7</f>
        <v>0.43434839353876908</v>
      </c>
      <c r="R26" s="30">
        <f>'EXTERNAL DEBT USD'!R26*R91</f>
        <v>2781695.9369616788</v>
      </c>
      <c r="S26" s="79">
        <f>+R26/R7</f>
        <v>0.43412085565519387</v>
      </c>
      <c r="T26" s="30">
        <f>'EXTERNAL DEBT USD'!T26*T91</f>
        <v>2773281.4657062571</v>
      </c>
      <c r="U26" s="79">
        <f>+T26/T7</f>
        <v>0.43187966017638035</v>
      </c>
      <c r="V26" s="30">
        <f>'EXTERNAL DEBT USD'!V26*V91</f>
        <v>2814488.4749278715</v>
      </c>
      <c r="W26" s="79">
        <f>+V26/V7</f>
        <v>0.43078451210071633</v>
      </c>
      <c r="X26" s="30">
        <f>'EXTERNAL DEBT USD'!X26*X91</f>
        <v>2764497.4998451127</v>
      </c>
      <c r="Y26" s="79">
        <f>+X26/X7</f>
        <v>0.42957655191567778</v>
      </c>
      <c r="Z26" s="30">
        <f>'EXTERNAL DEBT USD'!Z26*Z91</f>
        <v>3043184.0897403974</v>
      </c>
      <c r="AA26" s="79">
        <f>+Z26/Z7</f>
        <v>0.44892275073203519</v>
      </c>
      <c r="AB26" s="30">
        <f>'EXTERNAL DEBT USD'!AB26*AB91</f>
        <v>3085207.3317776518</v>
      </c>
      <c r="AC26" s="79">
        <f>+AB26/AB7</f>
        <v>0.4504856574169227</v>
      </c>
      <c r="AD26" s="29">
        <f>'EXTERNAL DEBT USD'!AD26*AD91</f>
        <v>3085565.4213581472</v>
      </c>
      <c r="AE26" s="78">
        <f>+AD26/AD7</f>
        <v>0.45117868914302578</v>
      </c>
      <c r="AF26" s="30">
        <f>'EXTERNAL DEBT USD'!AF26*AF91</f>
        <v>3521078.987010166</v>
      </c>
      <c r="AG26" s="79">
        <f>+AF26/AF7</f>
        <v>0.47577632598197667</v>
      </c>
      <c r="AH26" s="30">
        <f>'EXTERNAL DEBT USD'!AH26*AH91</f>
        <v>3688200.2146992646</v>
      </c>
      <c r="AI26" s="79">
        <f>+AH26/AH7</f>
        <v>0.48660728436292183</v>
      </c>
      <c r="AJ26" s="30">
        <f>'EXTERNAL DEBT USD'!AJ26*AJ91</f>
        <v>3804806.5592643055</v>
      </c>
      <c r="AK26" s="79">
        <f>+AJ26/AJ7</f>
        <v>0.48697230150637705</v>
      </c>
      <c r="AL26" s="30">
        <f>'EXTERNAL DEBT USD'!AL26*AL91</f>
        <v>3806993.1796878222</v>
      </c>
      <c r="AM26" s="79">
        <f>+AL26/AL7</f>
        <v>0.48579681071209913</v>
      </c>
      <c r="AN26" s="30">
        <f>'EXTERNAL DEBT USD'!AN26*AN91</f>
        <v>3895665.3169785035</v>
      </c>
      <c r="AO26" s="79">
        <f>+AN26/AN7</f>
        <v>0.49875652134665205</v>
      </c>
      <c r="AP26" s="30">
        <f>'EXTERNAL DEBT USD'!AP26*AP91</f>
        <v>3825153.8906743354</v>
      </c>
      <c r="AQ26" s="79">
        <f>+AP26/AP7</f>
        <v>0.49897429874933952</v>
      </c>
      <c r="AR26" s="30">
        <f>'EXTERNAL DEBT USD'!AR26*AR91</f>
        <v>3650680.8607669221</v>
      </c>
      <c r="AS26" s="79">
        <f>+AR26/AR7</f>
        <v>0.49877947429128711</v>
      </c>
      <c r="AT26" s="29">
        <f>'EXTERNAL DEBT USD'!AT26*AT91</f>
        <v>3644649.1900064754</v>
      </c>
      <c r="AU26" s="78">
        <f>+AT26/AT7</f>
        <v>0.50241588006465931</v>
      </c>
      <c r="AV26" s="30">
        <f>'EXTERNAL DEBT USD'!AV26*AV91</f>
        <v>3751468.1427368377</v>
      </c>
      <c r="AW26" s="79">
        <f>+AV26/AV7</f>
        <v>0.51565839573546479</v>
      </c>
      <c r="AX26" s="30">
        <f>'EXTERNAL DEBT USD'!AX26*AX91</f>
        <v>3722299.2363004838</v>
      </c>
      <c r="AY26" s="79">
        <f>+AX26/AX7</f>
        <v>0.51628712079054651</v>
      </c>
      <c r="AZ26" s="30">
        <f>'EXTERNAL DEBT USD'!AZ26*AZ91</f>
        <v>3484663.8121582945</v>
      </c>
      <c r="BA26" s="79">
        <f>+AZ26/AZ7</f>
        <v>0.56362313379529294</v>
      </c>
      <c r="BB26" s="30">
        <f>'EXTERNAL DEBT USD'!BB26*BB91</f>
        <v>3503232.7484266832</v>
      </c>
      <c r="BC26" s="79">
        <f>+BB26/BB7</f>
        <v>0.5621272363403218</v>
      </c>
      <c r="BD26" s="30">
        <f>'EXTERNAL DEBT USD'!BD26*BD91</f>
        <v>3380154.4280527118</v>
      </c>
      <c r="BE26" s="79">
        <f>+BD26/BD7</f>
        <v>0.56129993068062978</v>
      </c>
      <c r="BF26" s="30">
        <f>'EXTERNAL DEBT USD'!BF26*BF91</f>
        <v>3412197.7482341165</v>
      </c>
      <c r="BG26" s="79">
        <f>+BF26/BF7</f>
        <v>0.49480704400700165</v>
      </c>
      <c r="BH26" s="30">
        <f>'EXTERNAL DEBT USD'!BH26*BH91</f>
        <v>3383303.5340220872</v>
      </c>
      <c r="BI26" s="79">
        <f>+BH26/BH7</f>
        <v>0.49425435413753022</v>
      </c>
      <c r="BJ26" s="30">
        <f>'EXTERNAL DEBT USD'!BJ26*BJ91</f>
        <v>3408440.0519565772</v>
      </c>
      <c r="BK26" s="79">
        <f>+BJ26/BJ7</f>
        <v>0.49440120301437301</v>
      </c>
      <c r="BL26" s="30">
        <v>3562691.0230670534</v>
      </c>
      <c r="BM26" s="79">
        <f>+BL26/BL7</f>
        <v>0.50549209622708746</v>
      </c>
      <c r="BN26" s="30">
        <v>3485953.2879348332</v>
      </c>
      <c r="BO26" s="79">
        <f>+BN26/BN7</f>
        <v>0.50408746530752713</v>
      </c>
      <c r="BP26" s="30">
        <f>'EXTERNAL DEBT USD'!BP26*BP91</f>
        <v>3486760.4416239592</v>
      </c>
      <c r="BQ26" s="79">
        <f>+BP26/BP7</f>
        <v>0.50288168454464621</v>
      </c>
      <c r="BR26" s="30">
        <f>'EXTERNAL DEBT USD'!BR26*BR91</f>
        <v>3475317.9721293421</v>
      </c>
      <c r="BS26" s="79">
        <f>+BR26/BR7</f>
        <v>0.50488817893409288</v>
      </c>
      <c r="BT26" s="30">
        <f>'EXTERNAL DEBT USD'!BT26*BT91</f>
        <v>3516112.9626832278</v>
      </c>
      <c r="BU26" s="79">
        <f>+BT26/BT7</f>
        <v>0.45432387041467431</v>
      </c>
      <c r="BV26" s="30">
        <f>'EXTERNAL DEBT USD'!BV26*BV91</f>
        <v>3413491.2945924937</v>
      </c>
      <c r="BW26" s="79">
        <f>+BV26/BV7</f>
        <v>0.45280286714583395</v>
      </c>
      <c r="BX26" s="30">
        <f>'EXTERNAL DEBT USD'!BX26*BX91</f>
        <v>3767225.9861970698</v>
      </c>
      <c r="BY26" s="79">
        <f>+BX26/BX7</f>
        <v>0.47987779789473395</v>
      </c>
      <c r="BZ26" s="29">
        <f>'EXTERNAL DEBT USD'!BZ26*BZ91</f>
        <v>3738100.1090557394</v>
      </c>
      <c r="CA26" s="78">
        <f>+BZ26/BZ7</f>
        <v>0.47886278127529436</v>
      </c>
      <c r="CB26" s="29">
        <f>'EXTERNAL DEBT USD'!CB26*CB91</f>
        <v>3605874.6974541056</v>
      </c>
      <c r="CC26" s="78">
        <f>+CB26/CB7</f>
        <v>0.47589236135269686</v>
      </c>
      <c r="CD26" s="30">
        <f>'EXTERNAL DEBT USD'!CD26*CD91</f>
        <v>3630698.2353009004</v>
      </c>
      <c r="CE26" s="79">
        <f>+CD26/CD7</f>
        <v>0.47485351950841348</v>
      </c>
      <c r="CF26" s="30">
        <f>'EXTERNAL DEBT USD'!CF26*CF91</f>
        <v>3789600.0285711871</v>
      </c>
      <c r="CG26" s="79">
        <f>+CF26/CF7</f>
        <v>0.47481093459551832</v>
      </c>
      <c r="CH26" s="30">
        <f>'EXTERNAL DEBT USD'!CH26*CH91</f>
        <v>4038111.5975257237</v>
      </c>
      <c r="CI26" s="79">
        <f>+CH26/CH7</f>
        <v>0.49226554949741291</v>
      </c>
      <c r="CJ26" s="30">
        <f>'EXTERNAL DEBT USD'!CJ26*CJ91</f>
        <v>4023061.025052567</v>
      </c>
      <c r="CK26" s="79">
        <f>+CJ26/CJ7</f>
        <v>0.49333494835931874</v>
      </c>
      <c r="CL26" s="30">
        <f>'EXTERNAL DEBT USD'!CL26*CL91</f>
        <v>4011519.0544740502</v>
      </c>
      <c r="CM26" s="79">
        <f>+CL26/CL7</f>
        <v>0.49417795094842537</v>
      </c>
      <c r="CN26" s="30">
        <f>'EXTERNAL DEBT USD'!CN26*CN91</f>
        <v>3961536.6141466214</v>
      </c>
      <c r="CO26" s="79">
        <f>+CN26/CN7</f>
        <v>0.49227467756005644</v>
      </c>
      <c r="CP26" s="30">
        <f>'EXTERNAL DEBT USD'!CP26*CP91</f>
        <v>3886480.4902377552</v>
      </c>
      <c r="CQ26" s="79">
        <f>+CP26/CP7</f>
        <v>0.49008456019080515</v>
      </c>
      <c r="CR26" s="30">
        <f>'EXTERNAL DEBT USD'!CR26*CR91</f>
        <v>3853157.0496876603</v>
      </c>
      <c r="CS26" s="79">
        <f>+CR26/CR7</f>
        <v>0.48982425043144134</v>
      </c>
      <c r="CT26" s="30">
        <f>'EXTERNAL DEBT USD'!CT26*CT91</f>
        <v>3793825.6585569764</v>
      </c>
      <c r="CU26" s="79">
        <f>+CT26/CT7</f>
        <v>0.48528259537779894</v>
      </c>
      <c r="CV26" s="30">
        <f>'EXTERNAL DEBT USD'!CV26*CV91</f>
        <v>3788219.3291203254</v>
      </c>
      <c r="CW26" s="79">
        <f>+CV26/CV7</f>
        <v>0.48574609053574419</v>
      </c>
      <c r="CX26" s="30">
        <f>'EXTERNAL DEBT USD'!CX26*CX91</f>
        <v>3763019.2497466095</v>
      </c>
      <c r="CY26" s="79">
        <f>+CX26/CX7</f>
        <v>0.48621082033924862</v>
      </c>
      <c r="CZ26" s="30">
        <f>'EXTERNAL DEBT USD'!CZ26*CZ91</f>
        <v>3738407.7017782615</v>
      </c>
      <c r="DA26" s="79">
        <f>+CZ26/CZ7</f>
        <v>0.48572241654344117</v>
      </c>
      <c r="DB26" s="30">
        <f>'EXTERNAL DEBT USD'!DB26*DB91</f>
        <v>3806965.9756745165</v>
      </c>
      <c r="DC26" s="79">
        <f>+DB26/DB7</f>
        <v>0.50474894815364946</v>
      </c>
      <c r="DD26" s="282">
        <f>'EXTERNAL DEBT USD'!DD26*DD91</f>
        <v>3803583.7904863441</v>
      </c>
      <c r="DE26" s="284">
        <f>+DD26/DD7</f>
        <v>0.50441287143146973</v>
      </c>
    </row>
    <row r="27" spans="1:109" x14ac:dyDescent="0.35">
      <c r="A27" s="94" t="s">
        <v>49</v>
      </c>
      <c r="B27" s="73">
        <f>+B26/B72</f>
        <v>6.4315340275078667E-2</v>
      </c>
      <c r="C27" s="74"/>
      <c r="D27" s="73">
        <v>0</v>
      </c>
      <c r="E27" s="74"/>
      <c r="F27" s="75">
        <v>0</v>
      </c>
      <c r="G27" s="76"/>
      <c r="H27" s="75">
        <v>0</v>
      </c>
      <c r="I27" s="76"/>
      <c r="J27" s="75">
        <v>0</v>
      </c>
      <c r="K27" s="76"/>
      <c r="L27" s="75">
        <v>0</v>
      </c>
      <c r="M27" s="76"/>
      <c r="N27" s="75">
        <v>0</v>
      </c>
      <c r="O27" s="76"/>
      <c r="P27" s="75">
        <v>0</v>
      </c>
      <c r="Q27" s="76"/>
      <c r="R27" s="75">
        <v>0</v>
      </c>
      <c r="S27" s="76"/>
      <c r="T27" s="75">
        <v>0</v>
      </c>
      <c r="U27" s="76"/>
      <c r="V27" s="75">
        <v>0</v>
      </c>
      <c r="W27" s="76"/>
      <c r="X27" s="75">
        <v>0</v>
      </c>
      <c r="Y27" s="76"/>
      <c r="Z27" s="75">
        <f>+Z26/Z72</f>
        <v>7.6092709872874198E-2</v>
      </c>
      <c r="AA27" s="76"/>
      <c r="AB27" s="75">
        <v>0</v>
      </c>
      <c r="AC27" s="76"/>
      <c r="AD27" s="73">
        <v>0</v>
      </c>
      <c r="AE27" s="74"/>
      <c r="AF27" s="75">
        <v>0</v>
      </c>
      <c r="AG27" s="76"/>
      <c r="AH27" s="75">
        <v>0</v>
      </c>
      <c r="AI27" s="76"/>
      <c r="AJ27" s="75">
        <v>0</v>
      </c>
      <c r="AK27" s="76"/>
      <c r="AL27" s="75">
        <v>0</v>
      </c>
      <c r="AM27" s="76"/>
      <c r="AN27" s="75">
        <v>0</v>
      </c>
      <c r="AO27" s="76"/>
      <c r="AP27" s="75">
        <v>0</v>
      </c>
      <c r="AQ27" s="76"/>
      <c r="AR27" s="75">
        <v>0</v>
      </c>
      <c r="AS27" s="76"/>
      <c r="AT27" s="73">
        <v>0</v>
      </c>
      <c r="AU27" s="74"/>
      <c r="AV27" s="75">
        <v>0</v>
      </c>
      <c r="AW27" s="76"/>
      <c r="AX27" s="75">
        <f>+AX26/AX72</f>
        <v>8.306843777697534E-2</v>
      </c>
      <c r="AY27" s="76"/>
      <c r="AZ27" s="75"/>
      <c r="BA27" s="76"/>
      <c r="BB27" s="75"/>
      <c r="BC27" s="76"/>
      <c r="BD27" s="75"/>
      <c r="BE27" s="76"/>
      <c r="BF27" s="75"/>
      <c r="BG27" s="76"/>
      <c r="BH27" s="75"/>
      <c r="BI27" s="76"/>
      <c r="BJ27" s="75"/>
      <c r="BK27" s="76"/>
      <c r="BL27" s="77" t="e">
        <f>+BL26/BL72</f>
        <v>#DIV/0!</v>
      </c>
      <c r="BM27" s="76"/>
      <c r="BN27" s="77" t="e">
        <f>+BN26/BN72</f>
        <v>#DIV/0!</v>
      </c>
      <c r="BO27" s="76"/>
      <c r="BP27" s="77"/>
      <c r="BQ27" s="76"/>
      <c r="BR27" s="77"/>
      <c r="BS27" s="76"/>
      <c r="BT27" s="77"/>
      <c r="BU27" s="76"/>
      <c r="BV27" s="77"/>
      <c r="BW27" s="76"/>
      <c r="BX27" s="77"/>
      <c r="BY27" s="76"/>
      <c r="BZ27" s="205"/>
      <c r="CA27" s="74"/>
      <c r="CB27" s="205"/>
      <c r="CC27" s="74"/>
      <c r="CD27" s="77"/>
      <c r="CE27" s="76"/>
      <c r="CF27" s="389"/>
      <c r="CG27" s="76"/>
      <c r="CH27" s="389"/>
      <c r="CI27" s="76"/>
      <c r="CJ27" s="389"/>
      <c r="CK27" s="76"/>
      <c r="CL27" s="389"/>
      <c r="CM27" s="76"/>
      <c r="CN27" s="389"/>
      <c r="CO27" s="76"/>
      <c r="CP27" s="389"/>
      <c r="CQ27" s="76"/>
      <c r="CR27" s="389"/>
      <c r="CS27" s="76"/>
      <c r="CT27" s="75">
        <f>+CT26/CT72</f>
        <v>7.7242257156046268E-2</v>
      </c>
      <c r="CU27" s="76"/>
      <c r="CV27" s="77" t="e">
        <f>+CV26/CV72</f>
        <v>#DIV/0!</v>
      </c>
      <c r="CW27" s="76"/>
      <c r="CX27" s="77" t="e">
        <f>+CX26/CX72</f>
        <v>#DIV/0!</v>
      </c>
      <c r="CY27" s="76"/>
      <c r="CZ27" s="77" t="e">
        <f>+CZ26/CZ72</f>
        <v>#DIV/0!</v>
      </c>
      <c r="DA27" s="76"/>
      <c r="DB27" s="77" t="e">
        <f>+DB26/DB72</f>
        <v>#DIV/0!</v>
      </c>
      <c r="DC27" s="76"/>
      <c r="DD27" s="455" t="e">
        <f>+DD26/DD72</f>
        <v>#DIV/0!</v>
      </c>
      <c r="DE27" s="283"/>
    </row>
    <row r="28" spans="1:109" x14ac:dyDescent="0.35">
      <c r="A28" s="41" t="s">
        <v>53</v>
      </c>
      <c r="B28" s="186">
        <f>+B7-B26</f>
        <v>3550605.8449277277</v>
      </c>
      <c r="C28" s="78">
        <f>+B28/B7</f>
        <v>0.60202106134953881</v>
      </c>
      <c r="D28" s="186">
        <f>+D7-D26</f>
        <v>3550776.1660306985</v>
      </c>
      <c r="E28" s="78">
        <f>+D28/D7</f>
        <v>0.60281777199570785</v>
      </c>
      <c r="F28" s="187">
        <f>+F7-F26</f>
        <v>3550568.3828156143</v>
      </c>
      <c r="G28" s="79">
        <f>+F28/F7</f>
        <v>0.60108466135048622</v>
      </c>
      <c r="H28" s="187">
        <f>+H7-H26</f>
        <v>3527811.6255878923</v>
      </c>
      <c r="I28" s="79">
        <f>+H28/H7</f>
        <v>0.60028480766002212</v>
      </c>
      <c r="J28" s="187">
        <f>+J7-J26</f>
        <v>3549468.900767467</v>
      </c>
      <c r="K28" s="79">
        <f>+J28/J7</f>
        <v>0.60124965145447062</v>
      </c>
      <c r="L28" s="187">
        <f>+L7-L26</f>
        <v>3589754.5304012243</v>
      </c>
      <c r="M28" s="79">
        <f>+L28/L7</f>
        <v>0.6005503471966035</v>
      </c>
      <c r="N28" s="187">
        <f>+N7-N26</f>
        <v>3589923.0039487509</v>
      </c>
      <c r="O28" s="79">
        <f>+N28/N7</f>
        <v>0.58215645252696602</v>
      </c>
      <c r="P28" s="187">
        <f>+P7-P26</f>
        <v>3602268.3154375805</v>
      </c>
      <c r="Q28" s="79">
        <f>+P28/P7</f>
        <v>0.56565160646123092</v>
      </c>
      <c r="R28" s="187">
        <f>+R7-R26</f>
        <v>3625957.3713858863</v>
      </c>
      <c r="S28" s="79">
        <f>+R28/R7</f>
        <v>0.56587914434480613</v>
      </c>
      <c r="T28" s="187">
        <f>+T7-T26</f>
        <v>3648140.3363152705</v>
      </c>
      <c r="U28" s="79">
        <f>+T28/T7</f>
        <v>0.56812033982361965</v>
      </c>
      <c r="V28" s="187">
        <f>+V7-V26</f>
        <v>3718913.7154225819</v>
      </c>
      <c r="W28" s="79">
        <f>+V28/V7</f>
        <v>0.56921548789928367</v>
      </c>
      <c r="X28" s="187">
        <f>+X7-X26</f>
        <v>3670903.7982866345</v>
      </c>
      <c r="Y28" s="79">
        <f>+X28/X7</f>
        <v>0.57042344808432222</v>
      </c>
      <c r="Z28" s="187">
        <f>+Z7-Z26</f>
        <v>3735675.0453291303</v>
      </c>
      <c r="AA28" s="79">
        <f>+Z28/Z7</f>
        <v>0.55107724926796475</v>
      </c>
      <c r="AB28" s="187">
        <f>+AB7-AB26</f>
        <v>3763417.6598995076</v>
      </c>
      <c r="AC28" s="79">
        <f>+AB28/AB7</f>
        <v>0.5495143425830773</v>
      </c>
      <c r="AD28" s="186">
        <f>+AD7-AD26</f>
        <v>3753333.4353651325</v>
      </c>
      <c r="AE28" s="78">
        <f>+AD28/AD7</f>
        <v>0.54882131085697416</v>
      </c>
      <c r="AF28" s="187">
        <f>+AF7-AF26</f>
        <v>3879623.3908201074</v>
      </c>
      <c r="AG28" s="79">
        <f>+AF28/AF7</f>
        <v>0.52422367401802328</v>
      </c>
      <c r="AH28" s="187">
        <f>+AH7-AH26</f>
        <v>3891218.2059023641</v>
      </c>
      <c r="AI28" s="79">
        <f>+AH28/AH7</f>
        <v>0.51339271563707822</v>
      </c>
      <c r="AJ28" s="187">
        <f>+AJ7-AJ26</f>
        <v>4008382.2966412506</v>
      </c>
      <c r="AK28" s="79">
        <f>+AJ28/AJ7</f>
        <v>0.51302769849362295</v>
      </c>
      <c r="AL28" s="187">
        <f>+AL7-AL26</f>
        <v>4029602.4828225784</v>
      </c>
      <c r="AM28" s="79">
        <f>+AL28/AL7</f>
        <v>0.51420318928790087</v>
      </c>
      <c r="AN28" s="187">
        <f>+AN7-AN26</f>
        <v>3915090.3328125677</v>
      </c>
      <c r="AO28" s="79">
        <f>+AN28/AN7</f>
        <v>0.50124347865334795</v>
      </c>
      <c r="AP28" s="187">
        <f>+AP7-AP26</f>
        <v>3840880.0117970766</v>
      </c>
      <c r="AQ28" s="79">
        <f>+AP28/AP7</f>
        <v>0.50102570125066048</v>
      </c>
      <c r="AR28" s="187">
        <f>+AR7-AR26</f>
        <v>3668547.4734666664</v>
      </c>
      <c r="AS28" s="79">
        <f>+AR28/AR7</f>
        <v>0.50122052570871289</v>
      </c>
      <c r="AT28" s="186">
        <f>+AT7-AT26</f>
        <v>3609598.405705309</v>
      </c>
      <c r="AU28" s="78">
        <f>+AT28/AT7</f>
        <v>0.49758411993534063</v>
      </c>
      <c r="AV28" s="187">
        <f>+AV7-AV26</f>
        <v>3523635.2469524848</v>
      </c>
      <c r="AW28" s="79">
        <f>+AV28/AV7</f>
        <v>0.48434160426453526</v>
      </c>
      <c r="AX28" s="187">
        <f>+AX7-AX26</f>
        <v>3487447.2136997492</v>
      </c>
      <c r="AY28" s="79">
        <f>+AX28/AX7</f>
        <v>0.48371287920945355</v>
      </c>
      <c r="AZ28" s="187">
        <f>+AZ7-AZ26</f>
        <v>2697949.3618139415</v>
      </c>
      <c r="BA28" s="79">
        <f>+AZ28/AZ7</f>
        <v>0.43637686620470706</v>
      </c>
      <c r="BB28" s="187">
        <f>+BB7-BB26</f>
        <v>2728866.537909558</v>
      </c>
      <c r="BC28" s="79">
        <f>+BB28/BB7</f>
        <v>0.4378727636596782</v>
      </c>
      <c r="BD28" s="187">
        <f>+BD7-BD26</f>
        <v>2641856.698786288</v>
      </c>
      <c r="BE28" s="79">
        <f>+BD28/BD7</f>
        <v>0.43870006931937022</v>
      </c>
      <c r="BF28" s="187">
        <f>+BF7-BF26</f>
        <v>3483819.1730323341</v>
      </c>
      <c r="BG28" s="79">
        <f>+BF28/BF7</f>
        <v>0.5051929559929984</v>
      </c>
      <c r="BH28" s="187">
        <f>+BH7-BH26</f>
        <v>3461964.5060054492</v>
      </c>
      <c r="BI28" s="79">
        <f>+BH28/BH7</f>
        <v>0.50574564586246984</v>
      </c>
      <c r="BJ28" s="187">
        <f>+BJ7-BJ26</f>
        <v>3485637.1290358175</v>
      </c>
      <c r="BK28" s="79">
        <f>+BJ28/BJ7</f>
        <v>0.50559879698562704</v>
      </c>
      <c r="BL28" s="187">
        <f>+BL7-BL26</f>
        <v>3485274.8099467801</v>
      </c>
      <c r="BM28" s="79">
        <f>+BL28/BL7</f>
        <v>0.49450790377291254</v>
      </c>
      <c r="BN28" s="187">
        <f>+BN7-BN26</f>
        <v>3429420.5863355137</v>
      </c>
      <c r="BO28" s="79">
        <f>+BN28/BN7</f>
        <v>0.49591253469247282</v>
      </c>
      <c r="BP28" s="187">
        <f>+BP7-BP26</f>
        <v>3446799.7749927626</v>
      </c>
      <c r="BQ28" s="79">
        <f>+BP28/BP7</f>
        <v>0.49711831545535379</v>
      </c>
      <c r="BR28" s="187">
        <f>+BR7-BR26</f>
        <v>3408023.9580904245</v>
      </c>
      <c r="BS28" s="79">
        <f>+BR28/BR7</f>
        <v>0.49511182106590707</v>
      </c>
      <c r="BT28" s="187">
        <f>+BT7-BT26</f>
        <v>4223108.3101809332</v>
      </c>
      <c r="BU28" s="79">
        <f>+BT28/BT7</f>
        <v>0.54567612958532574</v>
      </c>
      <c r="BV28" s="187">
        <f>+BV7-BV26</f>
        <v>4125090.1550101931</v>
      </c>
      <c r="BW28" s="79">
        <f>+BV28/BV7</f>
        <v>0.54719713285416605</v>
      </c>
      <c r="BX28" s="187">
        <f>+BX7-BX26</f>
        <v>4083160.0969353882</v>
      </c>
      <c r="BY28" s="79">
        <f>+BX28/BX7</f>
        <v>0.52012220210526605</v>
      </c>
      <c r="BZ28" s="186">
        <f>+BZ7-BZ26</f>
        <v>4068102.9520811751</v>
      </c>
      <c r="CA28" s="78">
        <f>+BZ28/BZ7</f>
        <v>0.52113721872470564</v>
      </c>
      <c r="CB28" s="186">
        <f>+CB7-CB26</f>
        <v>3971205.7314155926</v>
      </c>
      <c r="CC28" s="78">
        <f>+CB28/CB7</f>
        <v>0.52410763864730314</v>
      </c>
      <c r="CD28" s="187">
        <f>+CD7-CD26</f>
        <v>4015234.84962082</v>
      </c>
      <c r="CE28" s="79">
        <f>+CD28/CD7</f>
        <v>0.52514648049158652</v>
      </c>
      <c r="CF28" s="30">
        <f>+CF7-CF26</f>
        <v>4191682.1038621557</v>
      </c>
      <c r="CG28" s="79">
        <f>+CF28/CF7</f>
        <v>0.52518906540448163</v>
      </c>
      <c r="CH28" s="30">
        <f>+CH7-CH26</f>
        <v>4165004.79290319</v>
      </c>
      <c r="CI28" s="79">
        <f>+CH28/CH7</f>
        <v>0.50773445050258703</v>
      </c>
      <c r="CJ28" s="30">
        <f>+CJ7-CJ26</f>
        <v>4131765.7076409878</v>
      </c>
      <c r="CK28" s="79">
        <f>+CJ28/CJ7</f>
        <v>0.50666505164068121</v>
      </c>
      <c r="CL28" s="30">
        <f>+CL7-CL26</f>
        <v>4106040.7168090483</v>
      </c>
      <c r="CM28" s="79">
        <f>+CL28/CL7</f>
        <v>0.50582204905157457</v>
      </c>
      <c r="CN28" s="30">
        <f>+CN7-CN26</f>
        <v>4085874.3024210348</v>
      </c>
      <c r="CO28" s="79">
        <f>+CN28/CN7</f>
        <v>0.5077253224399435</v>
      </c>
      <c r="CP28" s="30">
        <f>+CP7-CP26</f>
        <v>4043743.8137571053</v>
      </c>
      <c r="CQ28" s="79">
        <f>+CP28/CP7</f>
        <v>0.50991543980919485</v>
      </c>
      <c r="CR28" s="30">
        <f>+CR7-CR26</f>
        <v>4013250.2306659911</v>
      </c>
      <c r="CS28" s="79">
        <f>+CR28/CR7</f>
        <v>0.51017574956855871</v>
      </c>
      <c r="CT28" s="30">
        <f>+CT7-CT26</f>
        <v>4023940.1024496239</v>
      </c>
      <c r="CU28" s="79">
        <f>+CT28/CT7</f>
        <v>0.51471740462220106</v>
      </c>
      <c r="CV28" s="30">
        <f>+CV7-CV26</f>
        <v>4010545.0931361313</v>
      </c>
      <c r="CW28" s="79">
        <f>+CV28/CV7</f>
        <v>0.51425390946425587</v>
      </c>
      <c r="CX28" s="30">
        <f>+CX7-CX26</f>
        <v>3976461.428863137</v>
      </c>
      <c r="CY28" s="79">
        <f>+CX28/CX7</f>
        <v>0.51378917966075133</v>
      </c>
      <c r="CZ28" s="30">
        <f>+CZ7-CZ26</f>
        <v>3958185.1966553493</v>
      </c>
      <c r="DA28" s="79">
        <f>+CZ28/CZ7</f>
        <v>0.51427758345655883</v>
      </c>
      <c r="DB28" s="30">
        <f>+DB7-DB26</f>
        <v>3735330.0302909026</v>
      </c>
      <c r="DC28" s="79">
        <f>+DB28/DB7</f>
        <v>0.49525105184635054</v>
      </c>
      <c r="DD28" s="282">
        <f>+DD7-DD26</f>
        <v>3737032.2522648657</v>
      </c>
      <c r="DE28" s="284">
        <f>+DD28/DD7</f>
        <v>0.49558712856853027</v>
      </c>
    </row>
    <row r="29" spans="1:109" s="13" customFormat="1" ht="13.5" customHeight="1" x14ac:dyDescent="0.35">
      <c r="A29" s="72" t="s">
        <v>49</v>
      </c>
      <c r="B29" s="73">
        <f>+B28/B72</f>
        <v>9.7289543875752824E-2</v>
      </c>
      <c r="C29" s="74"/>
      <c r="D29" s="73">
        <v>0</v>
      </c>
      <c r="E29" s="74"/>
      <c r="F29" s="75">
        <v>0</v>
      </c>
      <c r="G29" s="76"/>
      <c r="H29" s="75">
        <v>0</v>
      </c>
      <c r="I29" s="76"/>
      <c r="J29" s="75">
        <v>0</v>
      </c>
      <c r="K29" s="76"/>
      <c r="L29" s="75">
        <v>0</v>
      </c>
      <c r="M29" s="76"/>
      <c r="N29" s="75">
        <v>0</v>
      </c>
      <c r="O29" s="76"/>
      <c r="P29" s="75">
        <v>0</v>
      </c>
      <c r="Q29" s="76"/>
      <c r="R29" s="75">
        <v>0</v>
      </c>
      <c r="S29" s="76"/>
      <c r="T29" s="75">
        <v>0</v>
      </c>
      <c r="U29" s="76"/>
      <c r="V29" s="75">
        <v>0</v>
      </c>
      <c r="W29" s="76"/>
      <c r="X29" s="75">
        <v>0</v>
      </c>
      <c r="Y29" s="76"/>
      <c r="Z29" s="75">
        <f>+Z28/Z72</f>
        <v>9.3407966465746936E-2</v>
      </c>
      <c r="AA29" s="76"/>
      <c r="AB29" s="75">
        <v>0</v>
      </c>
      <c r="AC29" s="76"/>
      <c r="AD29" s="73">
        <v>0</v>
      </c>
      <c r="AE29" s="74"/>
      <c r="AF29" s="75">
        <v>0</v>
      </c>
      <c r="AG29" s="76"/>
      <c r="AH29" s="75">
        <v>0</v>
      </c>
      <c r="AI29" s="76"/>
      <c r="AJ29" s="75">
        <v>0</v>
      </c>
      <c r="AK29" s="76"/>
      <c r="AL29" s="75">
        <v>0</v>
      </c>
      <c r="AM29" s="76"/>
      <c r="AN29" s="75">
        <v>0</v>
      </c>
      <c r="AO29" s="76"/>
      <c r="AP29" s="75">
        <v>0</v>
      </c>
      <c r="AQ29" s="76"/>
      <c r="AR29" s="75">
        <v>0</v>
      </c>
      <c r="AS29" s="76"/>
      <c r="AT29" s="73">
        <v>0</v>
      </c>
      <c r="AU29" s="74"/>
      <c r="AV29" s="75">
        <v>0</v>
      </c>
      <c r="AW29" s="76"/>
      <c r="AX29" s="75">
        <f>+AX28/AX72</f>
        <v>7.7827378585400148E-2</v>
      </c>
      <c r="AY29" s="76"/>
      <c r="AZ29" s="75"/>
      <c r="BA29" s="76"/>
      <c r="BB29" s="75"/>
      <c r="BC29" s="76"/>
      <c r="BD29" s="75"/>
      <c r="BE29" s="76"/>
      <c r="BF29" s="75"/>
      <c r="BG29" s="76"/>
      <c r="BH29" s="75"/>
      <c r="BI29" s="76"/>
      <c r="BJ29" s="75"/>
      <c r="BK29" s="76"/>
      <c r="BL29" s="75"/>
      <c r="BM29" s="76"/>
      <c r="BN29" s="75"/>
      <c r="BO29" s="76"/>
      <c r="BP29" s="75"/>
      <c r="BQ29" s="76"/>
      <c r="BR29" s="75"/>
      <c r="BS29" s="76"/>
      <c r="BT29" s="75"/>
      <c r="BU29" s="76"/>
      <c r="BV29" s="75"/>
      <c r="BW29" s="76"/>
      <c r="BX29" s="75"/>
      <c r="BY29" s="76"/>
      <c r="BZ29" s="73"/>
      <c r="CA29" s="74"/>
      <c r="CB29" s="73"/>
      <c r="CC29" s="74"/>
      <c r="CD29" s="75"/>
      <c r="CE29" s="76"/>
      <c r="CF29" s="388"/>
      <c r="CG29" s="76"/>
      <c r="CH29" s="388"/>
      <c r="CI29" s="76"/>
      <c r="CJ29" s="388"/>
      <c r="CK29" s="76"/>
      <c r="CL29" s="388"/>
      <c r="CM29" s="76"/>
      <c r="CN29" s="388"/>
      <c r="CO29" s="76"/>
      <c r="CP29" s="388"/>
      <c r="CQ29" s="76"/>
      <c r="CR29" s="388"/>
      <c r="CS29" s="76"/>
      <c r="CT29" s="75">
        <f>+CT28/CT72</f>
        <v>8.1927385216790424E-2</v>
      </c>
      <c r="CU29" s="76"/>
      <c r="CV29" s="77" t="e">
        <f>+CV28/CV72</f>
        <v>#DIV/0!</v>
      </c>
      <c r="CW29" s="76"/>
      <c r="CX29" s="77" t="e">
        <f>+CX28/CX72</f>
        <v>#DIV/0!</v>
      </c>
      <c r="CY29" s="76"/>
      <c r="CZ29" s="77" t="e">
        <f>+CZ28/CZ72</f>
        <v>#DIV/0!</v>
      </c>
      <c r="DA29" s="76"/>
      <c r="DB29" s="77" t="e">
        <f>+DB28/DB72</f>
        <v>#DIV/0!</v>
      </c>
      <c r="DC29" s="76"/>
      <c r="DD29" s="455" t="e">
        <f>+DD28/DD72</f>
        <v>#DIV/0!</v>
      </c>
      <c r="DE29" s="283"/>
    </row>
    <row r="30" spans="1:109" s="13" customFormat="1" x14ac:dyDescent="0.35">
      <c r="A30" s="72"/>
      <c r="B30" s="73"/>
      <c r="C30" s="83"/>
      <c r="D30" s="73"/>
      <c r="E30" s="83"/>
      <c r="F30" s="75"/>
      <c r="G30" s="84"/>
      <c r="H30" s="75"/>
      <c r="I30" s="84"/>
      <c r="J30" s="75"/>
      <c r="K30" s="84"/>
      <c r="L30" s="75"/>
      <c r="M30" s="84"/>
      <c r="N30" s="75"/>
      <c r="O30" s="84"/>
      <c r="P30" s="75"/>
      <c r="Q30" s="84"/>
      <c r="R30" s="75"/>
      <c r="S30" s="84"/>
      <c r="T30" s="75"/>
      <c r="U30" s="84"/>
      <c r="V30" s="75"/>
      <c r="W30" s="84"/>
      <c r="X30" s="75"/>
      <c r="Y30" s="84"/>
      <c r="Z30" s="75"/>
      <c r="AA30" s="84"/>
      <c r="AB30" s="75"/>
      <c r="AC30" s="84"/>
      <c r="AD30" s="73"/>
      <c r="AE30" s="83"/>
      <c r="AF30" s="75"/>
      <c r="AG30" s="84"/>
      <c r="AH30" s="75"/>
      <c r="AI30" s="84"/>
      <c r="AJ30" s="75"/>
      <c r="AK30" s="84"/>
      <c r="AL30" s="75"/>
      <c r="AM30" s="84"/>
      <c r="AN30" s="75"/>
      <c r="AO30" s="84"/>
      <c r="AP30" s="75"/>
      <c r="AQ30" s="84"/>
      <c r="AR30" s="75"/>
      <c r="AS30" s="84"/>
      <c r="AT30" s="73"/>
      <c r="AU30" s="83"/>
      <c r="AV30" s="75"/>
      <c r="AW30" s="84"/>
      <c r="AX30" s="75"/>
      <c r="AY30" s="84"/>
      <c r="AZ30" s="75"/>
      <c r="BA30" s="84"/>
      <c r="BB30" s="75"/>
      <c r="BC30" s="84"/>
      <c r="BD30" s="75"/>
      <c r="BE30" s="84"/>
      <c r="BF30" s="75"/>
      <c r="BG30" s="84"/>
      <c r="BH30" s="75"/>
      <c r="BI30" s="84"/>
      <c r="BJ30" s="75"/>
      <c r="BK30" s="84"/>
      <c r="BL30" s="75"/>
      <c r="BM30" s="84"/>
      <c r="BN30" s="75"/>
      <c r="BO30" s="84"/>
      <c r="BP30" s="75"/>
      <c r="BQ30" s="84"/>
      <c r="BR30" s="75"/>
      <c r="BS30" s="84"/>
      <c r="BT30" s="75"/>
      <c r="BU30" s="84"/>
      <c r="BV30" s="75"/>
      <c r="BW30" s="84"/>
      <c r="BX30" s="75"/>
      <c r="BY30" s="84"/>
      <c r="BZ30" s="73"/>
      <c r="CA30" s="83"/>
      <c r="CB30" s="73"/>
      <c r="CC30" s="83"/>
      <c r="CD30" s="75"/>
      <c r="CE30" s="84"/>
      <c r="CF30" s="75"/>
      <c r="CG30" s="84"/>
      <c r="CH30" s="75"/>
      <c r="CI30" s="84"/>
      <c r="CJ30" s="75"/>
      <c r="CK30" s="84"/>
      <c r="CL30" s="75"/>
      <c r="CM30" s="84"/>
      <c r="CN30" s="75"/>
      <c r="CO30" s="84"/>
      <c r="CP30" s="75"/>
      <c r="CQ30" s="84"/>
      <c r="CR30" s="75"/>
      <c r="CS30" s="84"/>
      <c r="CT30" s="75"/>
      <c r="CU30" s="84"/>
      <c r="CV30" s="75"/>
      <c r="CW30" s="84"/>
      <c r="CX30" s="75"/>
      <c r="CY30" s="84"/>
      <c r="CZ30" s="75"/>
      <c r="DA30" s="84"/>
      <c r="DB30" s="75"/>
      <c r="DC30" s="84"/>
      <c r="DD30" s="285"/>
      <c r="DE30" s="286"/>
    </row>
    <row r="31" spans="1:109" s="13" customFormat="1" ht="12.75" customHeight="1" x14ac:dyDescent="0.35">
      <c r="A31" s="72" t="s">
        <v>55</v>
      </c>
      <c r="B31" s="218">
        <v>4.214115340369437E-2</v>
      </c>
      <c r="C31" s="85"/>
      <c r="D31" s="218">
        <v>5.4587127159845324E-2</v>
      </c>
      <c r="E31" s="85"/>
      <c r="F31" s="108">
        <v>6.5199725098753741E-2</v>
      </c>
      <c r="G31" s="86"/>
      <c r="H31" s="108">
        <v>7.7985916603569683E-2</v>
      </c>
      <c r="I31" s="86"/>
      <c r="J31" s="108">
        <v>8.9555839874181045E-2</v>
      </c>
      <c r="K31" s="86"/>
      <c r="L31" s="108">
        <v>9.9097688390992755E-2</v>
      </c>
      <c r="M31" s="86"/>
      <c r="N31" s="108">
        <v>0.10582094588470456</v>
      </c>
      <c r="O31" s="86"/>
      <c r="P31" s="108">
        <v>0.10982986257468955</v>
      </c>
      <c r="Q31" s="86"/>
      <c r="R31" s="108">
        <v>0.10970634171929666</v>
      </c>
      <c r="S31" s="86"/>
      <c r="T31" s="108">
        <v>0.11120441771851707</v>
      </c>
      <c r="U31" s="86"/>
      <c r="V31" s="108">
        <v>0.10261607245181195</v>
      </c>
      <c r="W31" s="86"/>
      <c r="X31" s="108">
        <v>0.11030855439050335</v>
      </c>
      <c r="Y31" s="86"/>
      <c r="Z31" s="108">
        <v>0.10769957655110765</v>
      </c>
      <c r="AA31" s="86"/>
      <c r="AB31" s="108">
        <v>0.10394200012205368</v>
      </c>
      <c r="AC31" s="86"/>
      <c r="AD31" s="218">
        <v>0.10194792712833721</v>
      </c>
      <c r="AE31" s="85"/>
      <c r="AF31" s="108">
        <v>0.10063492298423041</v>
      </c>
      <c r="AG31" s="86"/>
      <c r="AH31" s="108">
        <v>9.8338720970044619E-2</v>
      </c>
      <c r="AI31" s="86"/>
      <c r="AJ31" s="108">
        <v>0.10313715220440306</v>
      </c>
      <c r="AK31" s="84"/>
      <c r="AL31" s="108">
        <v>0.10712899660924045</v>
      </c>
      <c r="AM31" s="86"/>
      <c r="AN31" s="108">
        <v>0.11266033247479496</v>
      </c>
      <c r="AO31" s="86"/>
      <c r="AP31" s="108">
        <v>0.111987929390405</v>
      </c>
      <c r="AQ31" s="84"/>
      <c r="AR31" s="108">
        <v>0.1110068246278902</v>
      </c>
      <c r="AS31" s="84"/>
      <c r="AT31" s="218">
        <v>0.10938282750852983</v>
      </c>
      <c r="AU31" s="83"/>
      <c r="AV31" s="108">
        <v>0.10025973602338231</v>
      </c>
      <c r="AW31" s="84"/>
      <c r="AX31" s="108">
        <v>8.9689239437206386E-2</v>
      </c>
      <c r="AY31" s="84"/>
      <c r="AZ31" s="108">
        <v>7.7991136042926429E-2</v>
      </c>
      <c r="BA31" s="84"/>
      <c r="BB31" s="108">
        <v>6.4531897866497379E-2</v>
      </c>
      <c r="BC31" s="84"/>
      <c r="BD31" s="108">
        <v>4.3019000762196259E-2</v>
      </c>
      <c r="BE31" s="84"/>
      <c r="BF31" s="108">
        <v>2.5780437705592976E-2</v>
      </c>
      <c r="BG31" s="84"/>
      <c r="BH31" s="108">
        <v>3.8822952694779842E-3</v>
      </c>
      <c r="BI31" s="84"/>
      <c r="BJ31" s="108">
        <v>-2.5285777307538011E-2</v>
      </c>
      <c r="BK31" s="84"/>
      <c r="BL31" s="108">
        <v>7.5835792003142749E-2</v>
      </c>
      <c r="BM31" s="84"/>
      <c r="BN31" s="108">
        <v>7.5868167389260693E-2</v>
      </c>
      <c r="BO31" s="84"/>
      <c r="BP31" s="108">
        <v>8.4891847277070998E-2</v>
      </c>
      <c r="BQ31" s="84"/>
      <c r="BR31" s="108">
        <v>8.7981343253385247E-2</v>
      </c>
      <c r="BS31" s="84"/>
      <c r="BT31" s="108">
        <v>9.0424778830839117E-2</v>
      </c>
      <c r="BU31" s="84"/>
      <c r="BV31" s="108">
        <v>9.2302619103618574E-2</v>
      </c>
      <c r="BW31" s="84"/>
      <c r="BX31" s="108">
        <v>9.5735283477308836E-2</v>
      </c>
      <c r="BY31" s="84"/>
      <c r="BZ31" s="218">
        <v>9.8569200894083747E-2</v>
      </c>
      <c r="CA31" s="83"/>
      <c r="CB31" s="218">
        <v>0.1020310553576535</v>
      </c>
      <c r="CC31" s="83"/>
      <c r="CD31" s="108">
        <v>0.10383800728553827</v>
      </c>
      <c r="CE31" s="84"/>
      <c r="CF31" s="108">
        <v>0.10312801509417931</v>
      </c>
      <c r="CG31" s="84"/>
      <c r="CH31" s="108">
        <v>0.10325819762219765</v>
      </c>
      <c r="CI31" s="84"/>
      <c r="CJ31" s="108">
        <v>0.10279438320880099</v>
      </c>
      <c r="CK31" s="84"/>
      <c r="CL31" s="108">
        <v>0.10257063872794583</v>
      </c>
      <c r="CM31" s="84"/>
      <c r="CN31" s="108">
        <v>0.10312003025853364</v>
      </c>
      <c r="CO31" s="84"/>
      <c r="CP31" s="108">
        <v>0.10133137700328905</v>
      </c>
      <c r="CQ31" s="84"/>
      <c r="CR31" s="108">
        <v>9.9870495576123944E-2</v>
      </c>
      <c r="CS31" s="84"/>
      <c r="CT31" s="108">
        <v>0.10001526970865904</v>
      </c>
      <c r="CU31" s="84"/>
      <c r="CV31" s="108">
        <v>0.10076382196956071</v>
      </c>
      <c r="CW31" s="84"/>
      <c r="CX31" s="108">
        <v>9.7819363615183202E-2</v>
      </c>
      <c r="CY31" s="84"/>
      <c r="CZ31" s="108">
        <v>9.8183174101583864E-2</v>
      </c>
      <c r="DA31" s="84"/>
      <c r="DB31" s="108">
        <v>9.8273251651443363E-2</v>
      </c>
      <c r="DC31" s="84"/>
      <c r="DD31" s="408">
        <v>9.6462419798119828E-2</v>
      </c>
      <c r="DE31" s="286"/>
    </row>
    <row r="32" spans="1:109" s="13" customFormat="1" x14ac:dyDescent="0.35">
      <c r="A32" s="72"/>
      <c r="B32" s="73"/>
      <c r="C32" s="83"/>
      <c r="D32" s="73"/>
      <c r="E32" s="83"/>
      <c r="F32" s="75"/>
      <c r="G32" s="84"/>
      <c r="H32" s="75"/>
      <c r="I32" s="84"/>
      <c r="J32" s="75"/>
      <c r="K32" s="84"/>
      <c r="L32" s="75"/>
      <c r="M32" s="84"/>
      <c r="N32" s="75"/>
      <c r="O32" s="84"/>
      <c r="P32" s="75"/>
      <c r="Q32" s="84"/>
      <c r="R32" s="75"/>
      <c r="S32" s="84"/>
      <c r="T32" s="75"/>
      <c r="U32" s="84"/>
      <c r="V32" s="75"/>
      <c r="W32" s="84"/>
      <c r="X32" s="75"/>
      <c r="Y32" s="84"/>
      <c r="Z32" s="75"/>
      <c r="AA32" s="84"/>
      <c r="AB32" s="75"/>
      <c r="AC32" s="84"/>
      <c r="AD32" s="73"/>
      <c r="AE32" s="83"/>
      <c r="AF32" s="75"/>
      <c r="AG32" s="84"/>
      <c r="AH32" s="75"/>
      <c r="AI32" s="84"/>
      <c r="AJ32" s="75"/>
      <c r="AK32" s="84"/>
      <c r="AL32" s="75"/>
      <c r="AM32" s="84"/>
      <c r="AN32" s="75"/>
      <c r="AO32" s="84"/>
      <c r="AP32" s="75"/>
      <c r="AQ32" s="84"/>
      <c r="AR32" s="75"/>
      <c r="AS32" s="84"/>
      <c r="AT32" s="73"/>
      <c r="AU32" s="83"/>
      <c r="AV32" s="75"/>
      <c r="AW32" s="84"/>
      <c r="AX32" s="75"/>
      <c r="AY32" s="84"/>
      <c r="AZ32" s="75"/>
      <c r="BA32" s="84"/>
      <c r="BB32" s="75"/>
      <c r="BC32" s="84"/>
      <c r="BD32" s="75"/>
      <c r="BE32" s="84"/>
      <c r="BF32" s="75"/>
      <c r="BG32" s="84"/>
      <c r="BH32" s="75"/>
      <c r="BI32" s="84"/>
      <c r="BJ32" s="75"/>
      <c r="BK32" s="84"/>
      <c r="BL32" s="75"/>
      <c r="BM32" s="84"/>
      <c r="BN32" s="75"/>
      <c r="BO32" s="84"/>
      <c r="BP32" s="75"/>
      <c r="BQ32" s="84"/>
      <c r="BR32" s="75"/>
      <c r="BS32" s="84"/>
      <c r="BT32" s="75"/>
      <c r="BU32" s="84"/>
      <c r="BV32" s="75"/>
      <c r="BW32" s="84"/>
      <c r="BX32" s="75"/>
      <c r="BY32" s="84"/>
      <c r="BZ32" s="73"/>
      <c r="CA32" s="83"/>
      <c r="CB32" s="73"/>
      <c r="CC32" s="83"/>
      <c r="CD32" s="75"/>
      <c r="CE32" s="84"/>
      <c r="CF32" s="75"/>
      <c r="CG32" s="84"/>
      <c r="CH32" s="75"/>
      <c r="CI32" s="84"/>
      <c r="CJ32" s="75"/>
      <c r="CK32" s="84"/>
      <c r="CL32" s="75"/>
      <c r="CM32" s="84"/>
      <c r="CN32" s="75"/>
      <c r="CO32" s="84"/>
      <c r="CP32" s="75"/>
      <c r="CQ32" s="84"/>
      <c r="CR32" s="75"/>
      <c r="CS32" s="84"/>
      <c r="CT32" s="75"/>
      <c r="CU32" s="84"/>
      <c r="CV32" s="75"/>
      <c r="CW32" s="84"/>
      <c r="CX32" s="75"/>
      <c r="CY32" s="84"/>
      <c r="CZ32" s="75"/>
      <c r="DA32" s="84"/>
      <c r="DB32" s="75"/>
      <c r="DC32" s="84"/>
      <c r="DD32" s="285"/>
      <c r="DE32" s="286"/>
    </row>
    <row r="33" spans="1:109" s="13" customFormat="1" x14ac:dyDescent="0.35">
      <c r="A33" s="25" t="s">
        <v>56</v>
      </c>
      <c r="B33" s="73"/>
      <c r="C33" s="83"/>
      <c r="D33" s="73"/>
      <c r="E33" s="83"/>
      <c r="F33" s="75"/>
      <c r="G33" s="84"/>
      <c r="H33" s="75"/>
      <c r="I33" s="84"/>
      <c r="J33" s="75"/>
      <c r="K33" s="84"/>
      <c r="L33" s="75"/>
      <c r="M33" s="84"/>
      <c r="N33" s="75"/>
      <c r="O33" s="84"/>
      <c r="P33" s="75"/>
      <c r="Q33" s="84"/>
      <c r="R33" s="75"/>
      <c r="S33" s="84"/>
      <c r="T33" s="75"/>
      <c r="U33" s="84"/>
      <c r="V33" s="75"/>
      <c r="W33" s="84"/>
      <c r="X33" s="75"/>
      <c r="Y33" s="84"/>
      <c r="Z33" s="75"/>
      <c r="AA33" s="84"/>
      <c r="AB33" s="75"/>
      <c r="AC33" s="84"/>
      <c r="AD33" s="73"/>
      <c r="AE33" s="83"/>
      <c r="AF33" s="75"/>
      <c r="AG33" s="84"/>
      <c r="AH33" s="75"/>
      <c r="AI33" s="84"/>
      <c r="AJ33" s="75"/>
      <c r="AK33" s="84"/>
      <c r="AL33" s="75"/>
      <c r="AM33" s="84"/>
      <c r="AN33" s="75"/>
      <c r="AO33" s="84"/>
      <c r="AP33" s="75"/>
      <c r="AQ33" s="84"/>
      <c r="AR33" s="75"/>
      <c r="AS33" s="84"/>
      <c r="AT33" s="73"/>
      <c r="AU33" s="83"/>
      <c r="AV33" s="75"/>
      <c r="AW33" s="84"/>
      <c r="AX33" s="75"/>
      <c r="AY33" s="84"/>
      <c r="AZ33" s="75"/>
      <c r="BA33" s="84"/>
      <c r="BB33" s="75"/>
      <c r="BC33" s="84"/>
      <c r="BD33" s="75"/>
      <c r="BE33" s="84"/>
      <c r="BF33" s="75"/>
      <c r="BG33" s="84"/>
      <c r="BH33" s="75"/>
      <c r="BI33" s="84"/>
      <c r="BJ33" s="75"/>
      <c r="BK33" s="84"/>
      <c r="BL33" s="75"/>
      <c r="BM33" s="84"/>
      <c r="BN33" s="75"/>
      <c r="BO33" s="84"/>
      <c r="BP33" s="75"/>
      <c r="BQ33" s="84"/>
      <c r="BR33" s="75"/>
      <c r="BS33" s="84"/>
      <c r="BT33" s="75"/>
      <c r="BU33" s="84"/>
      <c r="BV33" s="75"/>
      <c r="BW33" s="84"/>
      <c r="BX33" s="75"/>
      <c r="BY33" s="84"/>
      <c r="BZ33" s="73"/>
      <c r="CA33" s="83"/>
      <c r="CB33" s="73"/>
      <c r="CC33" s="83"/>
      <c r="CD33" s="75"/>
      <c r="CE33" s="84"/>
      <c r="CF33" s="75"/>
      <c r="CG33" s="84"/>
      <c r="CH33" s="75"/>
      <c r="CI33" s="84"/>
      <c r="CJ33" s="75"/>
      <c r="CK33" s="84"/>
      <c r="CL33" s="75"/>
      <c r="CM33" s="84"/>
      <c r="CN33" s="75"/>
      <c r="CO33" s="84"/>
      <c r="CP33" s="75"/>
      <c r="CQ33" s="84"/>
      <c r="CR33" s="75"/>
      <c r="CS33" s="84"/>
      <c r="CT33" s="75"/>
      <c r="CU33" s="84"/>
      <c r="CV33" s="75"/>
      <c r="CW33" s="84"/>
      <c r="CX33" s="75"/>
      <c r="CY33" s="84"/>
      <c r="CZ33" s="75"/>
      <c r="DA33" s="84"/>
      <c r="DB33" s="75"/>
      <c r="DC33" s="84"/>
      <c r="DD33" s="285"/>
      <c r="DE33" s="286"/>
    </row>
    <row r="34" spans="1:109" s="13" customFormat="1" x14ac:dyDescent="0.35">
      <c r="A34" s="28" t="s">
        <v>57</v>
      </c>
      <c r="B34" s="29">
        <f>'EXTERNAL DEBT USD'!B34*B91</f>
        <v>80075.700945262783</v>
      </c>
      <c r="C34" s="78">
        <f>+B34/B7</f>
        <v>1.3577192337539403E-2</v>
      </c>
      <c r="D34" s="29">
        <f>'EXTERNAL DEBT USD'!D34*D91</f>
        <v>77975.116805935002</v>
      </c>
      <c r="E34" s="78">
        <f>+D34/D7</f>
        <v>1.3237890530453796E-2</v>
      </c>
      <c r="F34" s="30">
        <f>'EXTERNAL DEBT USD'!F34*F91</f>
        <v>80188.367563606123</v>
      </c>
      <c r="G34" s="79">
        <f>+F34/F7</f>
        <v>1.3575290647689402E-2</v>
      </c>
      <c r="H34" s="30">
        <f>'EXTERNAL DEBT USD'!H34*H91</f>
        <v>81481.555448089435</v>
      </c>
      <c r="I34" s="79">
        <f>+H34/H7</f>
        <v>1.3864725510065982E-2</v>
      </c>
      <c r="J34" s="30">
        <f>'EXTERNAL DEBT USD'!J34*J91</f>
        <v>83941.250159624717</v>
      </c>
      <c r="K34" s="79">
        <f>+J34/J7</f>
        <v>1.4218929313682486E-2</v>
      </c>
      <c r="L34" s="30">
        <f>'EXTERNAL DEBT USD'!L34*L91</f>
        <v>83733.085079989178</v>
      </c>
      <c r="M34" s="79">
        <f>+L34/L7</f>
        <v>1.4008181587561036E-2</v>
      </c>
      <c r="N34" s="30">
        <f>'EXTERNAL DEBT USD'!N34*N91</f>
        <v>84481.019139599201</v>
      </c>
      <c r="O34" s="79">
        <f>+N34/N7</f>
        <v>1.3699784188706763E-2</v>
      </c>
      <c r="P34" s="30">
        <f>'EXTERNAL DEBT USD'!P34*P91</f>
        <v>84726.774847208682</v>
      </c>
      <c r="Q34" s="79">
        <f>+P34/P7</f>
        <v>1.3304349400408526E-2</v>
      </c>
      <c r="R34" s="30">
        <f>'EXTERNAL DEBT USD'!R34*R91</f>
        <v>89623.973586785796</v>
      </c>
      <c r="S34" s="79">
        <f>+R34/R7</f>
        <v>1.3987019783050409E-2</v>
      </c>
      <c r="T34" s="30">
        <f>'EXTERNAL DEBT USD'!T34*T91</f>
        <v>92465.28694730757</v>
      </c>
      <c r="U34" s="79">
        <f>+T34/T7</f>
        <v>1.4399503692188322E-2</v>
      </c>
      <c r="V34" s="30">
        <f>'EXTERNAL DEBT USD'!V34*V91</f>
        <v>94173.387590004801</v>
      </c>
      <c r="W34" s="79">
        <f>+V34/V7</f>
        <v>1.4414142103343146E-2</v>
      </c>
      <c r="X34" s="30">
        <f>'EXTERNAL DEBT USD'!X34*X91</f>
        <v>92777.340410704652</v>
      </c>
      <c r="Y34" s="79">
        <f>+X34/X7</f>
        <v>1.4416714065312248E-2</v>
      </c>
      <c r="Z34" s="30">
        <f>'EXTERNAL DEBT USD'!Z34*Z91</f>
        <v>94040.043369681909</v>
      </c>
      <c r="AA34" s="79">
        <f>+Z34/Z7</f>
        <v>1.3872547208302092E-2</v>
      </c>
      <c r="AB34" s="30">
        <f>'EXTERNAL DEBT USD'!AB34*AB91</f>
        <v>743367.97114858823</v>
      </c>
      <c r="AC34" s="79">
        <f>+AB34/AB7</f>
        <v>0.10854265959254178</v>
      </c>
      <c r="AD34" s="29">
        <f>'EXTERNAL DEBT USD'!AD34*AD91</f>
        <v>745885.49238364864</v>
      </c>
      <c r="AE34" s="78">
        <f>+AD34/AD7</f>
        <v>0.10906514455179772</v>
      </c>
      <c r="AF34" s="30">
        <f>'EXTERNAL DEBT USD'!AF34*AF91</f>
        <v>781922.32023597939</v>
      </c>
      <c r="AG34" s="79">
        <f>+AF34/AF7</f>
        <v>0.10565515005417934</v>
      </c>
      <c r="AH34" s="30">
        <f>'EXTERNAL DEBT USD'!AH34*AH91</f>
        <v>783799.26580040844</v>
      </c>
      <c r="AI34" s="79">
        <f>+AH34/AH7</f>
        <v>0.10341153137422292</v>
      </c>
      <c r="AJ34" s="30">
        <f>'EXTERNAL DEBT USD'!AJ34*AJ91</f>
        <v>807124.70773027092</v>
      </c>
      <c r="AK34" s="79">
        <f>+AJ34/AJ7</f>
        <v>0.10330285400950089</v>
      </c>
      <c r="AL34" s="30">
        <f>'EXTERNAL DEBT USD'!AL34*AL91</f>
        <v>810114.51614590245</v>
      </c>
      <c r="AM34" s="79">
        <f>+AL34/AL7</f>
        <v>0.10337582172593396</v>
      </c>
      <c r="AN34" s="30">
        <f>'EXTERNAL DEBT USD'!AN34*AN91</f>
        <v>786862.54182556202</v>
      </c>
      <c r="AO34" s="79">
        <f>+AN34/AN7</f>
        <v>0.10074089846180372</v>
      </c>
      <c r="AP34" s="30">
        <f>'EXTERNAL DEBT USD'!AP34*AP91</f>
        <v>767222.9554373459</v>
      </c>
      <c r="AQ34" s="79">
        <f>+AP34/AP7</f>
        <v>0.10008081952129183</v>
      </c>
      <c r="AR34" s="30">
        <f>'EXTERNAL DEBT USD'!AR34*AR91</f>
        <v>749108.1770181756</v>
      </c>
      <c r="AS34" s="79">
        <f>+AR34/AR7</f>
        <v>0.10234797205525578</v>
      </c>
      <c r="AT34" s="29">
        <f>'EXTERNAL DEBT USD'!AT34*AT91</f>
        <v>737472.37050451478</v>
      </c>
      <c r="AU34" s="78">
        <f>+AT34/AT7</f>
        <v>0.10166076643709515</v>
      </c>
      <c r="AV34" s="30">
        <f>'EXTERNAL DEBT USD'!AV34*AV91</f>
        <v>719543.13818017766</v>
      </c>
      <c r="AW34" s="79">
        <f>+AV34/AV7</f>
        <v>9.8904867688884512E-2</v>
      </c>
      <c r="AX34" s="30">
        <f>'EXTERNAL DEBT USD'!AX34*AX91</f>
        <v>748498.41612282943</v>
      </c>
      <c r="AY34" s="79">
        <f>+AX34/AX7</f>
        <v>0.1038175782343643</v>
      </c>
      <c r="AZ34" s="30">
        <f>'EXTERNAL DEBT USD'!AZ34*AZ91</f>
        <v>141402.57849693869</v>
      </c>
      <c r="BA34" s="79">
        <f>+AZ34/AZ7</f>
        <v>2.2871005272045778E-2</v>
      </c>
      <c r="BB34" s="30">
        <f>'EXTERNAL DEBT USD'!BB34*BB91</f>
        <v>142849.72921767744</v>
      </c>
      <c r="BC34" s="79">
        <f>+BB34/BB7</f>
        <v>2.2921606773960219E-2</v>
      </c>
      <c r="BD34" s="30">
        <f>'EXTERNAL DEBT USD'!BD34*BD91</f>
        <v>175480.07143407749</v>
      </c>
      <c r="BE34" s="79">
        <f>+BD34/BD7</f>
        <v>2.9139778678255006E-2</v>
      </c>
      <c r="BF34" s="30">
        <f>'EXTERNAL DEBT USD'!BF34*BF91</f>
        <v>178285.05078997614</v>
      </c>
      <c r="BG34" s="79">
        <f>+BF34/BF7</f>
        <v>2.5853337198197327E-2</v>
      </c>
      <c r="BH34" s="30">
        <f>'EXTERNAL DEBT USD'!BH34*BH91</f>
        <v>176431.83102824661</v>
      </c>
      <c r="BI34" s="79">
        <f>+BH34/BH7</f>
        <v>2.5774276477789595E-2</v>
      </c>
      <c r="BJ34" s="30">
        <v>211144.22779940753</v>
      </c>
      <c r="BK34" s="79">
        <f>+BJ34/BJ7</f>
        <v>3.0626902231607096E-2</v>
      </c>
      <c r="BL34" s="30">
        <v>212290.3286172603</v>
      </c>
      <c r="BM34" s="79">
        <f>+BL34/BL7</f>
        <v>3.0120794232976755E-2</v>
      </c>
      <c r="BN34" s="30">
        <v>204571.8832115551</v>
      </c>
      <c r="BO34" s="79">
        <f>+BN34/BN7</f>
        <v>2.9582187012721684E-2</v>
      </c>
      <c r="BP34" s="30">
        <f>'EXTERNAL DEBT USD'!BP34*BP91</f>
        <v>246283.898297526</v>
      </c>
      <c r="BQ34" s="79">
        <f>+BP34/BP7</f>
        <v>3.5520553741970946E-2</v>
      </c>
      <c r="BR34" s="30">
        <f>'EXTERNAL DEBT USD'!BR34*BR91</f>
        <v>244261.54167906343</v>
      </c>
      <c r="BS34" s="79">
        <f>+BR34/BR7</f>
        <v>3.5485893938624204E-2</v>
      </c>
      <c r="BT34" s="30">
        <f>'EXTERNAL DEBT USD'!BT34*BT91</f>
        <v>247535.13156630498</v>
      </c>
      <c r="BU34" s="79">
        <f>+BT34/BT7</f>
        <v>3.1984501132462935E-2</v>
      </c>
      <c r="BV34" s="30">
        <f>'EXTERNAL DEBT USD'!BV34*BV91</f>
        <v>259308.94794621397</v>
      </c>
      <c r="BW34" s="79">
        <f>+BV34/BV7</f>
        <v>3.4397578600133129E-2</v>
      </c>
      <c r="BX34" s="30">
        <f>'EXTERNAL DEBT USD'!BX34*BX91</f>
        <v>255482.73216312454</v>
      </c>
      <c r="BY34" s="79">
        <f>+BX34/BX7</f>
        <v>3.2543970380267198E-2</v>
      </c>
      <c r="BZ34" s="29">
        <f>'EXTERNAL DEBT USD'!BZ34*BZ91</f>
        <v>249126.94388228501</v>
      </c>
      <c r="CA34" s="78">
        <f>+BZ34/BZ7</f>
        <v>3.1913971739034104E-2</v>
      </c>
      <c r="CB34" s="29">
        <f>'EXTERNAL DEBT USD'!CB34*CB91</f>
        <v>254438.74452687349</v>
      </c>
      <c r="CC34" s="78">
        <f>+CB34/CB7</f>
        <v>3.3580050642913535E-2</v>
      </c>
      <c r="CD34" s="30">
        <f>'EXTERNAL DEBT USD'!CD34*CD91</f>
        <v>510625.55471891782</v>
      </c>
      <c r="CE34" s="79">
        <f>+CD34/CD7</f>
        <v>6.6783942397547896E-2</v>
      </c>
      <c r="CF34" s="30">
        <f>'EXTERNAL DEBT USD'!CF34*CF91</f>
        <v>536846.61576912203</v>
      </c>
      <c r="CG34" s="79">
        <f>+CF34/CF7</f>
        <v>6.726320494141555E-2</v>
      </c>
      <c r="CH34" s="30">
        <f>'EXTERNAL DEBT USD'!CH34*CH91</f>
        <v>549174.73143754073</v>
      </c>
      <c r="CI34" s="79">
        <f>+CH34/CH7</f>
        <v>6.69470851441651E-2</v>
      </c>
      <c r="CJ34" s="30">
        <f>'EXTERNAL DEBT USD'!CJ34*CJ91</f>
        <v>546138.81063605787</v>
      </c>
      <c r="CK34" s="79">
        <f>+CJ34/CJ7</f>
        <v>6.697123415835804E-2</v>
      </c>
      <c r="CL34" s="30">
        <f>'EXTERNAL DEBT USD'!CL34*CL91</f>
        <v>544109.88765318994</v>
      </c>
      <c r="CM34" s="79">
        <f>+CL34/CL7</f>
        <v>6.702875038605173E-2</v>
      </c>
      <c r="CN34" s="30">
        <f>'EXTERNAL DEBT USD'!CN34*CN91</f>
        <v>555431.63261423667</v>
      </c>
      <c r="CO34" s="79">
        <f>+CN34/CN7</f>
        <v>6.9019916886652127E-2</v>
      </c>
      <c r="CP34" s="30">
        <f>'EXTERNAL DEBT USD'!CP34*CP91</f>
        <v>547026.33649582695</v>
      </c>
      <c r="CQ34" s="79">
        <f>+CP34/CP7</f>
        <v>6.897993241127641E-2</v>
      </c>
      <c r="CR34" s="30">
        <f>'EXTERNAL DEBT USD'!CR34*CR91</f>
        <v>551271.29796708492</v>
      </c>
      <c r="CS34" s="79">
        <f>+CR34/CR7</f>
        <v>7.0079170620098039E-2</v>
      </c>
      <c r="CT34" s="30">
        <f>'EXTERNAL DEBT USD'!CT34*CT91</f>
        <v>520017.85688040027</v>
      </c>
      <c r="CU34" s="79">
        <f>+CT34/CT7</f>
        <v>6.6517451760212856E-2</v>
      </c>
      <c r="CV34" s="30">
        <f>'EXTERNAL DEBT USD'!CV34*CV91</f>
        <v>529365.20084455761</v>
      </c>
      <c r="CW34" s="79">
        <f>+CV34/CV7</f>
        <v>6.7878085832908594E-2</v>
      </c>
      <c r="CX34" s="30">
        <f>'EXTERNAL DEBT USD'!CX34*CX91</f>
        <v>526089.77055536956</v>
      </c>
      <c r="CY34" s="79">
        <f>+CX34/CX7</f>
        <v>6.7974815417443712E-2</v>
      </c>
      <c r="CZ34" s="30">
        <f>'EXTERNAL DEBT USD'!CZ34*CZ91</f>
        <v>501750.58985264396</v>
      </c>
      <c r="DA34" s="79">
        <f>+CZ34/CZ7</f>
        <v>6.5191260142492255E-2</v>
      </c>
      <c r="DB34" s="30">
        <f>'EXTERNAL DEBT USD'!DB34*DB91</f>
        <v>255701.69534753755</v>
      </c>
      <c r="DC34" s="79">
        <f>+DB34/DB7</f>
        <v>3.3902368078009101E-2</v>
      </c>
      <c r="DD34" s="282">
        <f>'EXTERNAL DEBT USD'!DD34*DD91</f>
        <v>263267.68002672441</v>
      </c>
      <c r="DE34" s="284">
        <f>+DD34/DD7</f>
        <v>3.4913285404553053E-2</v>
      </c>
    </row>
    <row r="35" spans="1:109" s="13" customFormat="1" x14ac:dyDescent="0.35">
      <c r="A35" s="72" t="s">
        <v>58</v>
      </c>
      <c r="B35" s="73">
        <f>+B34/B72</f>
        <v>2.1941405948016123E-3</v>
      </c>
      <c r="C35" s="74"/>
      <c r="D35" s="73">
        <v>0</v>
      </c>
      <c r="E35" s="74"/>
      <c r="F35" s="75">
        <v>0</v>
      </c>
      <c r="G35" s="76"/>
      <c r="H35" s="75">
        <v>0</v>
      </c>
      <c r="I35" s="76"/>
      <c r="J35" s="75">
        <v>0</v>
      </c>
      <c r="K35" s="76"/>
      <c r="L35" s="75">
        <v>0</v>
      </c>
      <c r="M35" s="76"/>
      <c r="N35" s="75">
        <v>0</v>
      </c>
      <c r="O35" s="76"/>
      <c r="P35" s="75">
        <v>0</v>
      </c>
      <c r="Q35" s="76"/>
      <c r="R35" s="75">
        <v>0</v>
      </c>
      <c r="S35" s="76"/>
      <c r="T35" s="75">
        <v>0</v>
      </c>
      <c r="U35" s="76"/>
      <c r="V35" s="75">
        <v>0</v>
      </c>
      <c r="W35" s="76"/>
      <c r="X35" s="75">
        <v>0</v>
      </c>
      <c r="Y35" s="76"/>
      <c r="Z35" s="75">
        <f>+Z34/Z72</f>
        <v>2.3514061343466552E-3</v>
      </c>
      <c r="AA35" s="76"/>
      <c r="AB35" s="75">
        <v>0</v>
      </c>
      <c r="AC35" s="76"/>
      <c r="AD35" s="73">
        <v>0</v>
      </c>
      <c r="AE35" s="74"/>
      <c r="AF35" s="75">
        <v>0</v>
      </c>
      <c r="AG35" s="76"/>
      <c r="AH35" s="75">
        <v>0</v>
      </c>
      <c r="AI35" s="76"/>
      <c r="AJ35" s="75">
        <v>0</v>
      </c>
      <c r="AK35" s="76"/>
      <c r="AL35" s="75">
        <v>0</v>
      </c>
      <c r="AM35" s="76"/>
      <c r="AN35" s="75">
        <v>0</v>
      </c>
      <c r="AO35" s="76"/>
      <c r="AP35" s="75">
        <v>0</v>
      </c>
      <c r="AQ35" s="76"/>
      <c r="AR35" s="75">
        <v>0</v>
      </c>
      <c r="AS35" s="76"/>
      <c r="AT35" s="73">
        <v>0</v>
      </c>
      <c r="AU35" s="74"/>
      <c r="AV35" s="75">
        <v>0</v>
      </c>
      <c r="AW35" s="76"/>
      <c r="AX35" s="75">
        <f>+AX34/AX72</f>
        <v>1.6703814002782827E-2</v>
      </c>
      <c r="AY35" s="76"/>
      <c r="AZ35" s="75"/>
      <c r="BA35" s="76"/>
      <c r="BB35" s="75"/>
      <c r="BC35" s="76"/>
      <c r="BD35" s="75"/>
      <c r="BE35" s="76"/>
      <c r="BF35" s="75"/>
      <c r="BG35" s="76"/>
      <c r="BH35" s="75"/>
      <c r="BI35" s="76"/>
      <c r="BJ35" s="75"/>
      <c r="BK35" s="76"/>
      <c r="BL35" s="77" t="e">
        <f>+BL34/BL72</f>
        <v>#DIV/0!</v>
      </c>
      <c r="BM35" s="76"/>
      <c r="BN35" s="77" t="e">
        <f>+BN34/BN72</f>
        <v>#DIV/0!</v>
      </c>
      <c r="BO35" s="76"/>
      <c r="BP35" s="77" t="e">
        <f>+BP34/BP72</f>
        <v>#DIV/0!</v>
      </c>
      <c r="BQ35" s="76"/>
      <c r="BR35" s="77"/>
      <c r="BS35" s="76"/>
      <c r="BT35" s="77"/>
      <c r="BU35" s="76"/>
      <c r="BV35" s="77"/>
      <c r="BW35" s="76"/>
      <c r="BX35" s="77"/>
      <c r="BY35" s="76"/>
      <c r="BZ35" s="205"/>
      <c r="CA35" s="74"/>
      <c r="CB35" s="205"/>
      <c r="CC35" s="74"/>
      <c r="CD35" s="77"/>
      <c r="CE35" s="76"/>
      <c r="CF35" s="77"/>
      <c r="CG35" s="76"/>
      <c r="CH35" s="77"/>
      <c r="CI35" s="76"/>
      <c r="CJ35" s="77"/>
      <c r="CK35" s="76"/>
      <c r="CL35" s="77"/>
      <c r="CM35" s="76"/>
      <c r="CN35" s="77"/>
      <c r="CO35" s="76"/>
      <c r="CP35" s="77"/>
      <c r="CQ35" s="76"/>
      <c r="CR35" s="77"/>
      <c r="CS35" s="76"/>
      <c r="CT35" s="75">
        <f>+CT34/CT72</f>
        <v>1.0587559008225497E-2</v>
      </c>
      <c r="CU35" s="76"/>
      <c r="CV35" s="77" t="e">
        <f>+CV34/CV72</f>
        <v>#DIV/0!</v>
      </c>
      <c r="CW35" s="76"/>
      <c r="CX35" s="77" t="e">
        <f>+CX34/CX72</f>
        <v>#DIV/0!</v>
      </c>
      <c r="CY35" s="76"/>
      <c r="CZ35" s="77" t="e">
        <f>+CZ34/CZ72</f>
        <v>#DIV/0!</v>
      </c>
      <c r="DA35" s="76"/>
      <c r="DB35" s="77" t="e">
        <f>+DB34/DB72</f>
        <v>#DIV/0!</v>
      </c>
      <c r="DC35" s="76"/>
      <c r="DD35" s="455" t="e">
        <f>+DD34/DD72</f>
        <v>#DIV/0!</v>
      </c>
      <c r="DE35" s="283"/>
    </row>
    <row r="36" spans="1:109" s="13" customFormat="1" x14ac:dyDescent="0.35">
      <c r="A36" s="28" t="s">
        <v>59</v>
      </c>
      <c r="B36" s="29">
        <f>'EXTERNAL DEBT USD'!B36*B91</f>
        <v>1695774.8616698505</v>
      </c>
      <c r="C36" s="78">
        <f>+B36/B7</f>
        <v>0.28752619316806505</v>
      </c>
      <c r="D36" s="29">
        <f>'EXTERNAL DEBT USD'!D36*D91</f>
        <v>1693561.2286699207</v>
      </c>
      <c r="E36" s="78">
        <f>+D36/D7</f>
        <v>0.28751708327093939</v>
      </c>
      <c r="F36" s="30">
        <f>'EXTERNAL DEBT USD'!F36*F91</f>
        <v>1707144.9549322454</v>
      </c>
      <c r="G36" s="79">
        <f>+F36/F7</f>
        <v>0.28900686776743839</v>
      </c>
      <c r="H36" s="30">
        <f>'EXTERNAL DEBT USD'!H36*H91</f>
        <v>1719943.3064544301</v>
      </c>
      <c r="I36" s="79">
        <f>+H36/H7</f>
        <v>0.29266183869131235</v>
      </c>
      <c r="J36" s="30">
        <f>'EXTERNAL DEBT USD'!J36*J91</f>
        <v>1736863.9913213183</v>
      </c>
      <c r="K36" s="79">
        <f>+J36/J7</f>
        <v>0.2942098940999221</v>
      </c>
      <c r="L36" s="30">
        <f>'EXTERNAL DEBT USD'!L36*L91</f>
        <v>1756989.1010861776</v>
      </c>
      <c r="M36" s="79">
        <f>+L36/L7</f>
        <v>0.29393664824207849</v>
      </c>
      <c r="N36" s="30">
        <f>'EXTERNAL DEBT USD'!N36*N91</f>
        <v>1766270.3720450273</v>
      </c>
      <c r="O36" s="79">
        <f>+N36/N7</f>
        <v>0.28642555644290818</v>
      </c>
      <c r="P36" s="30">
        <f>'EXTERNAL DEBT USD'!P36*P91</f>
        <v>1802389.0572161491</v>
      </c>
      <c r="Q36" s="79">
        <f>+P36/P7</f>
        <v>0.28302285571379288</v>
      </c>
      <c r="R36" s="30">
        <f>'EXTERNAL DEBT USD'!R36*R91</f>
        <v>1813619.3694238036</v>
      </c>
      <c r="S36" s="79">
        <f>+R36/R7</f>
        <v>0.2830395594376357</v>
      </c>
      <c r="T36" s="30">
        <f>'EXTERNAL DEBT USD'!T36*T91</f>
        <v>1842263.3388965859</v>
      </c>
      <c r="U36" s="79">
        <f>+T36/T7</f>
        <v>0.2868933696765758</v>
      </c>
      <c r="V36" s="30">
        <f>'EXTERNAL DEBT USD'!V36*V91</f>
        <v>1879638.1914847351</v>
      </c>
      <c r="W36" s="79">
        <f>+V36/V7</f>
        <v>0.28769669105338069</v>
      </c>
      <c r="X36" s="30">
        <f>'EXTERNAL DEBT USD'!X36*X91</f>
        <v>1860349.4348680363</v>
      </c>
      <c r="Y36" s="79">
        <f>+X36/X7</f>
        <v>0.2890805636950895</v>
      </c>
      <c r="Z36" s="30">
        <f>'EXTERNAL DEBT USD'!Z36*Z91</f>
        <v>1994181.960599324</v>
      </c>
      <c r="AA36" s="79">
        <f>+Z36/Z7</f>
        <v>0.29417663368791486</v>
      </c>
      <c r="AB36" s="30">
        <f>'EXTERNAL DEBT USD'!AB36*AB91</f>
        <v>1381000.7993224296</v>
      </c>
      <c r="AC36" s="79">
        <f>+AB36/AB7</f>
        <v>0.20164643282420933</v>
      </c>
      <c r="AD36" s="29">
        <f>'EXTERNAL DEBT USD'!AD36*AD91</f>
        <v>1378774.6941260875</v>
      </c>
      <c r="AE36" s="78">
        <f>+AD36/AD7</f>
        <v>0.20160770366864286</v>
      </c>
      <c r="AF36" s="30">
        <f>'EXTERNAL DEBT USD'!AF36*AF91</f>
        <v>1481396.2784718613</v>
      </c>
      <c r="AG36" s="79">
        <f>+AF36/AF7</f>
        <v>0.20016968698938203</v>
      </c>
      <c r="AH36" s="30">
        <f>'EXTERNAL DEBT USD'!AH36*AH91</f>
        <v>1472350.4171972903</v>
      </c>
      <c r="AI36" s="79">
        <f>+AH36/AH7</f>
        <v>0.19425638426231917</v>
      </c>
      <c r="AJ36" s="30">
        <f>'EXTERNAL DEBT USD'!AJ36*AJ91</f>
        <v>1531290.0673286847</v>
      </c>
      <c r="AK36" s="79">
        <f>+AJ36/AJ7</f>
        <v>0.19598784767262697</v>
      </c>
      <c r="AL36" s="30">
        <f>'EXTERNAL DEBT USD'!AL36*AL91</f>
        <v>1567377.7351302225</v>
      </c>
      <c r="AM36" s="79">
        <f>+AL36/AL7</f>
        <v>0.20000747807219693</v>
      </c>
      <c r="AN36" s="30">
        <f>'EXTERNAL DEBT USD'!AN36*AN91</f>
        <v>1577063.8478187993</v>
      </c>
      <c r="AO36" s="79">
        <f>+AN36/AN7</f>
        <v>0.20190925417836927</v>
      </c>
      <c r="AP36" s="30">
        <f>'EXTERNAL DEBT USD'!AP36*AP91</f>
        <v>1553489.6621986171</v>
      </c>
      <c r="AQ36" s="79">
        <f>+AP36/AP7</f>
        <v>0.20264581163641812</v>
      </c>
      <c r="AR36" s="30">
        <f>'EXTERNAL DEBT USD'!AR36*AR91</f>
        <v>1493689.2335616229</v>
      </c>
      <c r="AS36" s="79">
        <f>+AR36/AR7</f>
        <v>0.20407741982516386</v>
      </c>
      <c r="AT36" s="29">
        <f>'EXTERNAL DEBT USD'!AT36*AT91</f>
        <v>1474140.8282348742</v>
      </c>
      <c r="AU36" s="78">
        <f>+AT36/AT7</f>
        <v>0.20321071328007684</v>
      </c>
      <c r="AV36" s="30">
        <f>'EXTERNAL DEBT USD'!AV36*AV91</f>
        <v>1486812.298955142</v>
      </c>
      <c r="AW36" s="79">
        <f>+AV36/AV7</f>
        <v>0.2043699201666789</v>
      </c>
      <c r="AX36" s="30">
        <f>'EXTERNAL DEBT USD'!AX36*AX91</f>
        <v>1471866.0921661183</v>
      </c>
      <c r="AY36" s="79">
        <f>+AX36/AX7</f>
        <v>0.20414949435095192</v>
      </c>
      <c r="AZ36" s="30">
        <f>'EXTERNAL DEBT USD'!AZ36*AZ91</f>
        <v>1392136.5171000215</v>
      </c>
      <c r="BA36" s="79">
        <f>+AZ36/AZ7</f>
        <v>0.22516959705010861</v>
      </c>
      <c r="BB36" s="30">
        <f>'EXTERNAL DEBT USD'!BB36*BB91</f>
        <v>1405275.5095357357</v>
      </c>
      <c r="BC36" s="79">
        <f>+BB36/BB7</f>
        <v>0.22548991037687341</v>
      </c>
      <c r="BD36" s="30">
        <f>'EXTERNAL DEBT USD'!BD36*BD91</f>
        <v>1353219.0891854987</v>
      </c>
      <c r="BE36" s="79">
        <f>+BD36/BD7</f>
        <v>0.22471215357846969</v>
      </c>
      <c r="BF36" s="30">
        <f>'EXTERNAL DEBT USD'!BF36*BF91</f>
        <v>1367641.0978798033</v>
      </c>
      <c r="BG36" s="79">
        <f>+BF36/BF7</f>
        <v>0.19832333845675026</v>
      </c>
      <c r="BH36" s="30">
        <f>'EXTERNAL DEBT USD'!BH36*BH91</f>
        <v>1369301.8046192082</v>
      </c>
      <c r="BI36" s="79">
        <f>+BH36/BH7</f>
        <v>0.20003625812930181</v>
      </c>
      <c r="BJ36" s="30">
        <v>1374763.9057060038</v>
      </c>
      <c r="BK36" s="79">
        <f>+BJ36/BJ7</f>
        <v>0.19941231721286126</v>
      </c>
      <c r="BL36" s="30">
        <v>1424682.4412088802</v>
      </c>
      <c r="BM36" s="79">
        <f>+BL36/BL7</f>
        <v>0.20214094037394914</v>
      </c>
      <c r="BN36" s="30">
        <v>1393098.9212453121</v>
      </c>
      <c r="BO36" s="79">
        <f>+BN36/BN7</f>
        <v>0.20144954511115284</v>
      </c>
      <c r="BP36" s="30">
        <f>'EXTERNAL DEBT USD'!BP36*BP91</f>
        <v>1374516.4132540093</v>
      </c>
      <c r="BQ36" s="79">
        <f>+BP36/BP7</f>
        <v>0.19824107245220032</v>
      </c>
      <c r="BR36" s="30">
        <f>'EXTERNAL DEBT USD'!BR36*BR91</f>
        <v>1366306.5495467354</v>
      </c>
      <c r="BS36" s="79">
        <f>+BR36/BR7</f>
        <v>0.1984946503308623</v>
      </c>
      <c r="BT36" s="30">
        <f>'EXTERNAL DEBT USD'!BT36*BT91</f>
        <v>1403097.8688264652</v>
      </c>
      <c r="BU36" s="79">
        <f>+BT36/BT7</f>
        <v>0.18129703485105308</v>
      </c>
      <c r="BV36" s="30">
        <f>'EXTERNAL DEBT USD'!BV36*BV91</f>
        <v>1337075.441055422</v>
      </c>
      <c r="BW36" s="79">
        <f>+BV36/BV7</f>
        <v>0.17736432908420605</v>
      </c>
      <c r="BX36" s="30">
        <f>'EXTERNAL DEBT USD'!BX36*BX91</f>
        <v>1379386.2444515368</v>
      </c>
      <c r="BY36" s="79">
        <f>+BX36/BX7</f>
        <v>0.1757093510872442</v>
      </c>
      <c r="BZ36" s="29">
        <f>'EXTERNAL DEBT USD'!BZ36*BZ91</f>
        <v>1584489.2760184191</v>
      </c>
      <c r="CA36" s="78">
        <f>+BZ36/BZ7</f>
        <v>0.20297822944252877</v>
      </c>
      <c r="CB36" s="29">
        <f>'EXTERNAL DEBT USD'!CB36*CB91</f>
        <v>1520631.3337469213</v>
      </c>
      <c r="CC36" s="78">
        <f>+CB36/CB7</f>
        <v>0.2006882925451221</v>
      </c>
      <c r="CD36" s="30">
        <f>'EXTERNAL DEBT USD'!CD36*CD91</f>
        <v>1271967.6832498366</v>
      </c>
      <c r="CE36" s="79">
        <f>+CD36/CD7</f>
        <v>0.16635872549790423</v>
      </c>
      <c r="CF36" s="30">
        <f>'EXTERNAL DEBT USD'!CF36*CF91</f>
        <v>1350530.8376709288</v>
      </c>
      <c r="CG36" s="79">
        <f>+CF36/CF7</f>
        <v>0.16921226630779149</v>
      </c>
      <c r="CH36" s="30">
        <f>'EXTERNAL DEBT USD'!CH36*CH91</f>
        <v>1324757.5709707076</v>
      </c>
      <c r="CI36" s="79">
        <f>+CH36/CH7</f>
        <v>0.1614944257668201</v>
      </c>
      <c r="CJ36" s="30">
        <f>'EXTERNAL DEBT USD'!CJ36*CJ91</f>
        <v>1354698.195267291</v>
      </c>
      <c r="CK36" s="79">
        <f>+CJ36/CJ7</f>
        <v>0.16612225368764294</v>
      </c>
      <c r="CL36" s="30">
        <f>'EXTERNAL DEBT USD'!CL36*CL91</f>
        <v>1354621.3131197612</v>
      </c>
      <c r="CM36" s="79">
        <f>+CL36/CL7</f>
        <v>0.16687543440233191</v>
      </c>
      <c r="CN36" s="30">
        <f>'EXTERNAL DEBT USD'!CN36*CN91</f>
        <v>1324927.5714918775</v>
      </c>
      <c r="CO36" s="79">
        <f>+CN36/CN7</f>
        <v>0.16464022841982318</v>
      </c>
      <c r="CP36" s="30">
        <f>'EXTERNAL DEBT USD'!CP36*CP91</f>
        <v>1308048.1312515747</v>
      </c>
      <c r="CQ36" s="79">
        <f>+CP36/CP7</f>
        <v>0.16494465744085496</v>
      </c>
      <c r="CR36" s="30">
        <f>'EXTERNAL DEBT USD'!CR36*CR91</f>
        <v>1308813.6068838097</v>
      </c>
      <c r="CS36" s="79">
        <f>+CR36/CR7</f>
        <v>0.16638009706827298</v>
      </c>
      <c r="CT36" s="30">
        <f>'EXTERNAL DEBT USD'!CT36*CT91</f>
        <v>1313780.0980487596</v>
      </c>
      <c r="CU36" s="79">
        <f>+CT36/CT7</f>
        <v>0.16805058353137456</v>
      </c>
      <c r="CV36" s="30">
        <f>'EXTERNAL DEBT USD'!CV36*CV91</f>
        <v>1333409.6698233651</v>
      </c>
      <c r="CW36" s="79">
        <f>+CV36/CV7</f>
        <v>0.17097704169881345</v>
      </c>
      <c r="CX36" s="30">
        <f>'EXTERNAL DEBT USD'!CX36*CX91</f>
        <v>1528681.9528658171</v>
      </c>
      <c r="CY36" s="79">
        <f>+CX36/CX7</f>
        <v>0.19751738086132367</v>
      </c>
      <c r="CZ36" s="30">
        <f>'EXTERNAL DEBT USD'!CZ36*CZ91</f>
        <v>1539443.1715646463</v>
      </c>
      <c r="DA36" s="79">
        <f>+CZ36/CZ7</f>
        <v>0.20001618792621206</v>
      </c>
      <c r="DB36" s="30">
        <f>'EXTERNAL DEBT USD'!DB36*DB91</f>
        <v>1571520.4275099139</v>
      </c>
      <c r="DC36" s="79">
        <f>+DB36/DB7</f>
        <v>0.20836101185460676</v>
      </c>
      <c r="DD36" s="282">
        <f>'EXTERNAL DEBT USD'!DD36*DD91</f>
        <v>1585790.9913790077</v>
      </c>
      <c r="DE36" s="284">
        <f>+DD36/DD7</f>
        <v>0.21029992541569967</v>
      </c>
    </row>
    <row r="37" spans="1:109" s="13" customFormat="1" x14ac:dyDescent="0.35">
      <c r="A37" s="72" t="s">
        <v>58</v>
      </c>
      <c r="B37" s="73">
        <f>+B36/B72</f>
        <v>4.6465637137254753E-2</v>
      </c>
      <c r="C37" s="74"/>
      <c r="D37" s="73">
        <v>0</v>
      </c>
      <c r="E37" s="74"/>
      <c r="F37" s="75">
        <v>0</v>
      </c>
      <c r="G37" s="76"/>
      <c r="H37" s="75">
        <v>0</v>
      </c>
      <c r="I37" s="76"/>
      <c r="J37" s="75">
        <v>0</v>
      </c>
      <c r="K37" s="76"/>
      <c r="L37" s="75">
        <v>0</v>
      </c>
      <c r="M37" s="76"/>
      <c r="N37" s="75">
        <v>0</v>
      </c>
      <c r="O37" s="76"/>
      <c r="P37" s="75">
        <v>0</v>
      </c>
      <c r="Q37" s="76"/>
      <c r="R37" s="75">
        <v>0</v>
      </c>
      <c r="S37" s="76"/>
      <c r="T37" s="75">
        <v>0</v>
      </c>
      <c r="U37" s="76"/>
      <c r="V37" s="75">
        <v>0</v>
      </c>
      <c r="W37" s="76"/>
      <c r="X37" s="75">
        <v>0</v>
      </c>
      <c r="Y37" s="76"/>
      <c r="Z37" s="75">
        <f>+Z7/Z72</f>
        <v>0.16950067633862115</v>
      </c>
      <c r="AA37" s="76"/>
      <c r="AB37" s="75">
        <v>0</v>
      </c>
      <c r="AC37" s="76"/>
      <c r="AD37" s="73">
        <v>0</v>
      </c>
      <c r="AE37" s="74"/>
      <c r="AF37" s="75">
        <v>0</v>
      </c>
      <c r="AG37" s="76"/>
      <c r="AH37" s="75">
        <v>0</v>
      </c>
      <c r="AI37" s="76"/>
      <c r="AJ37" s="75">
        <v>0</v>
      </c>
      <c r="AK37" s="76"/>
      <c r="AL37" s="75">
        <v>0</v>
      </c>
      <c r="AM37" s="76"/>
      <c r="AN37" s="75">
        <v>0</v>
      </c>
      <c r="AO37" s="76"/>
      <c r="AP37" s="75">
        <v>0</v>
      </c>
      <c r="AQ37" s="76"/>
      <c r="AR37" s="75">
        <v>0</v>
      </c>
      <c r="AS37" s="76"/>
      <c r="AT37" s="73">
        <v>0</v>
      </c>
      <c r="AU37" s="74"/>
      <c r="AV37" s="75">
        <v>0</v>
      </c>
      <c r="AW37" s="76"/>
      <c r="AX37" s="75">
        <f>+AX36/AX72</f>
        <v>3.2846799553562574E-2</v>
      </c>
      <c r="AY37" s="76"/>
      <c r="AZ37" s="75"/>
      <c r="BA37" s="76"/>
      <c r="BB37" s="75"/>
      <c r="BC37" s="76"/>
      <c r="BD37" s="75"/>
      <c r="BE37" s="76"/>
      <c r="BF37" s="75"/>
      <c r="BG37" s="76"/>
      <c r="BH37" s="75"/>
      <c r="BI37" s="76"/>
      <c r="BJ37" s="75"/>
      <c r="BK37" s="76"/>
      <c r="BL37" s="77" t="e">
        <f>+BL36/BL72</f>
        <v>#DIV/0!</v>
      </c>
      <c r="BM37" s="76"/>
      <c r="BN37" s="77" t="e">
        <f>+BN36/BN72</f>
        <v>#DIV/0!</v>
      </c>
      <c r="BO37" s="76"/>
      <c r="BP37" s="77" t="e">
        <f>+BP36/BP72</f>
        <v>#DIV/0!</v>
      </c>
      <c r="BQ37" s="76"/>
      <c r="BR37" s="77"/>
      <c r="BS37" s="76"/>
      <c r="BT37" s="77"/>
      <c r="BU37" s="76"/>
      <c r="BV37" s="77"/>
      <c r="BW37" s="76"/>
      <c r="BX37" s="77"/>
      <c r="BY37" s="76"/>
      <c r="BZ37" s="205"/>
      <c r="CA37" s="74"/>
      <c r="CB37" s="205"/>
      <c r="CC37" s="74"/>
      <c r="CD37" s="77"/>
      <c r="CE37" s="76"/>
      <c r="CF37" s="77"/>
      <c r="CG37" s="76"/>
      <c r="CH37" s="77"/>
      <c r="CI37" s="76"/>
      <c r="CJ37" s="77"/>
      <c r="CK37" s="76"/>
      <c r="CL37" s="77"/>
      <c r="CM37" s="76"/>
      <c r="CN37" s="77"/>
      <c r="CO37" s="76"/>
      <c r="CP37" s="77"/>
      <c r="CQ37" s="76"/>
      <c r="CR37" s="77"/>
      <c r="CS37" s="76"/>
      <c r="CT37" s="75">
        <f>+CT36/CT72</f>
        <v>2.6748551281235405E-2</v>
      </c>
      <c r="CU37" s="76"/>
      <c r="CV37" s="77" t="e">
        <f>+CV36/CV72</f>
        <v>#DIV/0!</v>
      </c>
      <c r="CW37" s="76"/>
      <c r="CX37" s="77" t="e">
        <f>+CX36/CX72</f>
        <v>#DIV/0!</v>
      </c>
      <c r="CY37" s="76"/>
      <c r="CZ37" s="77" t="e">
        <f>+CZ36/CZ72</f>
        <v>#DIV/0!</v>
      </c>
      <c r="DA37" s="76"/>
      <c r="DB37" s="77" t="e">
        <f>+DB36/DB72</f>
        <v>#DIV/0!</v>
      </c>
      <c r="DC37" s="76"/>
      <c r="DD37" s="455" t="e">
        <f>+DD36/DD72</f>
        <v>#DIV/0!</v>
      </c>
      <c r="DE37" s="283"/>
    </row>
    <row r="38" spans="1:109" s="13" customFormat="1" x14ac:dyDescent="0.35">
      <c r="A38" s="28" t="s">
        <v>60</v>
      </c>
      <c r="B38" s="29">
        <f>+B7-B36-B34</f>
        <v>4121959.4524837015</v>
      </c>
      <c r="C38" s="78">
        <f>+B38/B7</f>
        <v>0.69889661449439555</v>
      </c>
      <c r="D38" s="29">
        <f>+D7-D36-D34</f>
        <v>4118761.4044982116</v>
      </c>
      <c r="E38" s="78">
        <f>+D38/D7</f>
        <v>0.69924502619860684</v>
      </c>
      <c r="F38" s="30">
        <f>+F7-F36-F34</f>
        <v>4119602.2742940905</v>
      </c>
      <c r="G38" s="79">
        <f>+F38/F7</f>
        <v>0.69741784158487219</v>
      </c>
      <c r="H38" s="30">
        <f>+H7-H36-H34</f>
        <v>4075471.5388904638</v>
      </c>
      <c r="I38" s="79">
        <f>+H38/H7</f>
        <v>0.69347343579862164</v>
      </c>
      <c r="J38" s="30">
        <f>+J7-J36-J34</f>
        <v>4082680.760017802</v>
      </c>
      <c r="K38" s="79">
        <f>+J38/J7</f>
        <v>0.69157117658639544</v>
      </c>
      <c r="L38" s="30">
        <f>+L7-L36-L34</f>
        <v>4136719.2509395853</v>
      </c>
      <c r="M38" s="79">
        <f>+L38/L7</f>
        <v>0.69205517017036045</v>
      </c>
      <c r="N38" s="30">
        <f>+N7-N36-N34</f>
        <v>4315843.4964370355</v>
      </c>
      <c r="O38" s="79">
        <f>+N38/N7</f>
        <v>0.69987465936838511</v>
      </c>
      <c r="P38" s="30">
        <f>+P7-P36-P34</f>
        <v>4481235.7721576691</v>
      </c>
      <c r="Q38" s="79">
        <f>+P38/P7</f>
        <v>0.70367279488579859</v>
      </c>
      <c r="R38" s="30">
        <f>+R7-R36-R34</f>
        <v>4504409.9653369756</v>
      </c>
      <c r="S38" s="79">
        <f>+R38/R7</f>
        <v>0.70297342077931391</v>
      </c>
      <c r="T38" s="30">
        <f>+T7-T36-T34</f>
        <v>4486693.1761776349</v>
      </c>
      <c r="U38" s="79">
        <f>+T38/T7</f>
        <v>0.69870712663123591</v>
      </c>
      <c r="V38" s="30">
        <f>+V7-V36-V34</f>
        <v>4559590.611275713</v>
      </c>
      <c r="W38" s="79">
        <f>+V38/V7</f>
        <v>0.69788916684327607</v>
      </c>
      <c r="X38" s="30">
        <f>+X7-X36-X34</f>
        <v>4482274.5228530066</v>
      </c>
      <c r="Y38" s="79">
        <f>+X38/X7</f>
        <v>0.6965027222395983</v>
      </c>
      <c r="Z38" s="30">
        <f>+Z7-Z36-Z34</f>
        <v>4690637.1311005224</v>
      </c>
      <c r="AA38" s="79">
        <f>+Z38/Z7</f>
        <v>0.69195081910378309</v>
      </c>
      <c r="AB38" s="30">
        <f>+AB7-AB36-AB34</f>
        <v>4724256.2212061416</v>
      </c>
      <c r="AC38" s="79">
        <f>+AB38/AB7</f>
        <v>0.68981090758324892</v>
      </c>
      <c r="AD38" s="29">
        <f>+AD7-AD36-AD34</f>
        <v>4714238.6702135438</v>
      </c>
      <c r="AE38" s="78">
        <f>+AD38/AD7</f>
        <v>0.6893271517795595</v>
      </c>
      <c r="AF38" s="30">
        <f>+AF7-AF36-AF34</f>
        <v>5137383.7791224327</v>
      </c>
      <c r="AG38" s="79">
        <f>+AF38/AF7</f>
        <v>0.69417516295643855</v>
      </c>
      <c r="AH38" s="30">
        <f>+AH7-AH36-AH34</f>
        <v>5323268.7376039298</v>
      </c>
      <c r="AI38" s="79">
        <f>+AH38/AH7</f>
        <v>0.70233208436345784</v>
      </c>
      <c r="AJ38" s="30">
        <f>+AJ7-AJ36-AJ34</f>
        <v>5474774.0808466002</v>
      </c>
      <c r="AK38" s="79">
        <f>+AJ38/AJ7</f>
        <v>0.7007092983178721</v>
      </c>
      <c r="AL38" s="30">
        <f>+AL7-AL36-AL34</f>
        <v>5459103.4112342754</v>
      </c>
      <c r="AM38" s="79">
        <f>+AL38/AL7</f>
        <v>0.69661670020186905</v>
      </c>
      <c r="AN38" s="30">
        <f>+AN7-AN36-AN34</f>
        <v>5446829.2601467101</v>
      </c>
      <c r="AO38" s="79">
        <f>+AN38/AN7</f>
        <v>0.69734984735982708</v>
      </c>
      <c r="AP38" s="30">
        <f>+AP7-AP36-AP34</f>
        <v>5345321.2848354485</v>
      </c>
      <c r="AQ38" s="79">
        <f>+AP38/AP7</f>
        <v>0.69727336884228996</v>
      </c>
      <c r="AR38" s="30">
        <f>+AR7-AR36-AR34</f>
        <v>5076430.9236537898</v>
      </c>
      <c r="AS38" s="79">
        <f>+AR38/AR7</f>
        <v>0.69357460811958027</v>
      </c>
      <c r="AT38" s="29">
        <f>+AT7-AT36-AT34</f>
        <v>5042634.3969723955</v>
      </c>
      <c r="AU38" s="78">
        <f>+AT38/AT7</f>
        <v>0.69512852028282801</v>
      </c>
      <c r="AV38" s="30">
        <f>+AV7-AV36-AV34</f>
        <v>5068747.9525540024</v>
      </c>
      <c r="AW38" s="79">
        <f>+AV38/AV7</f>
        <v>0.6967252121444365</v>
      </c>
      <c r="AX38" s="30">
        <f>+AX7-AX36-AX34</f>
        <v>4989381.9417112852</v>
      </c>
      <c r="AY38" s="79">
        <f>+AX38/AX7</f>
        <v>0.69203292741468381</v>
      </c>
      <c r="AZ38" s="30">
        <f>+AZ7-AZ36-AZ34</f>
        <v>4649074.0783752762</v>
      </c>
      <c r="BA38" s="79">
        <f>+AZ38/AZ7</f>
        <v>0.7519593976778457</v>
      </c>
      <c r="BB38" s="30">
        <f>+BB7-BB36-BB34</f>
        <v>4683974.0475828284</v>
      </c>
      <c r="BC38" s="79">
        <f>+BB38/BB7</f>
        <v>0.75158848284916646</v>
      </c>
      <c r="BD38" s="30">
        <f>+BD7-BD36-BD34</f>
        <v>4493311.9662194233</v>
      </c>
      <c r="BE38" s="79">
        <f>+BD38/BD7</f>
        <v>0.74614806774327525</v>
      </c>
      <c r="BF38" s="30">
        <f>+BF7-BF36-BF34</f>
        <v>5350090.7725966703</v>
      </c>
      <c r="BG38" s="79">
        <f>+BF38/BF7</f>
        <v>0.7758233243450523</v>
      </c>
      <c r="BH38" s="30">
        <f>+BH7-BH36-BH34</f>
        <v>5299534.4043800822</v>
      </c>
      <c r="BI38" s="79">
        <f>+BH38/BH7</f>
        <v>0.77418946539290867</v>
      </c>
      <c r="BJ38" s="30">
        <v>5308169.0474869842</v>
      </c>
      <c r="BK38" s="79">
        <f>+BJ38/BJ7</f>
        <v>0.76996078055553174</v>
      </c>
      <c r="BL38" s="30">
        <f>+BL7-BL36-BL34</f>
        <v>5410993.0631876932</v>
      </c>
      <c r="BM38" s="79">
        <f>+BL38/BL7</f>
        <v>0.7677382653930741</v>
      </c>
      <c r="BN38" s="30">
        <f>+BN7-BN36-BN34</f>
        <v>5317703.0698134797</v>
      </c>
      <c r="BO38" s="79">
        <f>+BN38/BN7</f>
        <v>0.76896826787612549</v>
      </c>
      <c r="BP38" s="30">
        <f>+BP7-BP36-BP34</f>
        <v>5312759.9050651863</v>
      </c>
      <c r="BQ38" s="79">
        <f>+BP38/BP7</f>
        <v>0.76623837380582871</v>
      </c>
      <c r="BR38" s="30">
        <f>+BR7-BR36-BR34</f>
        <v>5272773.8389939675</v>
      </c>
      <c r="BS38" s="79">
        <f>+BR38/BR7</f>
        <v>0.76601945573051344</v>
      </c>
      <c r="BT38" s="30">
        <f>+BT7-BT36-BT34</f>
        <v>6088588.2724713907</v>
      </c>
      <c r="BU38" s="79">
        <f>+BT38/BT7</f>
        <v>0.78671846401648393</v>
      </c>
      <c r="BV38" s="30">
        <f>+BV7-BV36-BV34</f>
        <v>5942197.060601051</v>
      </c>
      <c r="BW38" s="79">
        <f>+BV38/BV7</f>
        <v>0.78823809231566089</v>
      </c>
      <c r="BX38" s="30">
        <f>+BX7-BX36-BX34</f>
        <v>6215517.1065177964</v>
      </c>
      <c r="BY38" s="79">
        <f>+BX38/BX7</f>
        <v>0.79174667853248859</v>
      </c>
      <c r="BZ38" s="29">
        <f>+BZ7-BZ36-BZ34</f>
        <v>5972586.8412362104</v>
      </c>
      <c r="CA38" s="78">
        <f>+BZ38/BZ7</f>
        <v>0.76510779881843716</v>
      </c>
      <c r="CB38" s="29">
        <f>+CB7-CB36-CB34</f>
        <v>5802010.3505959036</v>
      </c>
      <c r="CC38" s="78">
        <f>+CB38/CB7</f>
        <v>0.76573165681196442</v>
      </c>
      <c r="CD38" s="30">
        <f>+CD7-CD36-CD34</f>
        <v>5863339.8469529655</v>
      </c>
      <c r="CE38" s="79">
        <f>+CD38/CD7</f>
        <v>0.76685733210454776</v>
      </c>
      <c r="CF38" s="30">
        <f>+CF7-CF36-CF34</f>
        <v>6093904.6789932922</v>
      </c>
      <c r="CG38" s="79">
        <f>+CF38/CF7</f>
        <v>0.76352452875079302</v>
      </c>
      <c r="CH38" s="30">
        <f>+CH7-CH36-CH34</f>
        <v>6329184.0880206656</v>
      </c>
      <c r="CI38" s="79">
        <f>+CH38/CH7</f>
        <v>0.77155848908901481</v>
      </c>
      <c r="CJ38" s="30">
        <f>+CJ7-CJ36-CJ34</f>
        <v>6253989.7267902065</v>
      </c>
      <c r="CK38" s="79">
        <f>+CJ38/CJ7</f>
        <v>0.76690651215399908</v>
      </c>
      <c r="CL38" s="30">
        <f>+CL7-CL36-CL34</f>
        <v>6218828.5705101481</v>
      </c>
      <c r="CM38" s="79">
        <f>+CL38/CL7</f>
        <v>0.7660958152116164</v>
      </c>
      <c r="CN38" s="30">
        <f>+CN7-CN36-CN34</f>
        <v>6167051.7124615423</v>
      </c>
      <c r="CO38" s="79">
        <f>+CN38/CN7</f>
        <v>0.76633985469352472</v>
      </c>
      <c r="CP38" s="30">
        <f>+CP7-CP36-CP34</f>
        <v>6075149.8362474591</v>
      </c>
      <c r="CQ38" s="79">
        <f>+CP38/CP7</f>
        <v>0.76607541014786862</v>
      </c>
      <c r="CR38" s="30">
        <f>+CR7-CR36-CR34</f>
        <v>6006322.3755027568</v>
      </c>
      <c r="CS38" s="79">
        <f>+CR38/CR7</f>
        <v>0.763540732311629</v>
      </c>
      <c r="CT38" s="30">
        <f>+CT7-CT36-CT34</f>
        <v>5983967.8060774403</v>
      </c>
      <c r="CU38" s="79">
        <f>+CT38/CT7</f>
        <v>0.76543196470841257</v>
      </c>
      <c r="CV38" s="30">
        <f>+CV7-CV36-CV34</f>
        <v>5935989.5515885334</v>
      </c>
      <c r="CW38" s="79">
        <f>+CV38/CV7</f>
        <v>0.76114487246827789</v>
      </c>
      <c r="CX38" s="30">
        <f>+CX7-CX36-CX34</f>
        <v>5684708.9551885594</v>
      </c>
      <c r="CY38" s="79">
        <f>+CX38/CX7</f>
        <v>0.73450780372123259</v>
      </c>
      <c r="CZ38" s="30">
        <f>+CZ7-CZ36-CZ34</f>
        <v>5655399.1370163206</v>
      </c>
      <c r="DA38" s="79">
        <f>+CZ38/CZ7</f>
        <v>0.73479255193129567</v>
      </c>
      <c r="DB38" s="30">
        <f>+DB7-DB36-DB34</f>
        <v>5715073.8831079677</v>
      </c>
      <c r="DC38" s="79">
        <f>+DB38/DB7</f>
        <v>0.75773662006738418</v>
      </c>
      <c r="DD38" s="282">
        <f>+DD7-DD36-DD34</f>
        <v>5691557.3713454781</v>
      </c>
      <c r="DE38" s="284">
        <f>+DD38/DD7</f>
        <v>0.7547867891797474</v>
      </c>
    </row>
    <row r="39" spans="1:109" s="13" customFormat="1" x14ac:dyDescent="0.35">
      <c r="A39" s="72" t="s">
        <v>58</v>
      </c>
      <c r="B39" s="73">
        <f>+B38/B72</f>
        <v>0.11294510641877513</v>
      </c>
      <c r="C39" s="74"/>
      <c r="D39" s="73">
        <v>0</v>
      </c>
      <c r="E39" s="74"/>
      <c r="F39" s="75">
        <v>0</v>
      </c>
      <c r="G39" s="76"/>
      <c r="H39" s="75">
        <v>0</v>
      </c>
      <c r="I39" s="76"/>
      <c r="J39" s="75">
        <v>0</v>
      </c>
      <c r="K39" s="76"/>
      <c r="L39" s="75">
        <v>0</v>
      </c>
      <c r="M39" s="76"/>
      <c r="N39" s="75">
        <v>0</v>
      </c>
      <c r="O39" s="76"/>
      <c r="P39" s="75">
        <v>0</v>
      </c>
      <c r="Q39" s="76"/>
      <c r="R39" s="75">
        <v>0</v>
      </c>
      <c r="S39" s="76"/>
      <c r="T39" s="75">
        <v>0</v>
      </c>
      <c r="U39" s="76"/>
      <c r="V39" s="75">
        <v>0</v>
      </c>
      <c r="W39" s="76"/>
      <c r="X39" s="75">
        <v>0</v>
      </c>
      <c r="Y39" s="76"/>
      <c r="Z39" s="75">
        <f>+Z38/Z72</f>
        <v>0.11728613183115412</v>
      </c>
      <c r="AA39" s="76"/>
      <c r="AB39" s="75">
        <v>0</v>
      </c>
      <c r="AC39" s="76"/>
      <c r="AD39" s="73">
        <v>0</v>
      </c>
      <c r="AE39" s="74"/>
      <c r="AF39" s="75">
        <v>0</v>
      </c>
      <c r="AG39" s="76"/>
      <c r="AH39" s="75">
        <v>0</v>
      </c>
      <c r="AI39" s="76"/>
      <c r="AJ39" s="75">
        <v>0</v>
      </c>
      <c r="AK39" s="76"/>
      <c r="AL39" s="75">
        <v>0</v>
      </c>
      <c r="AM39" s="76"/>
      <c r="AN39" s="75">
        <v>0</v>
      </c>
      <c r="AO39" s="76"/>
      <c r="AP39" s="75">
        <v>0</v>
      </c>
      <c r="AQ39" s="76"/>
      <c r="AR39" s="75">
        <v>0</v>
      </c>
      <c r="AS39" s="76"/>
      <c r="AT39" s="73">
        <v>0</v>
      </c>
      <c r="AU39" s="74"/>
      <c r="AV39" s="75">
        <v>0</v>
      </c>
      <c r="AW39" s="76"/>
      <c r="AX39" s="75">
        <f>+AX38/AX72</f>
        <v>0.11134520280603008</v>
      </c>
      <c r="AY39" s="76"/>
      <c r="AZ39" s="75"/>
      <c r="BA39" s="76"/>
      <c r="BB39" s="75"/>
      <c r="BC39" s="76"/>
      <c r="BD39" s="75"/>
      <c r="BE39" s="76"/>
      <c r="BF39" s="75"/>
      <c r="BG39" s="76"/>
      <c r="BH39" s="75"/>
      <c r="BI39" s="76"/>
      <c r="BJ39" s="75"/>
      <c r="BK39" s="76"/>
      <c r="BL39" s="77" t="e">
        <f>+BL38/BL72</f>
        <v>#DIV/0!</v>
      </c>
      <c r="BM39" s="76"/>
      <c r="BN39" s="77" t="e">
        <f>+BN38/BN72</f>
        <v>#DIV/0!</v>
      </c>
      <c r="BO39" s="76"/>
      <c r="BP39" s="77" t="e">
        <f>+BP38/BP72</f>
        <v>#DIV/0!</v>
      </c>
      <c r="BQ39" s="76"/>
      <c r="BR39" s="77"/>
      <c r="BS39" s="76"/>
      <c r="BT39" s="77"/>
      <c r="BU39" s="76"/>
      <c r="BV39" s="77"/>
      <c r="BW39" s="76"/>
      <c r="BX39" s="77"/>
      <c r="BY39" s="76"/>
      <c r="BZ39" s="205"/>
      <c r="CA39" s="74"/>
      <c r="CB39" s="205"/>
      <c r="CC39" s="74"/>
      <c r="CD39" s="77"/>
      <c r="CE39" s="76"/>
      <c r="CF39" s="77"/>
      <c r="CG39" s="76"/>
      <c r="CH39" s="77"/>
      <c r="CI39" s="76"/>
      <c r="CJ39" s="77"/>
      <c r="CK39" s="76"/>
      <c r="CL39" s="77"/>
      <c r="CM39" s="76"/>
      <c r="CN39" s="77"/>
      <c r="CO39" s="76"/>
      <c r="CP39" s="77"/>
      <c r="CQ39" s="76"/>
      <c r="CR39" s="77"/>
      <c r="CS39" s="76"/>
      <c r="CT39" s="75">
        <f>+CT38/CT72</f>
        <v>0.12183353208337579</v>
      </c>
      <c r="CU39" s="76"/>
      <c r="CV39" s="77" t="e">
        <f>+CV38/CV72</f>
        <v>#DIV/0!</v>
      </c>
      <c r="CW39" s="76"/>
      <c r="CX39" s="77" t="e">
        <f>+CX38/CX72</f>
        <v>#DIV/0!</v>
      </c>
      <c r="CY39" s="76"/>
      <c r="CZ39" s="77" t="e">
        <f>+CZ38/CZ72</f>
        <v>#DIV/0!</v>
      </c>
      <c r="DA39" s="76"/>
      <c r="DB39" s="77" t="e">
        <f>+DB38/DB72</f>
        <v>#DIV/0!</v>
      </c>
      <c r="DC39" s="76"/>
      <c r="DD39" s="455" t="e">
        <f>+DD38/DD72</f>
        <v>#DIV/0!</v>
      </c>
      <c r="DE39" s="283"/>
    </row>
    <row r="40" spans="1:109" s="13" customFormat="1" ht="12.75" customHeight="1" x14ac:dyDescent="0.35">
      <c r="A40" s="28"/>
      <c r="B40" s="186"/>
      <c r="C40" s="207"/>
      <c r="D40" s="186"/>
      <c r="E40" s="207"/>
      <c r="F40" s="187"/>
      <c r="G40" s="208"/>
      <c r="H40" s="187"/>
      <c r="I40" s="208"/>
      <c r="J40" s="187"/>
      <c r="K40" s="208"/>
      <c r="L40" s="187"/>
      <c r="M40" s="208"/>
      <c r="N40" s="187"/>
      <c r="O40" s="208"/>
      <c r="P40" s="187"/>
      <c r="Q40" s="208"/>
      <c r="R40" s="187"/>
      <c r="S40" s="208"/>
      <c r="T40" s="187"/>
      <c r="U40" s="208"/>
      <c r="V40" s="187"/>
      <c r="W40" s="208"/>
      <c r="X40" s="187"/>
      <c r="Y40" s="208"/>
      <c r="Z40" s="187"/>
      <c r="AA40" s="208"/>
      <c r="AB40" s="187"/>
      <c r="AC40" s="208"/>
      <c r="AD40" s="186"/>
      <c r="AE40" s="207"/>
      <c r="AF40" s="187"/>
      <c r="AG40" s="208"/>
      <c r="AH40" s="187"/>
      <c r="AI40" s="208"/>
      <c r="AJ40" s="187"/>
      <c r="AK40" s="208"/>
      <c r="AL40" s="187"/>
      <c r="AM40" s="208"/>
      <c r="AN40" s="187"/>
      <c r="AO40" s="208"/>
      <c r="AP40" s="187"/>
      <c r="AQ40" s="208"/>
      <c r="AR40" s="187"/>
      <c r="AS40" s="208"/>
      <c r="AT40" s="186"/>
      <c r="AU40" s="207"/>
      <c r="AV40" s="187"/>
      <c r="AW40" s="208"/>
      <c r="AX40" s="187"/>
      <c r="AY40" s="208"/>
      <c r="AZ40" s="187"/>
      <c r="BA40" s="208"/>
      <c r="BB40" s="187"/>
      <c r="BC40" s="208"/>
      <c r="BD40" s="187"/>
      <c r="BE40" s="208"/>
      <c r="BF40" s="187"/>
      <c r="BG40" s="208"/>
      <c r="BH40" s="187"/>
      <c r="BI40" s="208"/>
      <c r="BJ40" s="187"/>
      <c r="BK40" s="208"/>
      <c r="BL40" s="187"/>
      <c r="BM40" s="208"/>
      <c r="BN40" s="187"/>
      <c r="BO40" s="208"/>
      <c r="BP40" s="187"/>
      <c r="BQ40" s="208"/>
      <c r="BR40" s="187"/>
      <c r="BS40" s="208"/>
      <c r="BT40" s="187"/>
      <c r="BU40" s="208"/>
      <c r="BV40" s="187"/>
      <c r="BW40" s="208"/>
      <c r="BX40" s="187"/>
      <c r="BY40" s="208"/>
      <c r="BZ40" s="186"/>
      <c r="CA40" s="207"/>
      <c r="CB40" s="186"/>
      <c r="CC40" s="207"/>
      <c r="CD40" s="187"/>
      <c r="CE40" s="208"/>
      <c r="CF40" s="187"/>
      <c r="CG40" s="208"/>
      <c r="CH40" s="187"/>
      <c r="CI40" s="208"/>
      <c r="CJ40" s="187"/>
      <c r="CK40" s="208"/>
      <c r="CL40" s="187"/>
      <c r="CM40" s="208"/>
      <c r="CN40" s="187"/>
      <c r="CO40" s="208"/>
      <c r="CP40" s="187"/>
      <c r="CQ40" s="208"/>
      <c r="CR40" s="187"/>
      <c r="CS40" s="208"/>
      <c r="CT40" s="187"/>
      <c r="CU40" s="208"/>
      <c r="CV40" s="187"/>
      <c r="CW40" s="208"/>
      <c r="CX40" s="187"/>
      <c r="CY40" s="208"/>
      <c r="CZ40" s="187"/>
      <c r="DA40" s="208"/>
      <c r="DB40" s="187"/>
      <c r="DC40" s="208"/>
      <c r="DD40" s="415"/>
      <c r="DE40" s="417"/>
    </row>
    <row r="41" spans="1:109" s="38" customFormat="1" ht="12.75" customHeight="1" x14ac:dyDescent="0.35">
      <c r="A41" s="25" t="s">
        <v>154</v>
      </c>
      <c r="B41" s="109">
        <f>+'EXTERNAL DEBT USD'!B41</f>
        <v>12.615333493036326</v>
      </c>
      <c r="C41" s="91" t="s">
        <v>62</v>
      </c>
      <c r="D41" s="109">
        <f>+'EXTERNAL DEBT USD'!D41</f>
        <v>12.244220296578559</v>
      </c>
      <c r="E41" s="91" t="s">
        <v>62</v>
      </c>
      <c r="F41" s="110">
        <f>+'EXTERNAL DEBT USD'!F41</f>
        <v>12.138320556611109</v>
      </c>
      <c r="G41" s="92" t="s">
        <v>62</v>
      </c>
      <c r="H41" s="110">
        <f>+'EXTERNAL DEBT USD'!H41</f>
        <v>12.097789212816171</v>
      </c>
      <c r="I41" s="92" t="s">
        <v>62</v>
      </c>
      <c r="J41" s="110">
        <f>+'EXTERNAL DEBT USD'!J41</f>
        <v>12.019502738826413</v>
      </c>
      <c r="K41" s="92" t="s">
        <v>62</v>
      </c>
      <c r="L41" s="110">
        <f>+'EXTERNAL DEBT USD'!L41</f>
        <v>11.935640853531156</v>
      </c>
      <c r="M41" s="92" t="s">
        <v>62</v>
      </c>
      <c r="N41" s="110">
        <f>+'EXTERNAL DEBT USD'!N41</f>
        <v>12.081309441352715</v>
      </c>
      <c r="O41" s="92" t="s">
        <v>62</v>
      </c>
      <c r="P41" s="110">
        <f>+'EXTERNAL DEBT USD'!P41</f>
        <v>11.856787018302811</v>
      </c>
      <c r="Q41" s="92" t="s">
        <v>62</v>
      </c>
      <c r="R41" s="110">
        <f>+'EXTERNAL DEBT USD'!R41</f>
        <v>11.769525726729217</v>
      </c>
      <c r="S41" s="92" t="s">
        <v>62</v>
      </c>
      <c r="T41" s="110">
        <f>+'EXTERNAL DEBT USD'!T41</f>
        <v>11.727082732260895</v>
      </c>
      <c r="U41" s="92" t="s">
        <v>62</v>
      </c>
      <c r="V41" s="110">
        <f>+'EXTERNAL DEBT USD'!V41</f>
        <v>11.679516125652745</v>
      </c>
      <c r="W41" s="92" t="s">
        <v>62</v>
      </c>
      <c r="X41" s="110">
        <f>+'EXTERNAL DEBT USD'!X41</f>
        <v>11.603806242565774</v>
      </c>
      <c r="Y41" s="92" t="s">
        <v>62</v>
      </c>
      <c r="Z41" s="110">
        <f>+'EXTERNAL DEBT USD'!Z41</f>
        <v>11.373239623531822</v>
      </c>
      <c r="AA41" s="92" t="s">
        <v>62</v>
      </c>
      <c r="AB41" s="110">
        <f>+'EXTERNAL DEBT USD'!AB41</f>
        <v>11.281194249593515</v>
      </c>
      <c r="AC41" s="92" t="s">
        <v>62</v>
      </c>
      <c r="AD41" s="109">
        <f>+'EXTERNAL DEBT USD'!AD41</f>
        <v>11.199410058778142</v>
      </c>
      <c r="AE41" s="91" t="s">
        <v>62</v>
      </c>
      <c r="AF41" s="110">
        <f>+'EXTERNAL DEBT USD'!AF41</f>
        <v>11.068961261797066</v>
      </c>
      <c r="AG41" s="92" t="s">
        <v>62</v>
      </c>
      <c r="AH41" s="110">
        <f>+'EXTERNAL DEBT USD'!AH41</f>
        <v>11.060876759325122</v>
      </c>
      <c r="AI41" s="92" t="s">
        <v>62</v>
      </c>
      <c r="AJ41" s="110">
        <f>+'EXTERNAL DEBT USD'!AJ41</f>
        <v>10.975814079718376</v>
      </c>
      <c r="AK41" s="92" t="s">
        <v>62</v>
      </c>
      <c r="AL41" s="110">
        <f>+'EXTERNAL DEBT USD'!AL41</f>
        <v>10.907546312483175</v>
      </c>
      <c r="AM41" s="92" t="s">
        <v>62</v>
      </c>
      <c r="AN41" s="110">
        <f>+'EXTERNAL DEBT USD'!AN41</f>
        <v>10.825875449158159</v>
      </c>
      <c r="AO41" s="92" t="s">
        <v>62</v>
      </c>
      <c r="AP41" s="110">
        <f>+'EXTERNAL DEBT USD'!AP41</f>
        <v>10.752418749519785</v>
      </c>
      <c r="AQ41" s="92" t="s">
        <v>62</v>
      </c>
      <c r="AR41" s="110">
        <f>+'EXTERNAL DEBT USD'!AR41</f>
        <v>10.705451900680755</v>
      </c>
      <c r="AS41" s="92" t="s">
        <v>62</v>
      </c>
      <c r="AT41" s="109">
        <f>+'EXTERNAL DEBT USD'!AT41</f>
        <v>10.657382404051329</v>
      </c>
      <c r="AU41" s="91" t="s">
        <v>62</v>
      </c>
      <c r="AV41" s="110">
        <f>+'EXTERNAL DEBT USD'!AV41</f>
        <v>10.492709227067211</v>
      </c>
      <c r="AW41" s="92" t="s">
        <v>62</v>
      </c>
      <c r="AX41" s="110">
        <f>+'EXTERNAL DEBT USD'!AX41</f>
        <v>10.402744090789541</v>
      </c>
      <c r="AY41" s="92" t="s">
        <v>62</v>
      </c>
      <c r="AZ41" s="110">
        <f>+'EXTERNAL DEBT USD'!AZ41</f>
        <v>11.242202527883128</v>
      </c>
      <c r="BA41" s="92" t="s">
        <v>62</v>
      </c>
      <c r="BB41" s="110">
        <f>+'EXTERNAL DEBT USD'!BB41</f>
        <v>11.179435499175646</v>
      </c>
      <c r="BC41" s="92" t="s">
        <v>62</v>
      </c>
      <c r="BD41" s="110">
        <f>+'EXTERNAL DEBT USD'!BD41</f>
        <v>11.142641878825017</v>
      </c>
      <c r="BE41" s="92" t="s">
        <v>62</v>
      </c>
      <c r="BF41" s="110">
        <f>+'EXTERNAL DEBT USD'!BF41</f>
        <v>10.941206266268289</v>
      </c>
      <c r="BG41" s="92" t="s">
        <v>62</v>
      </c>
      <c r="BH41" s="110">
        <f>+'EXTERNAL DEBT USD'!BH41</f>
        <v>10.876527926471537</v>
      </c>
      <c r="BI41" s="92" t="s">
        <v>62</v>
      </c>
      <c r="BJ41" s="110">
        <v>10.794267548680736</v>
      </c>
      <c r="BK41" s="92" t="s">
        <v>62</v>
      </c>
      <c r="BL41" s="110">
        <v>10.621643221953692</v>
      </c>
      <c r="BM41" s="92" t="s">
        <v>62</v>
      </c>
      <c r="BN41" s="110">
        <v>10.564552651457305</v>
      </c>
      <c r="BO41" s="92" t="s">
        <v>62</v>
      </c>
      <c r="BP41" s="110">
        <v>10.529872620670359</v>
      </c>
      <c r="BQ41" s="92" t="s">
        <v>62</v>
      </c>
      <c r="BR41" s="110">
        <v>10.466508664144278</v>
      </c>
      <c r="BS41" s="92" t="s">
        <v>62</v>
      </c>
      <c r="BT41" s="110">
        <v>12.408070383135176</v>
      </c>
      <c r="BU41" s="92" t="s">
        <v>62</v>
      </c>
      <c r="BV41" s="110">
        <v>12.369289116006366</v>
      </c>
      <c r="BW41" s="92" t="s">
        <v>62</v>
      </c>
      <c r="BX41" s="110">
        <v>12.280767838230942</v>
      </c>
      <c r="BY41" s="92" t="s">
        <v>62</v>
      </c>
      <c r="BZ41" s="109">
        <v>12.213496059366308</v>
      </c>
      <c r="CA41" s="91" t="s">
        <v>62</v>
      </c>
      <c r="CB41" s="109">
        <v>0</v>
      </c>
      <c r="CC41" s="91" t="s">
        <v>62</v>
      </c>
      <c r="CD41" s="110">
        <v>0</v>
      </c>
      <c r="CE41" s="92" t="s">
        <v>62</v>
      </c>
      <c r="CF41" s="110">
        <f>+'EXTERNAL DEBT USD'!CF41</f>
        <v>12.094404735813901</v>
      </c>
      <c r="CG41" s="92" t="s">
        <v>62</v>
      </c>
      <c r="CH41" s="110">
        <f>+'EXTERNAL DEBT USD'!CH41</f>
        <v>12.067584185353683</v>
      </c>
      <c r="CI41" s="92" t="s">
        <v>62</v>
      </c>
      <c r="CJ41" s="110">
        <f>+'EXTERNAL DEBT USD'!CJ41</f>
        <v>11.974018734123616</v>
      </c>
      <c r="CK41" s="92" t="s">
        <v>62</v>
      </c>
      <c r="CL41" s="110">
        <f>+'EXTERNAL DEBT USD'!CL41</f>
        <v>11.884374043298441</v>
      </c>
      <c r="CM41" s="92" t="s">
        <v>62</v>
      </c>
      <c r="CN41" s="110">
        <f>+'EXTERNAL DEBT USD'!CN41</f>
        <v>11.884374043298441</v>
      </c>
      <c r="CO41" s="92" t="s">
        <v>62</v>
      </c>
      <c r="CP41" s="110">
        <f>+'EXTERNAL DEBT USD'!CP41</f>
        <v>11.829510117144302</v>
      </c>
      <c r="CQ41" s="92" t="s">
        <v>62</v>
      </c>
      <c r="CR41" s="110">
        <f>+'EXTERNAL DEBT USD'!CR41</f>
        <v>11.906446450310614</v>
      </c>
      <c r="CS41" s="92" t="s">
        <v>62</v>
      </c>
      <c r="CT41" s="110">
        <f>+'EXTERNAL DEBT USD'!CT41</f>
        <v>11.906446450310614</v>
      </c>
      <c r="CU41" s="92" t="s">
        <v>62</v>
      </c>
      <c r="CV41" s="110">
        <v>11.674088180424517</v>
      </c>
      <c r="CW41" s="92" t="s">
        <v>62</v>
      </c>
      <c r="CX41" s="110">
        <v>11.596265776754809</v>
      </c>
      <c r="CY41" s="92" t="s">
        <v>62</v>
      </c>
      <c r="CZ41" s="110">
        <v>11.586968981066303</v>
      </c>
      <c r="DA41" s="92" t="s">
        <v>62</v>
      </c>
      <c r="DB41" s="110">
        <v>11.880648989272355</v>
      </c>
      <c r="DC41" s="92" t="s">
        <v>62</v>
      </c>
      <c r="DD41" s="410">
        <f>+'EXTERNAL DEBT USD'!DD41</f>
        <v>11.803980991281739</v>
      </c>
      <c r="DE41" s="289" t="s">
        <v>62</v>
      </c>
    </row>
    <row r="42" spans="1:109" s="38" customFormat="1" ht="14.25" customHeight="1" x14ac:dyDescent="0.35">
      <c r="A42" s="25" t="s">
        <v>155</v>
      </c>
      <c r="B42" s="42">
        <f>+'EXTERNAL DEBT USD'!B42</f>
        <v>8.0801669736563628</v>
      </c>
      <c r="C42" s="91" t="s">
        <v>62</v>
      </c>
      <c r="D42" s="42">
        <f>+'EXTERNAL DEBT USD'!D42</f>
        <v>8.799409996895756</v>
      </c>
      <c r="E42" s="91" t="s">
        <v>62</v>
      </c>
      <c r="F42" s="43">
        <f>+'EXTERNAL DEBT USD'!F42</f>
        <v>8.0801669736563628</v>
      </c>
      <c r="G42" s="92" t="s">
        <v>62</v>
      </c>
      <c r="H42" s="43">
        <f>+'EXTERNAL DEBT USD'!H42</f>
        <v>8.1538033839533277</v>
      </c>
      <c r="I42" s="92" t="s">
        <v>62</v>
      </c>
      <c r="J42" s="43">
        <f>+'EXTERNAL DEBT USD'!J42</f>
        <v>8.1538033839533277</v>
      </c>
      <c r="K42" s="92" t="s">
        <v>62</v>
      </c>
      <c r="L42" s="43">
        <f>+'EXTERNAL DEBT USD'!L42</f>
        <v>8.1538033839533277</v>
      </c>
      <c r="M42" s="92" t="s">
        <v>62</v>
      </c>
      <c r="N42" s="43">
        <f>+'EXTERNAL DEBT USD'!N42</f>
        <v>8.2283657508887345</v>
      </c>
      <c r="O42" s="92" t="s">
        <v>62</v>
      </c>
      <c r="P42" s="43">
        <f>+'EXTERNAL DEBT USD'!P42</f>
        <v>8.2283657508887345</v>
      </c>
      <c r="Q42" s="92" t="s">
        <v>62</v>
      </c>
      <c r="R42" s="43">
        <f>+'EXTERNAL DEBT USD'!P42</f>
        <v>8.2283657508887345</v>
      </c>
      <c r="S42" s="92" t="s">
        <v>62</v>
      </c>
      <c r="T42" s="43">
        <f>+'EXTERNAL DEBT USD'!T42</f>
        <v>8.2283657508887345</v>
      </c>
      <c r="U42" s="92" t="s">
        <v>62</v>
      </c>
      <c r="V42" s="43">
        <f>+'EXTERNAL DEBT USD'!V42</f>
        <v>8</v>
      </c>
      <c r="W42" s="92" t="s">
        <v>62</v>
      </c>
      <c r="X42" s="43">
        <f>+'EXTERNAL DEBT USD'!X42</f>
        <v>8</v>
      </c>
      <c r="Y42" s="92" t="s">
        <v>62</v>
      </c>
      <c r="Z42" s="43">
        <f>+'EXTERNAL DEBT USD'!Z42</f>
        <v>7.82</v>
      </c>
      <c r="AA42" s="92" t="s">
        <v>62</v>
      </c>
      <c r="AB42" s="43">
        <f>+'EXTERNAL DEBT USD'!AD42</f>
        <v>7.8182606989736643</v>
      </c>
      <c r="AC42" s="92" t="s">
        <v>62</v>
      </c>
      <c r="AD42" s="42">
        <f>+'EXTERNAL DEBT USD'!AD42</f>
        <v>7.8182606989736643</v>
      </c>
      <c r="AE42" s="91" t="s">
        <v>62</v>
      </c>
      <c r="AF42" s="43">
        <f>+'EXTERNAL DEBT USD'!AF42</f>
        <v>7.7226094559497742</v>
      </c>
      <c r="AG42" s="92" t="s">
        <v>62</v>
      </c>
      <c r="AH42" s="43">
        <f>+'EXTERNAL DEBT USD'!AH42</f>
        <v>7.7226094559497742</v>
      </c>
      <c r="AI42" s="92" t="s">
        <v>62</v>
      </c>
      <c r="AJ42" s="43">
        <f>+'EXTERNAL DEBT USD'!AJ42</f>
        <v>7.7226094559497742</v>
      </c>
      <c r="AK42" s="92" t="s">
        <v>62</v>
      </c>
      <c r="AL42" s="43">
        <f>+'EXTERNAL DEBT USD'!AL42</f>
        <v>7.2035796856145513</v>
      </c>
      <c r="AM42" s="92" t="s">
        <v>62</v>
      </c>
      <c r="AN42" s="43">
        <f>+'EXTERNAL DEBT USD'!AN42</f>
        <v>7.2</v>
      </c>
      <c r="AO42" s="92" t="s">
        <v>62</v>
      </c>
      <c r="AP42" s="43">
        <f>+'EXTERNAL DEBT USD'!AP42</f>
        <v>7.2</v>
      </c>
      <c r="AQ42" s="92" t="s">
        <v>62</v>
      </c>
      <c r="AR42" s="43">
        <f>+'EXTERNAL DEBT USD'!AR42</f>
        <v>7.0019686334031546</v>
      </c>
      <c r="AS42" s="92" t="s">
        <v>62</v>
      </c>
      <c r="AT42" s="42">
        <f>+'EXTERNAL DEBT USD'!AT42</f>
        <v>7.0019686334031546</v>
      </c>
      <c r="AU42" s="91" t="s">
        <v>62</v>
      </c>
      <c r="AV42" s="43">
        <f>+'EXTERNAL DEBT USD'!AV42</f>
        <v>7.0019686334031546</v>
      </c>
      <c r="AW42" s="92" t="s">
        <v>62</v>
      </c>
      <c r="AX42" s="43">
        <f>+'EXTERNAL DEBT USD'!AX42</f>
        <v>7.2119718562051869</v>
      </c>
      <c r="AY42" s="92" t="s">
        <v>62</v>
      </c>
      <c r="AZ42" s="43">
        <f>+'EXTERNAL DEBT USD'!AZ42</f>
        <v>7.2119718562051869</v>
      </c>
      <c r="BA42" s="92" t="s">
        <v>62</v>
      </c>
      <c r="BB42" s="43">
        <f>+'EXTERNAL DEBT USD'!BB42</f>
        <v>7.2119718562051869</v>
      </c>
      <c r="BC42" s="92" t="s">
        <v>62</v>
      </c>
      <c r="BD42" s="43">
        <f>+'EXTERNAL DEBT USD'!BD42</f>
        <v>8.84</v>
      </c>
      <c r="BE42" s="92" t="s">
        <v>62</v>
      </c>
      <c r="BF42" s="43">
        <f>+'EXTERNAL DEBT USD'!BF42</f>
        <v>8.84</v>
      </c>
      <c r="BG42" s="92" t="s">
        <v>62</v>
      </c>
      <c r="BH42" s="43">
        <f>+'EXTERNAL DEBT USD'!BH42</f>
        <v>8.84</v>
      </c>
      <c r="BI42" s="92" t="s">
        <v>62</v>
      </c>
      <c r="BJ42" s="43">
        <v>8.4833964522346434</v>
      </c>
      <c r="BK42" s="92" t="s">
        <v>62</v>
      </c>
      <c r="BL42" s="43">
        <v>8.4833964522346434</v>
      </c>
      <c r="BM42" s="92" t="s">
        <v>62</v>
      </c>
      <c r="BN42" s="43">
        <v>8.4833964522346434</v>
      </c>
      <c r="BO42" s="92" t="s">
        <v>62</v>
      </c>
      <c r="BP42" s="43">
        <v>8.4833964522346434</v>
      </c>
      <c r="BQ42" s="92" t="s">
        <v>62</v>
      </c>
      <c r="BR42" s="43">
        <v>8.2845232610472905</v>
      </c>
      <c r="BS42" s="92" t="s">
        <v>62</v>
      </c>
      <c r="BT42" s="43">
        <v>8.2845232610472905</v>
      </c>
      <c r="BU42" s="92" t="s">
        <v>62</v>
      </c>
      <c r="BV42" s="43">
        <v>8.2845232610472905</v>
      </c>
      <c r="BW42" s="92" t="s">
        <v>62</v>
      </c>
      <c r="BX42" s="43">
        <v>9.388767101180223</v>
      </c>
      <c r="BY42" s="92" t="s">
        <v>62</v>
      </c>
      <c r="BZ42" s="42">
        <v>9.388767101180223</v>
      </c>
      <c r="CA42" s="91" t="s">
        <v>62</v>
      </c>
      <c r="CB42" s="42">
        <v>0</v>
      </c>
      <c r="CC42" s="91" t="s">
        <v>62</v>
      </c>
      <c r="CD42" s="43">
        <v>0</v>
      </c>
      <c r="CE42" s="92" t="s">
        <v>62</v>
      </c>
      <c r="CF42" s="110">
        <f>+'EXTERNAL DEBT USD'!CF42</f>
        <v>9.1607681663184</v>
      </c>
      <c r="CG42" s="92" t="s">
        <v>62</v>
      </c>
      <c r="CH42" s="110">
        <f>+'EXTERNAL DEBT USD'!CH42</f>
        <v>9.090621694490693</v>
      </c>
      <c r="CI42" s="92" t="s">
        <v>62</v>
      </c>
      <c r="CJ42" s="110">
        <f>+'EXTERNAL DEBT USD'!CJ42</f>
        <v>9.090621694490693</v>
      </c>
      <c r="CK42" s="92" t="s">
        <v>62</v>
      </c>
      <c r="CL42" s="110">
        <f>+'EXTERNAL DEBT USD'!CL42</f>
        <v>9.090621694490693</v>
      </c>
      <c r="CM42" s="92" t="s">
        <v>62</v>
      </c>
      <c r="CN42" s="110">
        <f>+'EXTERNAL DEBT USD'!CN42</f>
        <v>9.2688394095508926</v>
      </c>
      <c r="CO42" s="92" t="s">
        <v>62</v>
      </c>
      <c r="CP42" s="110">
        <f>+'EXTERNAL DEBT USD'!CP42</f>
        <v>9.2688394095508926</v>
      </c>
      <c r="CQ42" s="92" t="s">
        <v>62</v>
      </c>
      <c r="CR42" s="110">
        <f>+'EXTERNAL DEBT USD'!CR42</f>
        <v>9.2688394095508926</v>
      </c>
      <c r="CS42" s="92" t="s">
        <v>62</v>
      </c>
      <c r="CT42" s="110">
        <f>+'EXTERNAL DEBT USD'!CT42</f>
        <v>9.0657891641234407</v>
      </c>
      <c r="CU42" s="92" t="s">
        <v>62</v>
      </c>
      <c r="CV42" s="110">
        <v>9.0657891641234407</v>
      </c>
      <c r="CW42" s="92" t="s">
        <v>62</v>
      </c>
      <c r="CX42" s="110">
        <v>9.0657891641234407</v>
      </c>
      <c r="CY42" s="92" t="s">
        <v>62</v>
      </c>
      <c r="CZ42" s="110">
        <v>9.0657891641234407</v>
      </c>
      <c r="DA42" s="92" t="s">
        <v>62</v>
      </c>
      <c r="DB42" s="110">
        <v>9.0657891641234407</v>
      </c>
      <c r="DC42" s="92" t="s">
        <v>62</v>
      </c>
      <c r="DD42" s="410">
        <f>+'EXTERNAL DEBT USD'!DD42</f>
        <v>9.0700029153925108</v>
      </c>
      <c r="DE42" s="289" t="s">
        <v>62</v>
      </c>
    </row>
    <row r="43" spans="1:109" s="38" customFormat="1" ht="14.25" customHeight="1" x14ac:dyDescent="0.35">
      <c r="A43" s="25" t="s">
        <v>156</v>
      </c>
      <c r="B43" s="42">
        <f>+'EXTERNAL DEBT USD'!B43</f>
        <v>7.7919492758080064</v>
      </c>
      <c r="C43" s="91" t="s">
        <v>62</v>
      </c>
      <c r="D43" s="42">
        <f>+'EXTERNAL DEBT USD'!D43</f>
        <v>7.7919492758080064</v>
      </c>
      <c r="E43" s="91" t="s">
        <v>62</v>
      </c>
      <c r="F43" s="43">
        <f>+'EXTERNAL DEBT USD'!F43</f>
        <v>7.7919492758080064</v>
      </c>
      <c r="G43" s="92" t="s">
        <v>62</v>
      </c>
      <c r="H43" s="43">
        <f>+'EXTERNAL DEBT USD'!H43</f>
        <v>7.8876798019458274</v>
      </c>
      <c r="I43" s="92" t="s">
        <v>62</v>
      </c>
      <c r="J43" s="43">
        <f>+'EXTERNAL DEBT USD'!J43</f>
        <v>7.8876798019458274</v>
      </c>
      <c r="K43" s="92" t="s">
        <v>62</v>
      </c>
      <c r="L43" s="43">
        <f>+'EXTERNAL DEBT USD'!L43</f>
        <v>7.8876798019458274</v>
      </c>
      <c r="M43" s="92" t="s">
        <v>62</v>
      </c>
      <c r="N43" s="43">
        <f>+'EXTERNAL DEBT USD'!N43</f>
        <v>7.9837317534899048</v>
      </c>
      <c r="O43" s="92" t="s">
        <v>62</v>
      </c>
      <c r="P43" s="43">
        <f>+'EXTERNAL DEBT USD'!P43</f>
        <v>7.9837317534899048</v>
      </c>
      <c r="Q43" s="92" t="s">
        <v>62</v>
      </c>
      <c r="R43" s="43">
        <f>+'EXTERNAL DEBT USD'!P43</f>
        <v>7.9837317534899048</v>
      </c>
      <c r="S43" s="92" t="s">
        <v>62</v>
      </c>
      <c r="T43" s="43">
        <f>+'EXTERNAL DEBT USD'!T43</f>
        <v>7.9837317534899048</v>
      </c>
      <c r="U43" s="92" t="s">
        <v>62</v>
      </c>
      <c r="V43" s="43">
        <f>+'EXTERNAL DEBT USD'!V43</f>
        <v>7.75</v>
      </c>
      <c r="W43" s="92" t="s">
        <v>62</v>
      </c>
      <c r="X43" s="43">
        <f>+'EXTERNAL DEBT USD'!X43</f>
        <v>7.75</v>
      </c>
      <c r="Y43" s="92" t="s">
        <v>62</v>
      </c>
      <c r="Z43" s="43">
        <f>+'EXTERNAL DEBT USD'!Z43</f>
        <v>7.57</v>
      </c>
      <c r="AA43" s="92" t="s">
        <v>62</v>
      </c>
      <c r="AB43" s="43">
        <f>+'EXTERNAL DEBT USD'!AD43</f>
        <v>7.5664763979550598</v>
      </c>
      <c r="AC43" s="92" t="s">
        <v>62</v>
      </c>
      <c r="AD43" s="42">
        <f>+'EXTERNAL DEBT USD'!AD43</f>
        <v>7.5664763979550598</v>
      </c>
      <c r="AE43" s="91" t="s">
        <v>62</v>
      </c>
      <c r="AF43" s="43">
        <f>+'EXTERNAL DEBT USD'!AF43</f>
        <v>7.4738273913676743</v>
      </c>
      <c r="AG43" s="92" t="s">
        <v>62</v>
      </c>
      <c r="AH43" s="43">
        <f>+'EXTERNAL DEBT USD'!AH43</f>
        <v>7.4738273913676743</v>
      </c>
      <c r="AI43" s="92" t="s">
        <v>62</v>
      </c>
      <c r="AJ43" s="43">
        <f>+'EXTERNAL DEBT USD'!AJ43</f>
        <v>7.4738273913676743</v>
      </c>
      <c r="AK43" s="92" t="s">
        <v>62</v>
      </c>
      <c r="AL43" s="43">
        <f>+'EXTERNAL DEBT USD'!AL43</f>
        <v>6.9288545239805099</v>
      </c>
      <c r="AM43" s="92" t="s">
        <v>62</v>
      </c>
      <c r="AN43" s="43">
        <f>+'EXTERNAL DEBT USD'!AN43</f>
        <v>6.93</v>
      </c>
      <c r="AO43" s="92" t="s">
        <v>62</v>
      </c>
      <c r="AP43" s="43">
        <f>+'EXTERNAL DEBT USD'!AP43</f>
        <v>6.93</v>
      </c>
      <c r="AQ43" s="92" t="s">
        <v>62</v>
      </c>
      <c r="AR43" s="43">
        <f>+'EXTERNAL DEBT USD'!AR43</f>
        <v>6.7241988777095081</v>
      </c>
      <c r="AS43" s="92" t="s">
        <v>62</v>
      </c>
      <c r="AT43" s="42">
        <f>+'EXTERNAL DEBT USD'!AT43</f>
        <v>6.7241988777095081</v>
      </c>
      <c r="AU43" s="91" t="s">
        <v>62</v>
      </c>
      <c r="AV43" s="43">
        <f>+'EXTERNAL DEBT USD'!AV43</f>
        <v>6.7241988777095081</v>
      </c>
      <c r="AW43" s="92" t="s">
        <v>62</v>
      </c>
      <c r="AX43" s="43">
        <f>+'EXTERNAL DEBT USD'!AX43</f>
        <v>6.9598513881684632</v>
      </c>
      <c r="AY43" s="92" t="s">
        <v>62</v>
      </c>
      <c r="AZ43" s="43">
        <f>+'EXTERNAL DEBT USD'!AZ43</f>
        <v>6.9598513881684632</v>
      </c>
      <c r="BA43" s="92" t="s">
        <v>62</v>
      </c>
      <c r="BB43" s="43">
        <f>+'EXTERNAL DEBT USD'!BB43</f>
        <v>6.9598513881684632</v>
      </c>
      <c r="BC43" s="92" t="s">
        <v>62</v>
      </c>
      <c r="BD43" s="43">
        <f>+'EXTERNAL DEBT USD'!BD43</f>
        <v>8.5500000000000007</v>
      </c>
      <c r="BE43" s="92" t="s">
        <v>62</v>
      </c>
      <c r="BF43" s="43">
        <f>+'EXTERNAL DEBT USD'!BF43</f>
        <v>8.5500000000000007</v>
      </c>
      <c r="BG43" s="92" t="s">
        <v>62</v>
      </c>
      <c r="BH43" s="43">
        <f>+'EXTERNAL DEBT USD'!BH43</f>
        <v>8.5500000000000007</v>
      </c>
      <c r="BI43" s="92" t="s">
        <v>62</v>
      </c>
      <c r="BJ43" s="43">
        <v>8.204575829665588</v>
      </c>
      <c r="BK43" s="92" t="s">
        <v>62</v>
      </c>
      <c r="BL43" s="43">
        <v>8.204575829665588</v>
      </c>
      <c r="BM43" s="92" t="s">
        <v>62</v>
      </c>
      <c r="BN43" s="43">
        <v>8.204575829665588</v>
      </c>
      <c r="BO43" s="92" t="s">
        <v>62</v>
      </c>
      <c r="BP43" s="43">
        <v>8.204575829665588</v>
      </c>
      <c r="BQ43" s="92" t="s">
        <v>62</v>
      </c>
      <c r="BR43" s="43">
        <v>8.0030820013151427</v>
      </c>
      <c r="BS43" s="92" t="s">
        <v>62</v>
      </c>
      <c r="BT43" s="43">
        <v>8.0030820013151427</v>
      </c>
      <c r="BU43" s="92" t="s">
        <v>62</v>
      </c>
      <c r="BV43" s="43">
        <v>8.0030820013151427</v>
      </c>
      <c r="BW43" s="92" t="s">
        <v>62</v>
      </c>
      <c r="BX43" s="43">
        <v>9.1011190885644435</v>
      </c>
      <c r="BY43" s="92" t="s">
        <v>62</v>
      </c>
      <c r="BZ43" s="42">
        <v>9.1011190885644435</v>
      </c>
      <c r="CA43" s="91" t="s">
        <v>62</v>
      </c>
      <c r="CB43" s="42">
        <v>12.213496059366308</v>
      </c>
      <c r="CC43" s="91" t="s">
        <v>62</v>
      </c>
      <c r="CD43" s="43">
        <v>12.179035863386005</v>
      </c>
      <c r="CE43" s="92" t="s">
        <v>62</v>
      </c>
      <c r="CF43" s="110">
        <f>+'EXTERNAL DEBT USD'!CF43</f>
        <v>8.8722476205210477</v>
      </c>
      <c r="CG43" s="92" t="s">
        <v>62</v>
      </c>
      <c r="CH43" s="110">
        <f>+'EXTERNAL DEBT USD'!CH43</f>
        <v>8.8001956033672961</v>
      </c>
      <c r="CI43" s="92" t="s">
        <v>62</v>
      </c>
      <c r="CJ43" s="110">
        <f>+'EXTERNAL DEBT USD'!CJ43</f>
        <v>8.8001956033672961</v>
      </c>
      <c r="CK43" s="92" t="s">
        <v>62</v>
      </c>
      <c r="CL43" s="110">
        <f>+'EXTERNAL DEBT USD'!CL43</f>
        <v>8.8001956033672961</v>
      </c>
      <c r="CM43" s="92" t="s">
        <v>62</v>
      </c>
      <c r="CN43" s="110">
        <f>+'EXTERNAL DEBT USD'!CN43</f>
        <v>8.9931702351504015</v>
      </c>
      <c r="CO43" s="92" t="s">
        <v>62</v>
      </c>
      <c r="CP43" s="110">
        <f>+'EXTERNAL DEBT USD'!CP43</f>
        <v>8.9931702351504015</v>
      </c>
      <c r="CQ43" s="92" t="s">
        <v>62</v>
      </c>
      <c r="CR43" s="110">
        <f>+'EXTERNAL DEBT USD'!CR43</f>
        <v>8.9931702351504015</v>
      </c>
      <c r="CS43" s="92" t="s">
        <v>62</v>
      </c>
      <c r="CT43" s="110">
        <f>+'EXTERNAL DEBT USD'!CT43</f>
        <v>8.7745574970323936</v>
      </c>
      <c r="CU43" s="92" t="s">
        <v>62</v>
      </c>
      <c r="CV43" s="110">
        <v>8.7745574970323936</v>
      </c>
      <c r="CW43" s="92" t="s">
        <v>62</v>
      </c>
      <c r="CX43" s="110">
        <v>8.7745574970323936</v>
      </c>
      <c r="CY43" s="92" t="s">
        <v>62</v>
      </c>
      <c r="CZ43" s="110">
        <v>8.7806204983996157</v>
      </c>
      <c r="DA43" s="92" t="s">
        <v>62</v>
      </c>
      <c r="DB43" s="110">
        <v>8.7806204983996157</v>
      </c>
      <c r="DC43" s="92" t="s">
        <v>62</v>
      </c>
      <c r="DD43" s="410">
        <f>+'EXTERNAL DEBT USD'!DD43</f>
        <v>8.7806204983996157</v>
      </c>
      <c r="DE43" s="289" t="s">
        <v>62</v>
      </c>
    </row>
    <row r="44" spans="1:109" s="38" customFormat="1" ht="14.25" customHeight="1" x14ac:dyDescent="0.35">
      <c r="A44" s="25" t="s">
        <v>157</v>
      </c>
      <c r="B44" s="109">
        <f>+'EXTERNAL DEBT USD'!B44</f>
        <v>8.9714268588002799</v>
      </c>
      <c r="C44" s="91" t="s">
        <v>62</v>
      </c>
      <c r="D44" s="109">
        <f>+'EXTERNAL DEBT USD'!D44</f>
        <v>8.9714268588002799</v>
      </c>
      <c r="E44" s="91" t="s">
        <v>62</v>
      </c>
      <c r="F44" s="110">
        <f>+'EXTERNAL DEBT USD'!F44</f>
        <v>8.6523917120848832</v>
      </c>
      <c r="G44" s="92" t="s">
        <v>62</v>
      </c>
      <c r="H44" s="110">
        <f>+'EXTERNAL DEBT USD'!H44</f>
        <v>8.6603921233913272</v>
      </c>
      <c r="I44" s="92" t="s">
        <v>62</v>
      </c>
      <c r="J44" s="110">
        <f>+'EXTERNAL DEBT USD'!J44</f>
        <v>8.6292598064524419</v>
      </c>
      <c r="K44" s="92" t="s">
        <v>62</v>
      </c>
      <c r="L44" s="110">
        <f>+'EXTERNAL DEBT USD'!L44</f>
        <v>8.5516887687562502</v>
      </c>
      <c r="M44" s="92" t="s">
        <v>62</v>
      </c>
      <c r="N44" s="110">
        <f>+'EXTERNAL DEBT USD'!N44</f>
        <v>8.2252382498995864</v>
      </c>
      <c r="O44" s="92" t="s">
        <v>62</v>
      </c>
      <c r="P44" s="110">
        <f>+'EXTERNAL DEBT USD'!P44</f>
        <v>7.9194890044177049</v>
      </c>
      <c r="Q44" s="92" t="s">
        <v>62</v>
      </c>
      <c r="R44" s="110">
        <f>+'EXTERNAL DEBT USD'!P44</f>
        <v>7.9194890044177049</v>
      </c>
      <c r="S44" s="92" t="s">
        <v>62</v>
      </c>
      <c r="T44" s="110">
        <f>+'EXTERNAL DEBT USD'!T44</f>
        <v>7.8956892518586983</v>
      </c>
      <c r="U44" s="92" t="s">
        <v>62</v>
      </c>
      <c r="V44" s="110">
        <f>+'EXTERNAL DEBT USD'!V44</f>
        <v>7.8713303249317521</v>
      </c>
      <c r="W44" s="92" t="s">
        <v>62</v>
      </c>
      <c r="X44" s="110">
        <f>+'EXTERNAL DEBT USD'!X44</f>
        <v>7.8187131577048987</v>
      </c>
      <c r="Y44" s="92" t="s">
        <v>62</v>
      </c>
      <c r="Z44" s="110">
        <f>+'EXTERNAL DEBT USD'!Z44</f>
        <v>7.5163553145930138</v>
      </c>
      <c r="AA44" s="92" t="s">
        <v>62</v>
      </c>
      <c r="AB44" s="110">
        <f>+'EXTERNAL DEBT USD'!AB44</f>
        <v>7.4192296567323899</v>
      </c>
      <c r="AC44" s="92" t="s">
        <v>62</v>
      </c>
      <c r="AD44" s="109">
        <f>+'EXTERNAL DEBT USD'!AD44</f>
        <v>7.3489158167958015</v>
      </c>
      <c r="AE44" s="91" t="s">
        <v>62</v>
      </c>
      <c r="AF44" s="110">
        <f>+'EXTERNAL DEBT USD'!AF44</f>
        <v>7.0553006316930515</v>
      </c>
      <c r="AG44" s="92" t="s">
        <v>62</v>
      </c>
      <c r="AH44" s="110">
        <f>+'EXTERNAL DEBT USD'!AH44</f>
        <v>6.8733790442205072</v>
      </c>
      <c r="AI44" s="92" t="s">
        <v>62</v>
      </c>
      <c r="AJ44" s="110">
        <f>+'EXTERNAL DEBT USD'!AJ44</f>
        <v>6.8268606057953747</v>
      </c>
      <c r="AK44" s="92" t="s">
        <v>62</v>
      </c>
      <c r="AL44" s="110">
        <f>+'EXTERNAL DEBT USD'!AL44</f>
        <v>6.8832203391224498</v>
      </c>
      <c r="AM44" s="92" t="s">
        <v>62</v>
      </c>
      <c r="AN44" s="110">
        <f>+'EXTERNAL DEBT USD'!AN44</f>
        <v>6.5617372715954687</v>
      </c>
      <c r="AO44" s="92" t="s">
        <v>62</v>
      </c>
      <c r="AP44" s="110">
        <f>+'EXTERNAL DEBT USD'!AP44</f>
        <v>6.4985694357268304</v>
      </c>
      <c r="AQ44" s="92" t="s">
        <v>62</v>
      </c>
      <c r="AR44" s="110">
        <f>+'EXTERNAL DEBT USD'!AR44</f>
        <v>6.5114478984196777</v>
      </c>
      <c r="AS44" s="92" t="s">
        <v>62</v>
      </c>
      <c r="AT44" s="109">
        <f>+'EXTERNAL DEBT USD'!AT44</f>
        <v>6.4302777992933109</v>
      </c>
      <c r="AU44" s="91" t="s">
        <v>62</v>
      </c>
      <c r="AV44" s="110">
        <f>+'EXTERNAL DEBT USD'!AV44</f>
        <v>6.2466219904879337</v>
      </c>
      <c r="AW44" s="92" t="s">
        <v>62</v>
      </c>
      <c r="AX44" s="110">
        <f>+'EXTERNAL DEBT USD'!AX44</f>
        <v>6.1742120129417923</v>
      </c>
      <c r="AY44" s="92" t="s">
        <v>62</v>
      </c>
      <c r="AZ44" s="110">
        <f>+'EXTERNAL DEBT USD'!AZ44</f>
        <v>6.6312990241256804</v>
      </c>
      <c r="BA44" s="92" t="s">
        <v>62</v>
      </c>
      <c r="BB44" s="110">
        <f>+'EXTERNAL DEBT USD'!BB44</f>
        <v>6.6122845909712371</v>
      </c>
      <c r="BC44" s="92" t="s">
        <v>62</v>
      </c>
      <c r="BD44" s="110">
        <f>+'EXTERNAL DEBT USD'!BD44</f>
        <v>6.6255595649759469</v>
      </c>
      <c r="BE44" s="92" t="s">
        <v>62</v>
      </c>
      <c r="BF44" s="110">
        <f>+'EXTERNAL DEBT USD'!BF44</f>
        <v>6.9698462247330637</v>
      </c>
      <c r="BG44" s="92" t="s">
        <v>62</v>
      </c>
      <c r="BH44" s="110">
        <f>+'EXTERNAL DEBT USD'!BH44</f>
        <v>6.974319389734859</v>
      </c>
      <c r="BI44" s="92" t="s">
        <v>62</v>
      </c>
      <c r="BJ44" s="110">
        <v>6.903635145180079</v>
      </c>
      <c r="BK44" s="92" t="s">
        <v>62</v>
      </c>
      <c r="BL44" s="110">
        <v>6.6871300026751843</v>
      </c>
      <c r="BM44" s="92" t="s">
        <v>62</v>
      </c>
      <c r="BN44" s="110">
        <v>6.6503073832284665</v>
      </c>
      <c r="BO44" s="92" t="s">
        <v>62</v>
      </c>
      <c r="BP44" s="110">
        <v>6.6668141487316062</v>
      </c>
      <c r="BQ44" s="92" t="s">
        <v>62</v>
      </c>
      <c r="BR44" s="110">
        <v>6.5966137642449745</v>
      </c>
      <c r="BS44" s="92" t="s">
        <v>62</v>
      </c>
      <c r="BT44" s="110">
        <v>8.9524294605926382</v>
      </c>
      <c r="BU44" s="92" t="s">
        <v>62</v>
      </c>
      <c r="BV44" s="110">
        <v>8.9231099681911559</v>
      </c>
      <c r="BW44" s="92" t="s">
        <v>62</v>
      </c>
      <c r="BX44" s="110">
        <v>8.4570261128696522</v>
      </c>
      <c r="BY44" s="92" t="s">
        <v>62</v>
      </c>
      <c r="BZ44" s="109">
        <v>8.4168282743969254</v>
      </c>
      <c r="CA44" s="91" t="s">
        <v>62</v>
      </c>
      <c r="CB44" s="109">
        <v>9.1607681663184</v>
      </c>
      <c r="CC44" s="91" t="s">
        <v>62</v>
      </c>
      <c r="CD44" s="110">
        <v>9.1607681663184</v>
      </c>
      <c r="CE44" s="92" t="s">
        <v>62</v>
      </c>
      <c r="CF44" s="110">
        <f>+'EXTERNAL DEBT USD'!CF44</f>
        <v>8.3627928906414244</v>
      </c>
      <c r="CG44" s="92" t="s">
        <v>62</v>
      </c>
      <c r="CH44" s="110">
        <f>+'EXTERNAL DEBT USD'!CH44</f>
        <v>8.0942456761813251</v>
      </c>
      <c r="CI44" s="92" t="s">
        <v>62</v>
      </c>
      <c r="CJ44" s="110">
        <f>+'EXTERNAL DEBT USD'!CJ44</f>
        <v>7.9959162549545821</v>
      </c>
      <c r="CK44" s="92" t="s">
        <v>62</v>
      </c>
      <c r="CL44" s="110">
        <f>+'EXTERNAL DEBT USD'!CL44</f>
        <v>7.9329648702871287</v>
      </c>
      <c r="CM44" s="92" t="s">
        <v>62</v>
      </c>
      <c r="CN44" s="110">
        <f>+'EXTERNAL DEBT USD'!CN44</f>
        <v>7.9553778885967965</v>
      </c>
      <c r="CO44" s="92" t="s">
        <v>62</v>
      </c>
      <c r="CP44" s="110">
        <f>+'EXTERNAL DEBT USD'!CP44</f>
        <v>7.9204399629668618</v>
      </c>
      <c r="CQ44" s="92" t="s">
        <v>62</v>
      </c>
      <c r="CR44" s="110">
        <f>+'EXTERNAL DEBT USD'!CR44</f>
        <v>7.8749933471466678</v>
      </c>
      <c r="CS44" s="92" t="s">
        <v>62</v>
      </c>
      <c r="CT44" s="110">
        <f>+'EXTERNAL DEBT USD'!CT44</f>
        <v>7.9381807595088301</v>
      </c>
      <c r="CU44" s="92" t="s">
        <v>62</v>
      </c>
      <c r="CV44" s="110">
        <v>7.881764677664691</v>
      </c>
      <c r="CW44" s="92" t="s">
        <v>62</v>
      </c>
      <c r="CX44" s="110">
        <v>7.8014970725293189</v>
      </c>
      <c r="CY44" s="92" t="s">
        <v>62</v>
      </c>
      <c r="CZ44" s="110">
        <v>7.7908694074376754</v>
      </c>
      <c r="DA44" s="92" t="s">
        <v>62</v>
      </c>
      <c r="DB44" s="110">
        <v>7.96</v>
      </c>
      <c r="DC44" s="92" t="s">
        <v>62</v>
      </c>
      <c r="DD44" s="410">
        <f>+'EXTERNAL DEBT USD'!DD44</f>
        <v>7.9116269761433955</v>
      </c>
      <c r="DE44" s="289" t="s">
        <v>62</v>
      </c>
    </row>
    <row r="45" spans="1:109" s="13" customFormat="1" x14ac:dyDescent="0.35">
      <c r="A45" s="28"/>
      <c r="B45" s="28"/>
      <c r="C45" s="83"/>
      <c r="D45" s="28"/>
      <c r="E45" s="83"/>
      <c r="F45" s="41"/>
      <c r="G45" s="84"/>
      <c r="H45" s="41"/>
      <c r="I45" s="84"/>
      <c r="J45" s="41"/>
      <c r="K45" s="84"/>
      <c r="L45" s="41"/>
      <c r="M45" s="84"/>
      <c r="N45" s="41"/>
      <c r="O45" s="84"/>
      <c r="P45" s="41"/>
      <c r="Q45" s="84"/>
      <c r="R45" s="41"/>
      <c r="S45" s="84"/>
      <c r="T45" s="41"/>
      <c r="U45" s="84"/>
      <c r="V45" s="41"/>
      <c r="W45" s="84"/>
      <c r="X45" s="41"/>
      <c r="Y45" s="84"/>
      <c r="Z45" s="41"/>
      <c r="AA45" s="84"/>
      <c r="AB45" s="41"/>
      <c r="AC45" s="84"/>
      <c r="AD45" s="28"/>
      <c r="AE45" s="83"/>
      <c r="AF45" s="41"/>
      <c r="AG45" s="84"/>
      <c r="AH45" s="41"/>
      <c r="AI45" s="84"/>
      <c r="AJ45" s="41"/>
      <c r="AK45" s="84"/>
      <c r="AL45" s="41"/>
      <c r="AM45" s="84"/>
      <c r="AN45" s="41"/>
      <c r="AO45" s="84"/>
      <c r="AP45" s="41"/>
      <c r="AQ45" s="84"/>
      <c r="AR45" s="41"/>
      <c r="AS45" s="84"/>
      <c r="AT45" s="28"/>
      <c r="AU45" s="83"/>
      <c r="AV45" s="41"/>
      <c r="AW45" s="84"/>
      <c r="AX45" s="41"/>
      <c r="AY45" s="84"/>
      <c r="AZ45" s="41"/>
      <c r="BA45" s="84"/>
      <c r="BB45" s="41"/>
      <c r="BC45" s="84"/>
      <c r="BD45" s="41"/>
      <c r="BE45" s="84"/>
      <c r="BF45" s="41"/>
      <c r="BG45" s="84"/>
      <c r="BH45" s="41"/>
      <c r="BI45" s="84"/>
      <c r="BJ45" s="41"/>
      <c r="BK45" s="84"/>
      <c r="BL45" s="41"/>
      <c r="BM45" s="84"/>
      <c r="BN45" s="41"/>
      <c r="BO45" s="84"/>
      <c r="BP45" s="41"/>
      <c r="BQ45" s="84"/>
      <c r="BR45" s="41"/>
      <c r="BS45" s="84"/>
      <c r="BT45" s="41"/>
      <c r="BU45" s="84"/>
      <c r="BV45" s="41"/>
      <c r="BW45" s="84"/>
      <c r="BX45" s="41"/>
      <c r="BY45" s="84"/>
      <c r="BZ45" s="28"/>
      <c r="CA45" s="83"/>
      <c r="CB45" s="28"/>
      <c r="CC45" s="83"/>
      <c r="CD45" s="41"/>
      <c r="CE45" s="84"/>
      <c r="CF45" s="41"/>
      <c r="CG45" s="84"/>
      <c r="CH45" s="41"/>
      <c r="CI45" s="84"/>
      <c r="CJ45" s="41"/>
      <c r="CK45" s="84"/>
      <c r="CL45" s="41"/>
      <c r="CM45" s="84"/>
      <c r="CN45" s="41"/>
      <c r="CO45" s="84"/>
      <c r="CP45" s="41"/>
      <c r="CQ45" s="84"/>
      <c r="CR45" s="41"/>
      <c r="CS45" s="84"/>
      <c r="CT45" s="41"/>
      <c r="CU45" s="84"/>
      <c r="CV45" s="41"/>
      <c r="CW45" s="84"/>
      <c r="CX45" s="41"/>
      <c r="CY45" s="84"/>
      <c r="CZ45" s="41"/>
      <c r="DA45" s="84"/>
      <c r="DB45" s="41"/>
      <c r="DC45" s="84"/>
      <c r="DD45" s="290"/>
      <c r="DE45" s="286"/>
    </row>
    <row r="46" spans="1:109" s="13" customFormat="1" x14ac:dyDescent="0.35">
      <c r="A46" s="25" t="s">
        <v>66</v>
      </c>
      <c r="B46" s="42"/>
      <c r="C46" s="70"/>
      <c r="D46" s="42"/>
      <c r="E46" s="70"/>
      <c r="F46" s="43"/>
      <c r="G46" s="71"/>
      <c r="H46" s="43"/>
      <c r="I46" s="71"/>
      <c r="J46" s="43"/>
      <c r="K46" s="71"/>
      <c r="L46" s="43"/>
      <c r="M46" s="71"/>
      <c r="N46" s="43"/>
      <c r="O46" s="71"/>
      <c r="P46" s="43"/>
      <c r="Q46" s="71"/>
      <c r="R46" s="43"/>
      <c r="S46" s="71"/>
      <c r="T46" s="43"/>
      <c r="U46" s="71"/>
      <c r="V46" s="43"/>
      <c r="W46" s="71"/>
      <c r="X46" s="43"/>
      <c r="Y46" s="71"/>
      <c r="Z46" s="43"/>
      <c r="AA46" s="71"/>
      <c r="AB46" s="43"/>
      <c r="AC46" s="71"/>
      <c r="AD46" s="42"/>
      <c r="AE46" s="70"/>
      <c r="AF46" s="43"/>
      <c r="AG46" s="71"/>
      <c r="AH46" s="43"/>
      <c r="AI46" s="71"/>
      <c r="AJ46" s="43"/>
      <c r="AK46" s="71"/>
      <c r="AL46" s="43"/>
      <c r="AM46" s="71"/>
      <c r="AN46" s="43"/>
      <c r="AO46" s="71"/>
      <c r="AP46" s="43"/>
      <c r="AQ46" s="71"/>
      <c r="AR46" s="43"/>
      <c r="AS46" s="71"/>
      <c r="AT46" s="42"/>
      <c r="AU46" s="70"/>
      <c r="AV46" s="44">
        <v>7442.2383705044003</v>
      </c>
      <c r="AW46" s="71"/>
      <c r="AX46" s="44">
        <v>13171.026997630001</v>
      </c>
      <c r="AY46" s="71"/>
      <c r="AZ46" s="43"/>
      <c r="BA46" s="71"/>
      <c r="BB46" s="43"/>
      <c r="BC46" s="71"/>
      <c r="BD46" s="43"/>
      <c r="BE46" s="71"/>
      <c r="BF46" s="43"/>
      <c r="BG46" s="71"/>
      <c r="BH46" s="43"/>
      <c r="BI46" s="71"/>
      <c r="BJ46" s="43"/>
      <c r="BK46" s="71"/>
      <c r="BL46" s="43"/>
      <c r="BM46" s="71"/>
      <c r="BN46" s="43"/>
      <c r="BO46" s="71"/>
      <c r="BP46" s="43"/>
      <c r="BQ46" s="71"/>
      <c r="BR46" s="43"/>
      <c r="BS46" s="71"/>
      <c r="BT46" s="43"/>
      <c r="BU46" s="71"/>
      <c r="BV46" s="43"/>
      <c r="BW46" s="71"/>
      <c r="BX46" s="43"/>
      <c r="BY46" s="71"/>
      <c r="BZ46" s="42"/>
      <c r="CA46" s="70"/>
      <c r="CB46" s="42"/>
      <c r="CC46" s="70"/>
      <c r="CD46" s="43"/>
      <c r="CE46" s="71"/>
      <c r="CF46" s="43"/>
      <c r="CG46" s="71"/>
      <c r="CH46" s="43"/>
      <c r="CI46" s="71"/>
      <c r="CJ46" s="43"/>
      <c r="CK46" s="71"/>
      <c r="CL46" s="43"/>
      <c r="CM46" s="71"/>
      <c r="CN46" s="43"/>
      <c r="CO46" s="71"/>
      <c r="CP46" s="43"/>
      <c r="CQ46" s="71"/>
      <c r="CR46" s="43"/>
      <c r="CS46" s="71"/>
      <c r="CT46" s="43"/>
      <c r="CU46" s="71"/>
      <c r="CV46" s="43"/>
      <c r="CW46" s="71"/>
      <c r="CX46" s="43"/>
      <c r="CY46" s="71"/>
      <c r="CZ46" s="43"/>
      <c r="DA46" s="71"/>
      <c r="DB46" s="43"/>
      <c r="DC46" s="71"/>
      <c r="DD46" s="291"/>
      <c r="DE46" s="252"/>
    </row>
    <row r="47" spans="1:109" s="195" customFormat="1" x14ac:dyDescent="0.35">
      <c r="A47" s="28" t="s">
        <v>67</v>
      </c>
      <c r="B47" s="42">
        <v>1540.8441422952001</v>
      </c>
      <c r="C47" s="70"/>
      <c r="D47" s="42">
        <v>14112.2420522096</v>
      </c>
      <c r="E47" s="70"/>
      <c r="F47" s="43">
        <v>25174.325537373501</v>
      </c>
      <c r="G47" s="71"/>
      <c r="H47" s="43">
        <v>61742.411801214388</v>
      </c>
      <c r="I47" s="71"/>
      <c r="J47" s="43">
        <v>20491.996561766799</v>
      </c>
      <c r="K47" s="71"/>
      <c r="L47" s="43">
        <v>856.26453468670013</v>
      </c>
      <c r="M47" s="71"/>
      <c r="N47" s="43">
        <v>1029.6131790638649</v>
      </c>
      <c r="O47" s="71"/>
      <c r="P47" s="43">
        <v>14629.558066128664</v>
      </c>
      <c r="Q47" s="71"/>
      <c r="R47" s="43">
        <v>24874.51</v>
      </c>
      <c r="S47" s="71"/>
      <c r="T47" s="43">
        <v>64616.342019959993</v>
      </c>
      <c r="U47" s="71"/>
      <c r="V47" s="43">
        <v>21026.138426739999</v>
      </c>
      <c r="W47" s="71"/>
      <c r="X47" s="43">
        <v>3292.4403446394995</v>
      </c>
      <c r="Y47" s="71"/>
      <c r="Z47" s="43">
        <v>252851.54</v>
      </c>
      <c r="AA47" s="71"/>
      <c r="AB47" s="43">
        <v>15079.917336735101</v>
      </c>
      <c r="AC47" s="71"/>
      <c r="AD47" s="42">
        <v>26203.147618161402</v>
      </c>
      <c r="AE47" s="70"/>
      <c r="AF47" s="43">
        <v>67104.143780489292</v>
      </c>
      <c r="AG47" s="71"/>
      <c r="AH47" s="43">
        <v>22169.583923345199</v>
      </c>
      <c r="AI47" s="71"/>
      <c r="AJ47" s="43">
        <v>4380.9463586726997</v>
      </c>
      <c r="AK47" s="71"/>
      <c r="AL47" s="43">
        <v>6079.6599252683018</v>
      </c>
      <c r="AM47" s="71"/>
      <c r="AN47" s="43">
        <v>18171.8653632284</v>
      </c>
      <c r="AO47" s="71"/>
      <c r="AP47" s="43">
        <v>29849.299258503801</v>
      </c>
      <c r="AQ47" s="71"/>
      <c r="AR47" s="43">
        <v>69847.353784295599</v>
      </c>
      <c r="AS47" s="71"/>
      <c r="AT47" s="42">
        <v>28413.766566971601</v>
      </c>
      <c r="AU47" s="70"/>
      <c r="AV47" s="43">
        <v>7442.2383705044003</v>
      </c>
      <c r="AW47" s="71"/>
      <c r="AX47" s="43">
        <f>SUM(AB47:AV47,AX46)</f>
        <v>307912.94928380579</v>
      </c>
      <c r="AY47" s="71"/>
      <c r="AZ47" s="43">
        <v>20932.738811389703</v>
      </c>
      <c r="BA47" s="71"/>
      <c r="BB47" s="43">
        <v>31622.566192498802</v>
      </c>
      <c r="BC47" s="71"/>
      <c r="BD47" s="43">
        <v>70322.632571024602</v>
      </c>
      <c r="BE47" s="71"/>
      <c r="BF47" s="43">
        <v>37083.669116356992</v>
      </c>
      <c r="BG47" s="71"/>
      <c r="BH47" s="43">
        <v>12521.455251961199</v>
      </c>
      <c r="BI47" s="71"/>
      <c r="BJ47" s="43">
        <v>18144.778337247699</v>
      </c>
      <c r="BK47" s="71"/>
      <c r="BL47" s="43">
        <v>11261.023494779301</v>
      </c>
      <c r="BM47" s="71"/>
      <c r="BN47" s="43">
        <v>36368.824129554901</v>
      </c>
      <c r="BO47" s="71"/>
      <c r="BP47" s="43">
        <v>94910.925849448176</v>
      </c>
      <c r="BQ47" s="71"/>
      <c r="BR47" s="43">
        <v>43644.901900427903</v>
      </c>
      <c r="BS47" s="71"/>
      <c r="BT47" s="43">
        <v>14495.077404822941</v>
      </c>
      <c r="BU47" s="71"/>
      <c r="BV47" s="43">
        <f>SUM(AZ47:BU47)+DF46</f>
        <v>391308.5930595122</v>
      </c>
      <c r="BW47" s="71"/>
      <c r="BX47" s="43">
        <v>13355.6414996559</v>
      </c>
      <c r="BY47" s="71"/>
      <c r="BZ47" s="42">
        <v>37583.621516952902</v>
      </c>
      <c r="CA47" s="70"/>
      <c r="CB47" s="42">
        <v>72107.066614016207</v>
      </c>
      <c r="CC47" s="70"/>
      <c r="CD47" s="43">
        <v>64628.116806633996</v>
      </c>
      <c r="CE47" s="71"/>
      <c r="CF47" s="43">
        <v>43432.5895580734</v>
      </c>
      <c r="CG47" s="71"/>
      <c r="CH47" s="43">
        <v>19398.410401122503</v>
      </c>
      <c r="CI47" s="71"/>
      <c r="CJ47" s="43">
        <v>20104.4913630173</v>
      </c>
      <c r="CK47" s="71"/>
      <c r="CL47" s="43">
        <v>36379.420055197799</v>
      </c>
      <c r="CM47" s="71"/>
      <c r="CN47" s="43">
        <v>92425.299884997628</v>
      </c>
      <c r="CO47" s="71"/>
      <c r="CP47" s="43">
        <v>49940.864479236399</v>
      </c>
      <c r="CQ47" s="71"/>
      <c r="CR47" s="43">
        <v>43189.7506219852</v>
      </c>
      <c r="CS47" s="71"/>
      <c r="CT47" s="43">
        <v>511979.8568880891</v>
      </c>
      <c r="CU47" s="71"/>
      <c r="CV47" s="43">
        <v>14921.54</v>
      </c>
      <c r="CW47" s="71"/>
      <c r="CX47" s="43">
        <v>33064.6782806384</v>
      </c>
      <c r="CY47" s="71"/>
      <c r="CZ47" s="43">
        <v>87232.119707587408</v>
      </c>
      <c r="DA47" s="71"/>
      <c r="DB47" s="43">
        <v>38412.509868488902</v>
      </c>
      <c r="DC47" s="71"/>
      <c r="DD47" s="291">
        <v>40885.906488269597</v>
      </c>
      <c r="DE47" s="252"/>
    </row>
    <row r="48" spans="1:109" s="13" customFormat="1" x14ac:dyDescent="0.35">
      <c r="A48" s="72" t="s">
        <v>49</v>
      </c>
      <c r="B48" s="73">
        <f>+B47/B72</f>
        <v>4.2220406976932968E-5</v>
      </c>
      <c r="C48" s="223"/>
      <c r="D48" s="73">
        <v>0</v>
      </c>
      <c r="E48" s="223"/>
      <c r="F48" s="75">
        <v>0</v>
      </c>
      <c r="G48" s="224"/>
      <c r="H48" s="75">
        <v>0</v>
      </c>
      <c r="I48" s="224"/>
      <c r="J48" s="75">
        <v>0</v>
      </c>
      <c r="K48" s="224"/>
      <c r="L48" s="75">
        <v>0</v>
      </c>
      <c r="M48" s="224"/>
      <c r="N48" s="75">
        <v>0</v>
      </c>
      <c r="O48" s="224"/>
      <c r="P48" s="75">
        <v>0</v>
      </c>
      <c r="Q48" s="224"/>
      <c r="R48" s="75">
        <v>0</v>
      </c>
      <c r="S48" s="224"/>
      <c r="T48" s="75">
        <v>0</v>
      </c>
      <c r="U48" s="224"/>
      <c r="V48" s="75">
        <v>0</v>
      </c>
      <c r="W48" s="224"/>
      <c r="X48" s="75">
        <v>0</v>
      </c>
      <c r="Y48" s="224"/>
      <c r="Z48" s="75">
        <f>+Z47/Z72</f>
        <v>6.3223775843842395E-3</v>
      </c>
      <c r="AA48" s="224"/>
      <c r="AB48" s="75">
        <v>0</v>
      </c>
      <c r="AC48" s="224"/>
      <c r="AD48" s="73">
        <v>0</v>
      </c>
      <c r="AE48" s="223"/>
      <c r="AF48" s="75">
        <v>0</v>
      </c>
      <c r="AG48" s="224"/>
      <c r="AH48" s="75">
        <v>0</v>
      </c>
      <c r="AI48" s="224"/>
      <c r="AJ48" s="75">
        <v>0</v>
      </c>
      <c r="AK48" s="224"/>
      <c r="AL48" s="75">
        <v>0</v>
      </c>
      <c r="AM48" s="224"/>
      <c r="AN48" s="75">
        <v>0</v>
      </c>
      <c r="AO48" s="224"/>
      <c r="AP48" s="75">
        <v>0</v>
      </c>
      <c r="AQ48" s="224"/>
      <c r="AR48" s="75">
        <v>0</v>
      </c>
      <c r="AS48" s="224"/>
      <c r="AT48" s="73">
        <v>0</v>
      </c>
      <c r="AU48" s="223"/>
      <c r="AV48" s="75">
        <v>0</v>
      </c>
      <c r="AW48" s="224"/>
      <c r="AX48" s="75">
        <f>+AX47/AX72</f>
        <v>6.8715183934884494E-3</v>
      </c>
      <c r="AY48" s="224"/>
      <c r="AZ48" s="75"/>
      <c r="BA48" s="224"/>
      <c r="BB48" s="75"/>
      <c r="BC48" s="224"/>
      <c r="BD48" s="75"/>
      <c r="BE48" s="224"/>
      <c r="BF48" s="75"/>
      <c r="BG48" s="224"/>
      <c r="BH48" s="75"/>
      <c r="BI48" s="224"/>
      <c r="BJ48" s="75"/>
      <c r="BK48" s="224"/>
      <c r="BL48" s="75"/>
      <c r="BM48" s="224"/>
      <c r="BN48" s="75"/>
      <c r="BO48" s="224"/>
      <c r="BP48" s="75"/>
      <c r="BQ48" s="224"/>
      <c r="BR48" s="75"/>
      <c r="BS48" s="224"/>
      <c r="BT48" s="75"/>
      <c r="BU48" s="224"/>
      <c r="BV48" s="75">
        <f>+BV47/BV72</f>
        <v>8.3152283297139862E-3</v>
      </c>
      <c r="BW48" s="224"/>
      <c r="BX48" s="75"/>
      <c r="BY48" s="224"/>
      <c r="BZ48" s="73"/>
      <c r="CA48" s="223"/>
      <c r="CB48" s="73"/>
      <c r="CC48" s="223"/>
      <c r="CD48" s="75"/>
      <c r="CE48" s="224"/>
      <c r="CF48" s="75"/>
      <c r="CG48" s="224"/>
      <c r="CH48" s="75"/>
      <c r="CI48" s="224"/>
      <c r="CJ48" s="75"/>
      <c r="CK48" s="224"/>
      <c r="CL48" s="75"/>
      <c r="CM48" s="224"/>
      <c r="CN48" s="75"/>
      <c r="CO48" s="224"/>
      <c r="CP48" s="75"/>
      <c r="CQ48" s="224"/>
      <c r="CR48" s="75"/>
      <c r="CS48" s="224"/>
      <c r="CT48" s="75">
        <f>+CT47/CT72</f>
        <v>1.0423905398833611E-2</v>
      </c>
      <c r="CU48" s="224"/>
      <c r="CV48" s="77" t="e">
        <f>+CV47/CV72</f>
        <v>#DIV/0!</v>
      </c>
      <c r="CW48" s="224"/>
      <c r="CX48" s="77" t="e">
        <f>+CX47/CX72</f>
        <v>#DIV/0!</v>
      </c>
      <c r="CY48" s="224"/>
      <c r="CZ48" s="77" t="e">
        <f>+CZ47/CZ72</f>
        <v>#DIV/0!</v>
      </c>
      <c r="DA48" s="224"/>
      <c r="DB48" s="77" t="e">
        <f>+DB47/DB72</f>
        <v>#DIV/0!</v>
      </c>
      <c r="DC48" s="224"/>
      <c r="DD48" s="455" t="e">
        <f>+DD47/DD72</f>
        <v>#DIV/0!</v>
      </c>
      <c r="DE48" s="423"/>
    </row>
    <row r="49" spans="1:109" s="13" customFormat="1" x14ac:dyDescent="0.35">
      <c r="A49" s="72" t="s">
        <v>68</v>
      </c>
      <c r="B49" s="73">
        <f>+B47/B75</f>
        <v>3.2822718052843443E-4</v>
      </c>
      <c r="C49" s="225"/>
      <c r="D49" s="73">
        <f>+D47/D75</f>
        <v>2.9141570499511295E-2</v>
      </c>
      <c r="E49" s="225"/>
      <c r="F49" s="75">
        <f>+F47/F75</f>
        <v>2.7790599732956625E-2</v>
      </c>
      <c r="G49" s="226"/>
      <c r="H49" s="75">
        <f>+H47/H75</f>
        <v>3.5653732825143343E-2</v>
      </c>
      <c r="I49" s="226"/>
      <c r="J49" s="75">
        <f>+J47/J75</f>
        <v>9.3673262061909051E-3</v>
      </c>
      <c r="K49" s="226"/>
      <c r="L49" s="75">
        <f>+L47/L75</f>
        <v>3.2833975432101394E-4</v>
      </c>
      <c r="M49" s="226"/>
      <c r="N49" s="75">
        <f>+N47/N75</f>
        <v>3.2776177515839221E-4</v>
      </c>
      <c r="O49" s="226"/>
      <c r="P49" s="75">
        <f>+P47/P75</f>
        <v>4.0783225599547931E-3</v>
      </c>
      <c r="Q49" s="226"/>
      <c r="R49" s="75">
        <f>+R47/R75</f>
        <v>6.1893252502686633E-3</v>
      </c>
      <c r="S49" s="226"/>
      <c r="T49" s="75">
        <f>+T47/T75</f>
        <v>1.4206648665748351E-2</v>
      </c>
      <c r="U49" s="226"/>
      <c r="V49" s="75">
        <f>+V47/V75</f>
        <v>4.1752910473769646E-3</v>
      </c>
      <c r="W49" s="226"/>
      <c r="X49" s="75">
        <f>+X47/X75</f>
        <v>5.9653287785011821E-4</v>
      </c>
      <c r="Y49" s="226"/>
      <c r="Z49" s="75">
        <f>+Z47/Z75</f>
        <v>4.0010207104033531E-2</v>
      </c>
      <c r="AA49" s="226"/>
      <c r="AB49" s="75">
        <f>+AB47/AB75</f>
        <v>2.4626474813144252E-2</v>
      </c>
      <c r="AC49" s="226"/>
      <c r="AD49" s="73">
        <f>+AD47/AD75</f>
        <v>2.3772842998871214E-2</v>
      </c>
      <c r="AE49" s="225"/>
      <c r="AF49" s="75">
        <f>+AF47/AF75</f>
        <v>3.4638818100792265E-2</v>
      </c>
      <c r="AG49" s="226"/>
      <c r="AH49" s="75">
        <f>+AH47/AH75</f>
        <v>9.27815167487148E-3</v>
      </c>
      <c r="AI49" s="226"/>
      <c r="AJ49" s="75">
        <f>+AJ47/AJ75</f>
        <v>1.51925582150004E-3</v>
      </c>
      <c r="AK49" s="226"/>
      <c r="AL49" s="75">
        <f>+AL47/AL75</f>
        <v>1.7218468435058051E-3</v>
      </c>
      <c r="AM49" s="226"/>
      <c r="AN49" s="75">
        <f>+AN47/AN75</f>
        <v>4.4114875547333126E-3</v>
      </c>
      <c r="AO49" s="226"/>
      <c r="AP49" s="75">
        <f>+AP47/AP75</f>
        <v>6.2138823614475537E-3</v>
      </c>
      <c r="AQ49" s="226"/>
      <c r="AR49" s="75">
        <f>+AR47/AR75</f>
        <v>1.278990976611657E-2</v>
      </c>
      <c r="AS49" s="226"/>
      <c r="AT49" s="73">
        <f>+AT47/AT75</f>
        <v>4.7493615548832527E-3</v>
      </c>
      <c r="AU49" s="225"/>
      <c r="AV49" s="75">
        <f>+AV47/AV75</f>
        <v>1.1432259386772688E-3</v>
      </c>
      <c r="AW49" s="226"/>
      <c r="AX49" s="75">
        <f>+AX47/AX75</f>
        <v>4.1986805341569601E-2</v>
      </c>
      <c r="AY49" s="226"/>
      <c r="AZ49" s="75">
        <f>+AZ47/AZ75</f>
        <v>3.0919120317918273E-2</v>
      </c>
      <c r="BA49" s="226"/>
      <c r="BB49" s="75">
        <f>+BB47/BB75</f>
        <v>2.7411825877403109E-2</v>
      </c>
      <c r="BC49" s="226"/>
      <c r="BD49" s="75">
        <f>+BD47/BD75</f>
        <v>3.4915258618401057E-2</v>
      </c>
      <c r="BE49" s="226"/>
      <c r="BF49" s="75">
        <f>+BF47/BF75</f>
        <v>1.4804193988142877E-2</v>
      </c>
      <c r="BG49" s="226"/>
      <c r="BH49" s="75">
        <f>+BH47/BH75</f>
        <v>4.1465210892907799E-3</v>
      </c>
      <c r="BI49" s="226"/>
      <c r="BJ49" s="75">
        <f>+BJ47/BJ75</f>
        <v>4.9442314203030583E-3</v>
      </c>
      <c r="BK49" s="226"/>
      <c r="BL49" s="75">
        <f>+BL47/BL75</f>
        <v>2.6787605061128952E-3</v>
      </c>
      <c r="BM49" s="226"/>
      <c r="BN49" s="75">
        <f>+BN47/BN75</f>
        <v>7.751441353314307E-3</v>
      </c>
      <c r="BO49" s="226"/>
      <c r="BP49" s="75">
        <f>+BP47/BP75</f>
        <v>1.7861940923756273E-2</v>
      </c>
      <c r="BQ49" s="226"/>
      <c r="BR49" s="75">
        <f>+BR47/BR75</f>
        <v>7.4739116572970837E-3</v>
      </c>
      <c r="BS49" s="226"/>
      <c r="BT49" s="75">
        <f>+BT47/BT75</f>
        <v>2.2688155468290421E-3</v>
      </c>
      <c r="BU49" s="226"/>
      <c r="BV49" s="75">
        <f>+BV47/BV75</f>
        <v>6.124886364841492E-2</v>
      </c>
      <c r="BW49" s="226"/>
      <c r="BX49" s="75">
        <f>+BX47/BX75</f>
        <v>1.9900228503246766E-2</v>
      </c>
      <c r="BY49" s="226"/>
      <c r="BZ49" s="73">
        <f>+BZ47/BZ75</f>
        <v>5.6000504070596265E-2</v>
      </c>
      <c r="CA49" s="225"/>
      <c r="CB49" s="73">
        <f>+CB47/CB75</f>
        <v>6.0220997088686924E-2</v>
      </c>
      <c r="CC49" s="225"/>
      <c r="CD49" s="75">
        <f>+CD47/CD75</f>
        <v>2.573054084309313E-2</v>
      </c>
      <c r="CE49" s="226"/>
      <c r="CF49" s="75">
        <f>+CF47/CF75</f>
        <v>1.429186725994098E-2</v>
      </c>
      <c r="CG49" s="226"/>
      <c r="CH49" s="75">
        <f>+CH47/CH75</f>
        <v>5.2016694183657291E-3</v>
      </c>
      <c r="CI49" s="226"/>
      <c r="CJ49" s="75">
        <f>+CJ47/CJ75</f>
        <v>4.692770929830295E-3</v>
      </c>
      <c r="CK49" s="226"/>
      <c r="CL49" s="75">
        <f>+CL47/CL75</f>
        <v>7.5847238855108363E-3</v>
      </c>
      <c r="CM49" s="226"/>
      <c r="CN49" s="75">
        <f>+CN47/CN75</f>
        <v>1.695859684108543E-2</v>
      </c>
      <c r="CO49" s="226"/>
      <c r="CP49" s="75">
        <f>+CP47/CP75</f>
        <v>8.2634919284507342E-3</v>
      </c>
      <c r="CQ49" s="226"/>
      <c r="CR49" s="75">
        <f>+CR47/CR75</f>
        <v>6.5665275534168279E-3</v>
      </c>
      <c r="CS49" s="226"/>
      <c r="CT49" s="75">
        <f>+CT47/CT75</f>
        <v>6.9163478784942653E-2</v>
      </c>
      <c r="CU49" s="226"/>
      <c r="CV49" s="75">
        <f>+CV47/CV75</f>
        <v>2.1372792463834576E-2</v>
      </c>
      <c r="CW49" s="226"/>
      <c r="CX49" s="75">
        <f>+CX47/CX75</f>
        <v>2.7555191789121285E-2</v>
      </c>
      <c r="CY49" s="226"/>
      <c r="CZ49" s="75">
        <f>+CZ47/CZ75</f>
        <v>4.3131341432246131E-2</v>
      </c>
      <c r="DA49" s="226"/>
      <c r="DB49" s="75">
        <f>+DB47/DB75</f>
        <v>1.4914362767910829E-2</v>
      </c>
      <c r="DC49" s="226"/>
      <c r="DD49" s="285">
        <f>+DD47/DD75</f>
        <v>1.5874704453018865E-2</v>
      </c>
      <c r="DE49" s="424"/>
    </row>
    <row r="50" spans="1:109" s="13" customFormat="1" x14ac:dyDescent="0.35">
      <c r="A50" s="72" t="s">
        <v>69</v>
      </c>
      <c r="B50" s="73">
        <f>+B47/B77</f>
        <v>2.005720810095436E-4</v>
      </c>
      <c r="C50" s="225"/>
      <c r="D50" s="73">
        <f>+D47/D77</f>
        <v>2.1106957869710476E-2</v>
      </c>
      <c r="E50" s="225"/>
      <c r="F50" s="75">
        <f>+F47/F77</f>
        <v>1.8462110672240257E-2</v>
      </c>
      <c r="G50" s="226"/>
      <c r="H50" s="75">
        <f>+H47/H77</f>
        <v>2.8935583092587511E-2</v>
      </c>
      <c r="I50" s="226"/>
      <c r="J50" s="75">
        <f>+J47/J77</f>
        <v>7.7031463936404025E-3</v>
      </c>
      <c r="K50" s="226"/>
      <c r="L50" s="75">
        <f>+L47/L77</f>
        <v>2.6561230361897044E-4</v>
      </c>
      <c r="M50" s="226"/>
      <c r="N50" s="75">
        <f>+N47/N77</f>
        <v>2.6449526200311951E-4</v>
      </c>
      <c r="O50" s="226"/>
      <c r="P50" s="75">
        <f>+P47/P77</f>
        <v>3.2062035680643646E-3</v>
      </c>
      <c r="Q50" s="226"/>
      <c r="R50" s="75">
        <f>+R47/R77</f>
        <v>4.6512886949410326E-3</v>
      </c>
      <c r="S50" s="226"/>
      <c r="T50" s="75">
        <f>+T47/T77</f>
        <v>1.0695194998013682E-2</v>
      </c>
      <c r="U50" s="226"/>
      <c r="V50" s="75">
        <f>+V47/V77</f>
        <v>3.1963632373173639E-3</v>
      </c>
      <c r="W50" s="226"/>
      <c r="X50" s="75">
        <f>+X47/X77</f>
        <v>4.579297856568892E-4</v>
      </c>
      <c r="Y50" s="226"/>
      <c r="Z50" s="75">
        <f>+Z47/Z77</f>
        <v>3.0336015385972703E-2</v>
      </c>
      <c r="AA50" s="226"/>
      <c r="AB50" s="75">
        <f>+AB47/AB77</f>
        <v>2.0608810696028431E-2</v>
      </c>
      <c r="AC50" s="226"/>
      <c r="AD50" s="73">
        <f>+AD47/AD77</f>
        <v>1.7078185649319753E-2</v>
      </c>
      <c r="AE50" s="225"/>
      <c r="AF50" s="75">
        <f>+AF47/AF77</f>
        <v>2.9582887839844946E-2</v>
      </c>
      <c r="AG50" s="226"/>
      <c r="AH50" s="75">
        <f>+AH47/AH77</f>
        <v>8.0501306621654761E-3</v>
      </c>
      <c r="AI50" s="226"/>
      <c r="AJ50" s="75">
        <f>+AJ47/AJ77</f>
        <v>1.3554388062642804E-3</v>
      </c>
      <c r="AK50" s="226"/>
      <c r="AL50" s="75">
        <f>+AL47/AL77</f>
        <v>1.5303677870496864E-3</v>
      </c>
      <c r="AM50" s="226"/>
      <c r="AN50" s="75">
        <f>+AN47/AN77</f>
        <v>3.9366744838097859E-3</v>
      </c>
      <c r="AO50" s="226"/>
      <c r="AP50" s="75">
        <f>+AP47/AP77</f>
        <v>5.4586026137256683E-3</v>
      </c>
      <c r="AQ50" s="226"/>
      <c r="AR50" s="75">
        <f>+AR47/AR77</f>
        <v>1.1230377326712979E-2</v>
      </c>
      <c r="AS50" s="226"/>
      <c r="AT50" s="73">
        <f>+AT47/AT77</f>
        <v>4.1857199216129544E-3</v>
      </c>
      <c r="AU50" s="225"/>
      <c r="AV50" s="75">
        <f>+AV47/AV77</f>
        <v>1.0067019305749557E-3</v>
      </c>
      <c r="AW50" s="226"/>
      <c r="AX50" s="75">
        <f>+AX47/AX77</f>
        <v>3.6405253675858999E-2</v>
      </c>
      <c r="AY50" s="226"/>
      <c r="AZ50" s="75">
        <f>+AZ47/AZ77</f>
        <v>2.7633862531359868E-2</v>
      </c>
      <c r="BA50" s="226"/>
      <c r="BB50" s="75">
        <f>+BB47/BB77</f>
        <v>2.1078394306800967E-2</v>
      </c>
      <c r="BC50" s="226"/>
      <c r="BD50" s="75">
        <f>+BD47/BD77</f>
        <v>3.103281964474227E-2</v>
      </c>
      <c r="BE50" s="226"/>
      <c r="BF50" s="75">
        <f>+BF47/BF77</f>
        <v>1.313101121148094E-2</v>
      </c>
      <c r="BG50" s="226"/>
      <c r="BH50" s="75">
        <f>+BH47/BH77</f>
        <v>3.6660441055551027E-3</v>
      </c>
      <c r="BI50" s="226"/>
      <c r="BJ50" s="75">
        <f>+BJ47/BJ77</f>
        <v>4.439759114460113E-3</v>
      </c>
      <c r="BK50" s="226"/>
      <c r="BL50" s="75">
        <f>+BL47/BL77</f>
        <v>2.3394127365924458E-3</v>
      </c>
      <c r="BM50" s="226"/>
      <c r="BN50" s="75">
        <f>+BN47/BN77</f>
        <v>6.4353822607135123E-3</v>
      </c>
      <c r="BO50" s="226"/>
      <c r="BP50" s="75">
        <f>+BP47/BP77</f>
        <v>1.4934380036837528E-2</v>
      </c>
      <c r="BQ50" s="226"/>
      <c r="BR50" s="75">
        <f>+BR47/BR77</f>
        <v>6.2341396689886905E-3</v>
      </c>
      <c r="BS50" s="226"/>
      <c r="BT50" s="75">
        <f>+BT47/BT77</f>
        <v>1.9088189956863262E-3</v>
      </c>
      <c r="BU50" s="226"/>
      <c r="BV50" s="75">
        <f>+BV47/BV77</f>
        <v>5.1530409582963607E-2</v>
      </c>
      <c r="BW50" s="226"/>
      <c r="BX50" s="75">
        <f>+BX47/BX77</f>
        <v>1.7291669752592841E-2</v>
      </c>
      <c r="BY50" s="226"/>
      <c r="BZ50" s="73">
        <f>+BZ47/BZ77</f>
        <v>4.8659854443856988E-2</v>
      </c>
      <c r="CA50" s="225"/>
      <c r="CB50" s="73">
        <f>+CB47/CB77</f>
        <v>6.7397731411711195E-2</v>
      </c>
      <c r="CC50" s="225"/>
      <c r="CD50" s="75">
        <f>+CD47/CD77</f>
        <v>2.1120567622751323E-2</v>
      </c>
      <c r="CE50" s="226"/>
      <c r="CF50" s="75">
        <f>+CF47/CF77</f>
        <v>1.1719987874336894E-2</v>
      </c>
      <c r="CG50" s="226"/>
      <c r="CH50" s="75">
        <f>+CH47/CH77</f>
        <v>4.3577518771049832E-3</v>
      </c>
      <c r="CI50" s="226"/>
      <c r="CJ50" s="75">
        <f>+CJ47/CJ77</f>
        <v>3.8696610426078941E-3</v>
      </c>
      <c r="CK50" s="226"/>
      <c r="CL50" s="75">
        <f>+CL47/CL77</f>
        <v>6.0068650693670634E-3</v>
      </c>
      <c r="CM50" s="226"/>
      <c r="CN50" s="75">
        <f>+CN47/CN77</f>
        <v>1.3601947436727333E-2</v>
      </c>
      <c r="CO50" s="226"/>
      <c r="CP50" s="75">
        <f>+CP47/CP77</f>
        <v>6.6904123754234447E-3</v>
      </c>
      <c r="CQ50" s="226"/>
      <c r="CR50" s="75">
        <f>+CR47/CR77</f>
        <v>5.2898645618063662E-3</v>
      </c>
      <c r="CS50" s="226"/>
      <c r="CT50" s="75">
        <f>+CT47/CT77</f>
        <v>5.5266928851665155E-2</v>
      </c>
      <c r="CU50" s="226"/>
      <c r="CV50" s="75">
        <f>+CV47/CV77</f>
        <v>1.90576560988985E-2</v>
      </c>
      <c r="CW50" s="226"/>
      <c r="CX50" s="75">
        <f>+CX47/CX77</f>
        <v>2.0730981258500446E-2</v>
      </c>
      <c r="CY50" s="226"/>
      <c r="CZ50" s="75">
        <f>+CZ47/CZ77</f>
        <v>3.6542845691106489E-2</v>
      </c>
      <c r="DA50" s="226"/>
      <c r="DB50" s="75">
        <f>+DB47/DB77</f>
        <v>1.2767584166207638E-2</v>
      </c>
      <c r="DC50" s="226"/>
      <c r="DD50" s="285">
        <f>+DD47/DD77</f>
        <v>1.3589693932728495E-2</v>
      </c>
      <c r="DE50" s="424"/>
    </row>
    <row r="51" spans="1:109" s="13" customFormat="1" x14ac:dyDescent="0.35">
      <c r="A51" s="72"/>
      <c r="B51" s="73"/>
      <c r="C51" s="83"/>
      <c r="D51" s="73"/>
      <c r="E51" s="83"/>
      <c r="F51" s="75"/>
      <c r="G51" s="84"/>
      <c r="H51" s="75"/>
      <c r="I51" s="84"/>
      <c r="J51" s="75"/>
      <c r="K51" s="84"/>
      <c r="L51" s="75"/>
      <c r="M51" s="84"/>
      <c r="N51" s="75"/>
      <c r="O51" s="84"/>
      <c r="P51" s="75"/>
      <c r="Q51" s="84"/>
      <c r="R51" s="75"/>
      <c r="S51" s="84"/>
      <c r="T51" s="75"/>
      <c r="U51" s="84"/>
      <c r="V51" s="75"/>
      <c r="W51" s="84"/>
      <c r="X51" s="75"/>
      <c r="Y51" s="84"/>
      <c r="Z51" s="75"/>
      <c r="AA51" s="84"/>
      <c r="AB51" s="75"/>
      <c r="AC51" s="84"/>
      <c r="AD51" s="73"/>
      <c r="AE51" s="83"/>
      <c r="AF51" s="75"/>
      <c r="AG51" s="84"/>
      <c r="AH51" s="75"/>
      <c r="AI51" s="84"/>
      <c r="AJ51" s="75"/>
      <c r="AK51" s="84"/>
      <c r="AL51" s="75"/>
      <c r="AM51" s="84"/>
      <c r="AN51" s="75"/>
      <c r="AO51" s="84"/>
      <c r="AP51" s="75"/>
      <c r="AQ51" s="84"/>
      <c r="AR51" s="75"/>
      <c r="AS51" s="84"/>
      <c r="AT51" s="73"/>
      <c r="AU51" s="83"/>
      <c r="AV51" s="75"/>
      <c r="AW51" s="84"/>
      <c r="AX51" s="75"/>
      <c r="AY51" s="84"/>
      <c r="AZ51" s="75"/>
      <c r="BA51" s="84"/>
      <c r="BB51" s="75"/>
      <c r="BC51" s="84"/>
      <c r="BD51" s="75"/>
      <c r="BE51" s="84"/>
      <c r="BF51" s="75"/>
      <c r="BG51" s="84"/>
      <c r="BH51" s="75"/>
      <c r="BI51" s="84"/>
      <c r="BJ51" s="75"/>
      <c r="BK51" s="84"/>
      <c r="BL51" s="75"/>
      <c r="BM51" s="84"/>
      <c r="BN51" s="75"/>
      <c r="BO51" s="84"/>
      <c r="BP51" s="75"/>
      <c r="BQ51" s="84"/>
      <c r="BR51" s="75"/>
      <c r="BS51" s="84"/>
      <c r="BT51" s="75"/>
      <c r="BU51" s="84"/>
      <c r="BV51" s="75"/>
      <c r="BW51" s="84"/>
      <c r="BX51" s="75"/>
      <c r="BY51" s="84"/>
      <c r="BZ51" s="73"/>
      <c r="CA51" s="83"/>
      <c r="CB51" s="73"/>
      <c r="CC51" s="83"/>
      <c r="CD51" s="75"/>
      <c r="CE51" s="84"/>
      <c r="CF51" s="75"/>
      <c r="CG51" s="84"/>
      <c r="CH51" s="75"/>
      <c r="CI51" s="84"/>
      <c r="CJ51" s="75"/>
      <c r="CK51" s="84"/>
      <c r="CL51" s="75"/>
      <c r="CM51" s="84"/>
      <c r="CN51" s="75"/>
      <c r="CO51" s="84"/>
      <c r="CP51" s="75"/>
      <c r="CQ51" s="84"/>
      <c r="CR51" s="75"/>
      <c r="CS51" s="84"/>
      <c r="CT51" s="75"/>
      <c r="CU51" s="84"/>
      <c r="CV51" s="75"/>
      <c r="CW51" s="84"/>
      <c r="CX51" s="75"/>
      <c r="CY51" s="84"/>
      <c r="CZ51" s="75"/>
      <c r="DA51" s="84"/>
      <c r="DB51" s="75"/>
      <c r="DC51" s="84"/>
      <c r="DD51" s="285"/>
      <c r="DE51" s="286"/>
    </row>
    <row r="52" spans="1:109" s="38" customFormat="1" x14ac:dyDescent="0.35">
      <c r="A52" s="25" t="s">
        <v>70</v>
      </c>
      <c r="B52" s="42">
        <f>+B59+B65</f>
        <v>24419524.434925117</v>
      </c>
      <c r="C52" s="70">
        <f>+C59+C65</f>
        <v>1</v>
      </c>
      <c r="D52" s="42">
        <f>+D59+D65</f>
        <v>24723278.87137235</v>
      </c>
      <c r="E52" s="70">
        <f>+E59+E65</f>
        <v>1</v>
      </c>
      <c r="F52" s="43">
        <f t="shared" ref="F52:Y52" si="2">+F59+F65</f>
        <v>25132803.064492788</v>
      </c>
      <c r="G52" s="71">
        <f t="shared" si="2"/>
        <v>1</v>
      </c>
      <c r="H52" s="43">
        <f t="shared" si="2"/>
        <v>25384077.57619714</v>
      </c>
      <c r="I52" s="71">
        <f t="shared" si="2"/>
        <v>1</v>
      </c>
      <c r="J52" s="43">
        <f t="shared" si="2"/>
        <v>25658871.132009134</v>
      </c>
      <c r="K52" s="71">
        <f t="shared" si="2"/>
        <v>1</v>
      </c>
      <c r="L52" s="43">
        <f t="shared" si="2"/>
        <v>25795142.906391811</v>
      </c>
      <c r="M52" s="71">
        <f t="shared" si="2"/>
        <v>1</v>
      </c>
      <c r="N52" s="43">
        <f t="shared" si="2"/>
        <v>26226691.472721688</v>
      </c>
      <c r="O52" s="71">
        <f t="shared" si="2"/>
        <v>1</v>
      </c>
      <c r="P52" s="43">
        <f t="shared" si="2"/>
        <v>26384898.084185865</v>
      </c>
      <c r="Q52" s="71">
        <f t="shared" si="2"/>
        <v>1</v>
      </c>
      <c r="R52" s="43">
        <f t="shared" si="2"/>
        <v>27031794.414858781</v>
      </c>
      <c r="S52" s="71">
        <f t="shared" si="2"/>
        <v>1</v>
      </c>
      <c r="T52" s="43">
        <f t="shared" si="2"/>
        <v>27213742.834636338</v>
      </c>
      <c r="U52" s="71">
        <f t="shared" si="2"/>
        <v>1</v>
      </c>
      <c r="V52" s="43">
        <f t="shared" si="2"/>
        <v>27527725.232322562</v>
      </c>
      <c r="W52" s="71">
        <f t="shared" si="2"/>
        <v>1</v>
      </c>
      <c r="X52" s="43">
        <f t="shared" si="2"/>
        <v>27095668.368750483</v>
      </c>
      <c r="Y52" s="71">
        <f t="shared" si="2"/>
        <v>1</v>
      </c>
      <c r="Z52" s="43">
        <f t="shared" ref="Z52:AE52" si="3">+Z59+Z65</f>
        <v>27271988.399788592</v>
      </c>
      <c r="AA52" s="71">
        <f t="shared" si="3"/>
        <v>1</v>
      </c>
      <c r="AB52" s="43">
        <f t="shared" si="3"/>
        <v>27477919.847449571</v>
      </c>
      <c r="AC52" s="71">
        <f t="shared" si="3"/>
        <v>1</v>
      </c>
      <c r="AD52" s="42">
        <f t="shared" si="3"/>
        <v>27728804.806109603</v>
      </c>
      <c r="AE52" s="70">
        <f t="shared" si="3"/>
        <v>1</v>
      </c>
      <c r="AF52" s="43">
        <f t="shared" ref="AF52:BW52" si="4">+AF59+AF65</f>
        <v>28443391.975436475</v>
      </c>
      <c r="AG52" s="71">
        <f t="shared" si="4"/>
        <v>1</v>
      </c>
      <c r="AH52" s="43">
        <f t="shared" si="4"/>
        <v>28726005.893349223</v>
      </c>
      <c r="AI52" s="71">
        <f t="shared" si="4"/>
        <v>1</v>
      </c>
      <c r="AJ52" s="43">
        <f t="shared" si="4"/>
        <v>28990793.268679667</v>
      </c>
      <c r="AK52" s="71">
        <f t="shared" si="4"/>
        <v>1</v>
      </c>
      <c r="AL52" s="43">
        <f t="shared" si="4"/>
        <v>28914265.535337344</v>
      </c>
      <c r="AM52" s="71">
        <f t="shared" si="4"/>
        <v>1</v>
      </c>
      <c r="AN52" s="43">
        <f t="shared" si="4"/>
        <v>28614138.03343349</v>
      </c>
      <c r="AO52" s="71">
        <f t="shared" si="4"/>
        <v>1</v>
      </c>
      <c r="AP52" s="43">
        <f t="shared" si="4"/>
        <v>28841020.998626966</v>
      </c>
      <c r="AQ52" s="71">
        <f t="shared" si="4"/>
        <v>1</v>
      </c>
      <c r="AR52" s="43">
        <f t="shared" si="4"/>
        <v>28228861.733665925</v>
      </c>
      <c r="AS52" s="71">
        <f t="shared" si="4"/>
        <v>1</v>
      </c>
      <c r="AT52" s="42">
        <f t="shared" si="4"/>
        <v>28197043.203371756</v>
      </c>
      <c r="AU52" s="70">
        <f t="shared" si="4"/>
        <v>1</v>
      </c>
      <c r="AV52" s="43">
        <f t="shared" si="4"/>
        <v>28370430.099246822</v>
      </c>
      <c r="AW52" s="71">
        <f t="shared" si="4"/>
        <v>1</v>
      </c>
      <c r="AX52" s="43">
        <f t="shared" si="4"/>
        <v>28223523.088653203</v>
      </c>
      <c r="AY52" s="71">
        <f t="shared" si="4"/>
        <v>1</v>
      </c>
      <c r="AZ52" s="43">
        <f t="shared" si="4"/>
        <v>27281904.772360206</v>
      </c>
      <c r="BA52" s="71">
        <f t="shared" si="4"/>
        <v>1</v>
      </c>
      <c r="BB52" s="43">
        <f t="shared" si="4"/>
        <v>27506565.441791043</v>
      </c>
      <c r="BC52" s="71">
        <f t="shared" si="4"/>
        <v>1</v>
      </c>
      <c r="BD52" s="43">
        <f t="shared" si="4"/>
        <v>27335677.691902217</v>
      </c>
      <c r="BE52" s="71">
        <f t="shared" si="4"/>
        <v>1</v>
      </c>
      <c r="BF52" s="43">
        <f t="shared" si="4"/>
        <v>28518290.800171927</v>
      </c>
      <c r="BG52" s="71">
        <f t="shared" si="4"/>
        <v>0.99999999999999989</v>
      </c>
      <c r="BH52" s="43">
        <f t="shared" si="4"/>
        <v>28573446.636473157</v>
      </c>
      <c r="BI52" s="71">
        <f t="shared" si="4"/>
        <v>1</v>
      </c>
      <c r="BJ52" s="43">
        <f t="shared" si="4"/>
        <v>28633197.321469903</v>
      </c>
      <c r="BK52" s="71">
        <f t="shared" si="4"/>
        <v>1</v>
      </c>
      <c r="BL52" s="43">
        <f t="shared" si="4"/>
        <v>28498062.546900008</v>
      </c>
      <c r="BM52" s="71">
        <f t="shared" si="4"/>
        <v>1</v>
      </c>
      <c r="BN52" s="43">
        <f t="shared" si="4"/>
        <v>28344813.350836322</v>
      </c>
      <c r="BO52" s="71">
        <f t="shared" si="4"/>
        <v>1</v>
      </c>
      <c r="BP52" s="43">
        <f t="shared" si="4"/>
        <v>28232248.350362241</v>
      </c>
      <c r="BQ52" s="71">
        <f t="shared" si="4"/>
        <v>1</v>
      </c>
      <c r="BR52" s="43">
        <f t="shared" si="4"/>
        <v>28216672.035746399</v>
      </c>
      <c r="BS52" s="71">
        <f t="shared" si="4"/>
        <v>1</v>
      </c>
      <c r="BT52" s="43">
        <f t="shared" si="4"/>
        <v>28998880.366493523</v>
      </c>
      <c r="BU52" s="71">
        <f t="shared" si="4"/>
        <v>1</v>
      </c>
      <c r="BV52" s="43">
        <f t="shared" si="4"/>
        <v>28762281.503659882</v>
      </c>
      <c r="BW52" s="71">
        <f t="shared" si="4"/>
        <v>1</v>
      </c>
      <c r="BX52" s="43">
        <f t="shared" ref="BX52:CM52" si="5">+BX59+BX65</f>
        <v>28982449.251117256</v>
      </c>
      <c r="BY52" s="71">
        <f t="shared" si="5"/>
        <v>1</v>
      </c>
      <c r="BZ52" s="42">
        <f t="shared" si="5"/>
        <v>28831313.663769655</v>
      </c>
      <c r="CA52" s="70">
        <f t="shared" si="5"/>
        <v>0.99999999999999989</v>
      </c>
      <c r="CB52" s="42">
        <f t="shared" si="5"/>
        <v>28465238.956569273</v>
      </c>
      <c r="CC52" s="70">
        <f t="shared" si="5"/>
        <v>1</v>
      </c>
      <c r="CD52" s="43">
        <f t="shared" si="5"/>
        <v>28785401.386293549</v>
      </c>
      <c r="CE52" s="71">
        <f t="shared" si="5"/>
        <v>1</v>
      </c>
      <c r="CF52" s="43">
        <f t="shared" si="5"/>
        <v>29344776.850174192</v>
      </c>
      <c r="CG52" s="71">
        <f t="shared" si="5"/>
        <v>1</v>
      </c>
      <c r="CH52" s="43">
        <f t="shared" si="5"/>
        <v>29211398.929450206</v>
      </c>
      <c r="CI52" s="71">
        <f t="shared" si="5"/>
        <v>1</v>
      </c>
      <c r="CJ52" s="43">
        <f t="shared" si="5"/>
        <v>29212104.397685386</v>
      </c>
      <c r="CK52" s="71">
        <f t="shared" si="5"/>
        <v>1</v>
      </c>
      <c r="CL52" s="43">
        <f t="shared" si="5"/>
        <v>29419657.942250058</v>
      </c>
      <c r="CM52" s="71">
        <f t="shared" si="5"/>
        <v>1</v>
      </c>
      <c r="CN52" s="43">
        <f t="shared" ref="CN52:CU52" si="6">+CN59+CN65</f>
        <v>29257181.942706484</v>
      </c>
      <c r="CO52" s="71">
        <f t="shared" si="6"/>
        <v>1</v>
      </c>
      <c r="CP52" s="43">
        <f t="shared" si="6"/>
        <v>29286231.826885071</v>
      </c>
      <c r="CQ52" s="71">
        <f t="shared" si="6"/>
        <v>1</v>
      </c>
      <c r="CR52" s="43">
        <f t="shared" si="6"/>
        <v>29376955.387812898</v>
      </c>
      <c r="CS52" s="71">
        <f t="shared" si="6"/>
        <v>1</v>
      </c>
      <c r="CT52" s="43">
        <f t="shared" si="6"/>
        <v>29348437.5676869</v>
      </c>
      <c r="CU52" s="71">
        <f t="shared" si="6"/>
        <v>0.99999999999999989</v>
      </c>
      <c r="CV52" s="43">
        <f t="shared" ref="CV52:DA52" si="7">+CV59+CV65</f>
        <v>29330395.980755396</v>
      </c>
      <c r="CW52" s="71">
        <f t="shared" si="7"/>
        <v>1</v>
      </c>
      <c r="CX52" s="43">
        <f t="shared" si="7"/>
        <v>29398749.470126208</v>
      </c>
      <c r="CY52" s="71">
        <f t="shared" si="7"/>
        <v>1</v>
      </c>
      <c r="CZ52" s="43">
        <f t="shared" si="7"/>
        <v>29532179.655783933</v>
      </c>
      <c r="DA52" s="71">
        <f t="shared" si="7"/>
        <v>1</v>
      </c>
      <c r="DB52" s="43">
        <f t="shared" ref="DB52:DC52" si="8">+DB59+DB65</f>
        <v>29562761.838893168</v>
      </c>
      <c r="DC52" s="71">
        <f t="shared" si="8"/>
        <v>1</v>
      </c>
      <c r="DD52" s="291">
        <f t="shared" ref="DD52:DE52" si="9">+DD59+DD65</f>
        <v>29687816.979519688</v>
      </c>
      <c r="DE52" s="252">
        <f t="shared" si="9"/>
        <v>1</v>
      </c>
    </row>
    <row r="53" spans="1:109" s="38" customFormat="1" ht="12.75" customHeight="1" x14ac:dyDescent="0.35">
      <c r="A53" s="72" t="s">
        <v>49</v>
      </c>
      <c r="B53" s="73">
        <f>+B52/B72</f>
        <v>0.66911521517675643</v>
      </c>
      <c r="C53" s="74"/>
      <c r="D53" s="73">
        <v>0</v>
      </c>
      <c r="E53" s="74"/>
      <c r="F53" s="75">
        <v>0</v>
      </c>
      <c r="G53" s="76"/>
      <c r="H53" s="75">
        <v>0</v>
      </c>
      <c r="I53" s="76"/>
      <c r="J53" s="75">
        <v>0</v>
      </c>
      <c r="K53" s="76"/>
      <c r="L53" s="75">
        <v>0</v>
      </c>
      <c r="M53" s="76"/>
      <c r="N53" s="75">
        <v>0</v>
      </c>
      <c r="O53" s="76"/>
      <c r="P53" s="75">
        <v>0</v>
      </c>
      <c r="Q53" s="76"/>
      <c r="R53" s="75">
        <v>0</v>
      </c>
      <c r="S53" s="76"/>
      <c r="T53" s="75">
        <v>0</v>
      </c>
      <c r="U53" s="76"/>
      <c r="V53" s="75">
        <v>0</v>
      </c>
      <c r="W53" s="76"/>
      <c r="X53" s="75">
        <v>0</v>
      </c>
      <c r="Y53" s="76"/>
      <c r="Z53" s="75">
        <f>+Z52/Z72</f>
        <v>0.68191717614379732</v>
      </c>
      <c r="AA53" s="76"/>
      <c r="AB53" s="75">
        <v>0</v>
      </c>
      <c r="AC53" s="76"/>
      <c r="AD53" s="73">
        <v>0</v>
      </c>
      <c r="AE53" s="74"/>
      <c r="AF53" s="75">
        <v>0</v>
      </c>
      <c r="AG53" s="76"/>
      <c r="AH53" s="75">
        <v>0</v>
      </c>
      <c r="AI53" s="76"/>
      <c r="AJ53" s="75">
        <v>0</v>
      </c>
      <c r="AK53" s="76"/>
      <c r="AL53" s="75">
        <v>0</v>
      </c>
      <c r="AM53" s="76"/>
      <c r="AN53" s="75">
        <v>0</v>
      </c>
      <c r="AO53" s="76"/>
      <c r="AP53" s="75">
        <v>0</v>
      </c>
      <c r="AQ53" s="76"/>
      <c r="AR53" s="75">
        <v>0</v>
      </c>
      <c r="AS53" s="76"/>
      <c r="AT53" s="73">
        <v>0</v>
      </c>
      <c r="AU53" s="74"/>
      <c r="AV53" s="75">
        <v>0</v>
      </c>
      <c r="AW53" s="76"/>
      <c r="AX53" s="75">
        <f>+AX52/AX72</f>
        <v>0.62984833370541948</v>
      </c>
      <c r="AY53" s="76"/>
      <c r="AZ53" s="75"/>
      <c r="BA53" s="76"/>
      <c r="BB53" s="75"/>
      <c r="BC53" s="76"/>
      <c r="BD53" s="75"/>
      <c r="BE53" s="76"/>
      <c r="BF53" s="75"/>
      <c r="BG53" s="76"/>
      <c r="BH53" s="75"/>
      <c r="BI53" s="76"/>
      <c r="BJ53" s="75"/>
      <c r="BK53" s="76"/>
      <c r="BL53" s="75"/>
      <c r="BM53" s="76"/>
      <c r="BN53" s="75"/>
      <c r="BO53" s="76"/>
      <c r="BP53" s="75"/>
      <c r="BQ53" s="76"/>
      <c r="BR53" s="75"/>
      <c r="BS53" s="76"/>
      <c r="BT53" s="75"/>
      <c r="BU53" s="76"/>
      <c r="BV53" s="75" t="s">
        <v>270</v>
      </c>
      <c r="BW53" s="76"/>
      <c r="BX53" s="75" t="s">
        <v>270</v>
      </c>
      <c r="BY53" s="76"/>
      <c r="BZ53" s="73" t="s">
        <v>270</v>
      </c>
      <c r="CA53" s="74"/>
      <c r="CB53" s="73" t="s">
        <v>270</v>
      </c>
      <c r="CC53" s="74"/>
      <c r="CD53" s="75" t="s">
        <v>270</v>
      </c>
      <c r="CE53" s="76"/>
      <c r="CF53" s="75" t="s">
        <v>270</v>
      </c>
      <c r="CG53" s="76"/>
      <c r="CH53" s="75" t="s">
        <v>270</v>
      </c>
      <c r="CI53" s="76"/>
      <c r="CJ53" s="75" t="s">
        <v>270</v>
      </c>
      <c r="CK53" s="76"/>
      <c r="CL53" s="75" t="s">
        <v>270</v>
      </c>
      <c r="CM53" s="76"/>
      <c r="CN53" s="75" t="s">
        <v>270</v>
      </c>
      <c r="CO53" s="76"/>
      <c r="CP53" s="75" t="s">
        <v>270</v>
      </c>
      <c r="CQ53" s="76"/>
      <c r="CR53" s="75" t="s">
        <v>270</v>
      </c>
      <c r="CS53" s="76"/>
      <c r="CT53" s="75">
        <f>+CT52/CT72</f>
        <v>0.59753393164452795</v>
      </c>
      <c r="CU53" s="76"/>
      <c r="CV53" s="75"/>
      <c r="CW53" s="76"/>
      <c r="CX53" s="75"/>
      <c r="CY53" s="76"/>
      <c r="CZ53" s="75"/>
      <c r="DA53" s="76"/>
      <c r="DB53" s="75"/>
      <c r="DC53" s="76"/>
      <c r="DD53" s="285"/>
      <c r="DE53" s="283"/>
    </row>
    <row r="54" spans="1:109" s="38" customFormat="1" ht="12.75" customHeight="1" x14ac:dyDescent="0.35">
      <c r="A54" s="72" t="s">
        <v>71</v>
      </c>
      <c r="B54" s="73">
        <f>+B52/B74</f>
        <v>3.3874716408932022</v>
      </c>
      <c r="C54" s="70"/>
      <c r="D54" s="73">
        <v>0</v>
      </c>
      <c r="E54" s="70"/>
      <c r="F54" s="75">
        <v>0</v>
      </c>
      <c r="G54" s="71"/>
      <c r="H54" s="75">
        <v>0</v>
      </c>
      <c r="I54" s="71"/>
      <c r="J54" s="75">
        <v>0</v>
      </c>
      <c r="K54" s="71"/>
      <c r="L54" s="75">
        <v>0</v>
      </c>
      <c r="M54" s="71"/>
      <c r="N54" s="75">
        <v>0</v>
      </c>
      <c r="O54" s="71"/>
      <c r="P54" s="75">
        <v>0</v>
      </c>
      <c r="Q54" s="71"/>
      <c r="R54" s="75">
        <v>0</v>
      </c>
      <c r="S54" s="71"/>
      <c r="T54" s="75">
        <v>0</v>
      </c>
      <c r="U54" s="71"/>
      <c r="V54" s="75">
        <v>0</v>
      </c>
      <c r="W54" s="71"/>
      <c r="X54" s="75">
        <v>0</v>
      </c>
      <c r="Y54" s="71"/>
      <c r="Z54" s="75">
        <f>+Z52/Z75</f>
        <v>4.3154093663591748</v>
      </c>
      <c r="AA54" s="71"/>
      <c r="AB54" s="75">
        <f>+AB52/AB75</f>
        <v>44.87321023918291</v>
      </c>
      <c r="AC54" s="71"/>
      <c r="AD54" s="73">
        <f>+AD52/AD75</f>
        <v>25.156997655697776</v>
      </c>
      <c r="AE54" s="70"/>
      <c r="AF54" s="75">
        <f>+AF52/AF75</f>
        <v>14.682334432723081</v>
      </c>
      <c r="AG54" s="71"/>
      <c r="AH54" s="75">
        <f>+AH52/AH75</f>
        <v>12.022067739895132</v>
      </c>
      <c r="AI54" s="71"/>
      <c r="AJ54" s="75">
        <f>+AJ52/AJ75</f>
        <v>10.053634040999752</v>
      </c>
      <c r="AK54" s="71"/>
      <c r="AL54" s="75">
        <f>+AL52/AL75</f>
        <v>8.1889344891461491</v>
      </c>
      <c r="AM54" s="71"/>
      <c r="AN54" s="75">
        <f>+AN52/AN75</f>
        <v>6.9465028108422491</v>
      </c>
      <c r="AO54" s="71"/>
      <c r="AP54" s="75">
        <f>+AP52/AP75</f>
        <v>6.0039838830873036</v>
      </c>
      <c r="AQ54" s="71"/>
      <c r="AR54" s="75">
        <f>+AR52/AR75</f>
        <v>5.1690518654257875</v>
      </c>
      <c r="AS54" s="71"/>
      <c r="AT54" s="73">
        <f>+AT52/AT75</f>
        <v>4.7131362410481428</v>
      </c>
      <c r="AU54" s="70"/>
      <c r="AV54" s="75">
        <f>+AV52/AV75</f>
        <v>4.3580721237622866</v>
      </c>
      <c r="AW54" s="71"/>
      <c r="AX54" s="75">
        <f>+AX52/AX75</f>
        <v>3.8485408708301483</v>
      </c>
      <c r="AY54" s="71"/>
      <c r="AZ54" s="75">
        <f>+AZ52/AZ75</f>
        <v>40.29728282376599</v>
      </c>
      <c r="BA54" s="71"/>
      <c r="BB54" s="75">
        <f>+BB52/BB75</f>
        <v>23.843896089452336</v>
      </c>
      <c r="BC54" s="71"/>
      <c r="BD54" s="75">
        <f>+BD52/BD75</f>
        <v>13.57219178559709</v>
      </c>
      <c r="BE54" s="71"/>
      <c r="BF54" s="75">
        <f>+BF52/BF75</f>
        <v>11.384804127426388</v>
      </c>
      <c r="BG54" s="71"/>
      <c r="BH54" s="75">
        <f>+BH52/BH75</f>
        <v>9.4621908306786775</v>
      </c>
      <c r="BI54" s="71"/>
      <c r="BJ54" s="75">
        <f>+BJ52/BJ75</f>
        <v>7.8021980334659116</v>
      </c>
      <c r="BK54" s="71"/>
      <c r="BL54" s="75">
        <f>+BL52/BL75</f>
        <v>6.7790893506937788</v>
      </c>
      <c r="BM54" s="71"/>
      <c r="BN54" s="75">
        <f>+BN52/BN75</f>
        <v>6.041249988643421</v>
      </c>
      <c r="BO54" s="71"/>
      <c r="BP54" s="75">
        <f>+BP52/BP75</f>
        <v>5.313221293182842</v>
      </c>
      <c r="BQ54" s="71"/>
      <c r="BR54" s="75">
        <f>+BR52/BR75</f>
        <v>4.8319254913029388</v>
      </c>
      <c r="BS54" s="71"/>
      <c r="BT54" s="75">
        <f>+BT52/BT75</f>
        <v>4.5389968455252721</v>
      </c>
      <c r="BU54" s="71"/>
      <c r="BV54" s="75">
        <f>+BV52/BV74</f>
        <v>2.9208454372168307</v>
      </c>
      <c r="BW54" s="71"/>
      <c r="BX54" s="75"/>
      <c r="BY54" s="71"/>
      <c r="BZ54" s="73"/>
      <c r="CA54" s="70"/>
      <c r="CB54" s="73"/>
      <c r="CC54" s="70"/>
      <c r="CD54" s="75"/>
      <c r="CE54" s="71"/>
      <c r="CF54" s="75"/>
      <c r="CG54" s="71"/>
      <c r="CH54" s="75"/>
      <c r="CI54" s="71"/>
      <c r="CJ54" s="75"/>
      <c r="CK54" s="71"/>
      <c r="CL54" s="75"/>
      <c r="CM54" s="71"/>
      <c r="CN54" s="75"/>
      <c r="CO54" s="71"/>
      <c r="CP54" s="75"/>
      <c r="CQ54" s="71"/>
      <c r="CR54" s="75"/>
      <c r="CS54" s="71"/>
      <c r="CT54" s="75">
        <f>+CT52/CT74</f>
        <v>2.7829760628413731</v>
      </c>
      <c r="CU54" s="71"/>
      <c r="CV54" s="75"/>
      <c r="CW54" s="71"/>
      <c r="CX54" s="75"/>
      <c r="CY54" s="71"/>
      <c r="CZ54" s="75"/>
      <c r="DA54" s="71"/>
      <c r="DB54" s="75"/>
      <c r="DC54" s="71"/>
      <c r="DD54" s="285"/>
      <c r="DE54" s="252"/>
    </row>
    <row r="55" spans="1:109" s="38" customFormat="1" ht="12.75" customHeight="1" x14ac:dyDescent="0.35">
      <c r="A55" s="72" t="s">
        <v>68</v>
      </c>
      <c r="B55" s="73">
        <f>+B52/B75</f>
        <v>5.2017925986865405</v>
      </c>
      <c r="C55" s="70"/>
      <c r="D55" s="73">
        <f>+D52/D75</f>
        <v>51.053204128990139</v>
      </c>
      <c r="E55" s="70"/>
      <c r="F55" s="75">
        <f>+F52/F75</f>
        <v>27.744761983618027</v>
      </c>
      <c r="G55" s="71"/>
      <c r="H55" s="75">
        <f>+H52/H75</f>
        <v>14.658272871301154</v>
      </c>
      <c r="I55" s="71"/>
      <c r="J55" s="75">
        <f>+J52/J75</f>
        <v>11.729214147175385</v>
      </c>
      <c r="K55" s="71"/>
      <c r="L55" s="75">
        <f>+L52/L75</f>
        <v>9.8913017431687464</v>
      </c>
      <c r="M55" s="71"/>
      <c r="N55" s="75">
        <f>+N52/N75</f>
        <v>8.3488703606595234</v>
      </c>
      <c r="O55" s="71"/>
      <c r="P55" s="75">
        <f>+P52/P75</f>
        <v>7.3553913667412925</v>
      </c>
      <c r="Q55" s="71"/>
      <c r="R55" s="75">
        <f>+R52/R75</f>
        <v>6.7261050662689188</v>
      </c>
      <c r="S55" s="71"/>
      <c r="T55" s="75">
        <f>+T52/T75</f>
        <v>5.9832554930497199</v>
      </c>
      <c r="U55" s="71"/>
      <c r="V55" s="75">
        <f>+V52/V75</f>
        <v>5.4663515660583277</v>
      </c>
      <c r="W55" s="71"/>
      <c r="X55" s="75">
        <f>+X52/X75</f>
        <v>4.9092634451522414</v>
      </c>
      <c r="Y55" s="71"/>
      <c r="Z55" s="75">
        <f>+Z52/Z75</f>
        <v>4.3154093663591748</v>
      </c>
      <c r="AA55" s="71"/>
      <c r="AB55" s="75">
        <f>+AB52/AB75</f>
        <v>44.87321023918291</v>
      </c>
      <c r="AC55" s="71"/>
      <c r="AD55" s="73">
        <f>+AD52/AD75</f>
        <v>25.156997655697776</v>
      </c>
      <c r="AE55" s="70"/>
      <c r="AF55" s="75">
        <f>+AF52/AF75</f>
        <v>14.682334432723081</v>
      </c>
      <c r="AG55" s="71"/>
      <c r="AH55" s="75">
        <f>+AH52/AH75</f>
        <v>12.022067739895132</v>
      </c>
      <c r="AI55" s="71"/>
      <c r="AJ55" s="75">
        <f>+AJ52/AJ75</f>
        <v>10.053634040999752</v>
      </c>
      <c r="AK55" s="71"/>
      <c r="AL55" s="75">
        <f>+AL52/AL75</f>
        <v>8.1889344891461491</v>
      </c>
      <c r="AM55" s="71"/>
      <c r="AN55" s="75">
        <f>+AN52/AN75</f>
        <v>6.9465028108422491</v>
      </c>
      <c r="AO55" s="71"/>
      <c r="AP55" s="75">
        <f>+AP52/AP75</f>
        <v>6.0039838830873036</v>
      </c>
      <c r="AQ55" s="71"/>
      <c r="AR55" s="75">
        <f>+AR52/AR75</f>
        <v>5.1690518654257875</v>
      </c>
      <c r="AS55" s="71"/>
      <c r="AT55" s="73">
        <f>+AT52/AT75</f>
        <v>4.7131362410481428</v>
      </c>
      <c r="AU55" s="70"/>
      <c r="AV55" s="75">
        <f>+AV52/AV75</f>
        <v>4.3580721237622866</v>
      </c>
      <c r="AW55" s="71"/>
      <c r="AX55" s="75">
        <f>+AX52/AX75</f>
        <v>3.8485408708301483</v>
      </c>
      <c r="AY55" s="71"/>
      <c r="AZ55" s="75">
        <f>+AZ52/AZ75</f>
        <v>40.29728282376599</v>
      </c>
      <c r="BA55" s="71"/>
      <c r="BB55" s="75">
        <f>+BB52/BB75</f>
        <v>23.843896089452336</v>
      </c>
      <c r="BC55" s="71"/>
      <c r="BD55" s="75">
        <f>+BD52/BD75</f>
        <v>13.57219178559709</v>
      </c>
      <c r="BE55" s="71"/>
      <c r="BF55" s="75">
        <f>+BF52/BF75</f>
        <v>11.384804127426388</v>
      </c>
      <c r="BG55" s="71"/>
      <c r="BH55" s="75">
        <f>+BH52/BH75</f>
        <v>9.4621908306786775</v>
      </c>
      <c r="BI55" s="71"/>
      <c r="BJ55" s="75">
        <f>+BJ52/BJ75</f>
        <v>7.8021980334659116</v>
      </c>
      <c r="BK55" s="71"/>
      <c r="BL55" s="75">
        <f>+BL52/BL75</f>
        <v>6.7790893506937788</v>
      </c>
      <c r="BM55" s="71"/>
      <c r="BN55" s="75">
        <f>+BN52/BN75</f>
        <v>6.041249988643421</v>
      </c>
      <c r="BO55" s="71"/>
      <c r="BP55" s="75">
        <f>+BP52/BP75</f>
        <v>5.313221293182842</v>
      </c>
      <c r="BQ55" s="71"/>
      <c r="BR55" s="75">
        <f>+BR52/BR75</f>
        <v>4.8319254913029388</v>
      </c>
      <c r="BS55" s="71"/>
      <c r="BT55" s="75">
        <f>+BT52/BT75</f>
        <v>4.5389968455252721</v>
      </c>
      <c r="BU55" s="71"/>
      <c r="BV55" s="75">
        <f>+BV52/BV75</f>
        <v>4.5019636401571912</v>
      </c>
      <c r="BW55" s="71"/>
      <c r="BX55" s="75">
        <f>+BX52/BX75</f>
        <v>43.18454959245846</v>
      </c>
      <c r="BY55" s="71"/>
      <c r="BZ55" s="73">
        <f>+BZ52/BZ75</f>
        <v>42.959353915914797</v>
      </c>
      <c r="CA55" s="70"/>
      <c r="CB55" s="73">
        <f>+CB52/CB75</f>
        <v>23.773052390389818</v>
      </c>
      <c r="CC55" s="70"/>
      <c r="CD55" s="75">
        <f>+CD52/CD75</f>
        <v>11.460398084488631</v>
      </c>
      <c r="CE55" s="71"/>
      <c r="CF55" s="75">
        <f>+CF52/CF75</f>
        <v>9.6561512859948859</v>
      </c>
      <c r="CG55" s="71"/>
      <c r="CH55" s="75">
        <f>+CH52/CH75</f>
        <v>7.8330150428310326</v>
      </c>
      <c r="CI55" s="71"/>
      <c r="CJ55" s="75">
        <f>+CJ52/CJ75</f>
        <v>6.8186611559245014</v>
      </c>
      <c r="CK55" s="71"/>
      <c r="CL55" s="75">
        <f>+CL52/CL75</f>
        <v>6.1336871769691923</v>
      </c>
      <c r="CM55" s="71"/>
      <c r="CN55" s="75">
        <f>+CN52/CN75</f>
        <v>5.3682352547408954</v>
      </c>
      <c r="CO55" s="71"/>
      <c r="CP55" s="75">
        <f>+CP52/CP75</f>
        <v>4.8458620578508276</v>
      </c>
      <c r="CQ55" s="71"/>
      <c r="CR55" s="75">
        <f>+CR52/CR75</f>
        <v>4.4664436402504872</v>
      </c>
      <c r="CS55" s="71"/>
      <c r="CT55" s="75">
        <f>+CT52/CT75</f>
        <v>3.9646873051250116</v>
      </c>
      <c r="CU55" s="71"/>
      <c r="CV55" s="75">
        <f>+CV52/CV75</f>
        <v>42.011244561806144</v>
      </c>
      <c r="CW55" s="71"/>
      <c r="CX55" s="75">
        <f>+CX52/CX75</f>
        <v>24.500107732305285</v>
      </c>
      <c r="CY55" s="71"/>
      <c r="CZ55" s="75">
        <f>+CZ52/CZ75</f>
        <v>14.601989820284723</v>
      </c>
      <c r="DA55" s="71"/>
      <c r="DB55" s="75">
        <f>+DB52/DB75</f>
        <v>11.478285485539093</v>
      </c>
      <c r="DC55" s="71"/>
      <c r="DD55" s="285">
        <f>+DD52/DD75</f>
        <v>11.526840441715649</v>
      </c>
      <c r="DE55" s="252"/>
    </row>
    <row r="56" spans="1:109" s="38" customFormat="1" ht="12.75" customHeight="1" x14ac:dyDescent="0.35">
      <c r="A56" s="72" t="s">
        <v>72</v>
      </c>
      <c r="B56" s="73">
        <f>+B52/B76</f>
        <v>5.6252820828594396</v>
      </c>
      <c r="C56" s="70"/>
      <c r="D56" s="73">
        <f>+D52/D76</f>
        <v>54.491145119380477</v>
      </c>
      <c r="E56" s="70"/>
      <c r="F56" s="75">
        <f>+F52/F76</f>
        <v>31.431735650738297</v>
      </c>
      <c r="G56" s="71"/>
      <c r="H56" s="75">
        <f>+H52/H76</f>
        <v>17.35451477347203</v>
      </c>
      <c r="I56" s="71"/>
      <c r="J56" s="75">
        <f>+J52/J76</f>
        <v>13.820777224961066</v>
      </c>
      <c r="K56" s="71"/>
      <c r="L56" s="75">
        <f>+L52/L76</f>
        <v>11.575295920774471</v>
      </c>
      <c r="M56" s="71"/>
      <c r="N56" s="75">
        <f>+N52/N76</f>
        <v>9.6761575173692016</v>
      </c>
      <c r="O56" s="71"/>
      <c r="P56" s="75">
        <f>+P52/P76</f>
        <v>8.4908464251344995</v>
      </c>
      <c r="Q56" s="71"/>
      <c r="R56" s="75">
        <f>+R52/R76</f>
        <v>7.7573510474913325</v>
      </c>
      <c r="S56" s="71"/>
      <c r="T56" s="75">
        <f>+T52/T76</f>
        <v>6.8493169649607575</v>
      </c>
      <c r="U56" s="71"/>
      <c r="V56" s="75">
        <f>+V52/V76</f>
        <v>6.249818775995629</v>
      </c>
      <c r="W56" s="71"/>
      <c r="X56" s="75">
        <f>+X52/X76</f>
        <v>5.6022036933738013</v>
      </c>
      <c r="Y56" s="71"/>
      <c r="Z56" s="75">
        <f>+Z52/Z76</f>
        <v>4.8995275677490877</v>
      </c>
      <c r="AA56" s="71"/>
      <c r="AB56" s="75">
        <f>+AB52/AB76</f>
        <v>50.530043194847529</v>
      </c>
      <c r="AC56" s="71"/>
      <c r="AD56" s="73">
        <f>+AD52/AD76</f>
        <v>28.312675052876013</v>
      </c>
      <c r="AE56" s="70"/>
      <c r="AF56" s="75">
        <f>+AF52/AF76</f>
        <v>16.374829687571609</v>
      </c>
      <c r="AG56" s="71"/>
      <c r="AH56" s="75">
        <f>+AH52/AH76</f>
        <v>13.59470507939932</v>
      </c>
      <c r="AI56" s="71"/>
      <c r="AJ56" s="75">
        <f>+AJ52/AJ76</f>
        <v>11.741262753267897</v>
      </c>
      <c r="AK56" s="71"/>
      <c r="AL56" s="75">
        <f>+AL52/AL76</f>
        <v>9.5060848711917227</v>
      </c>
      <c r="AM56" s="71"/>
      <c r="AN56" s="75">
        <f>+AN52/AN76</f>
        <v>8.0111265830336951</v>
      </c>
      <c r="AO56" s="71"/>
      <c r="AP56" s="75">
        <f>+AP52/AP76</f>
        <v>7.166535579671212</v>
      </c>
      <c r="AQ56" s="71"/>
      <c r="AR56" s="75">
        <f>+AR52/AR76</f>
        <v>6.1303488218096529</v>
      </c>
      <c r="AS56" s="71"/>
      <c r="AT56" s="73">
        <f>+AT52/AT76</f>
        <v>5.5594894461130568</v>
      </c>
      <c r="AU56" s="70"/>
      <c r="AV56" s="75">
        <f>+AV52/AV76</f>
        <v>5.1185021097664904</v>
      </c>
      <c r="AW56" s="71"/>
      <c r="AX56" s="75">
        <f>+AX52/AX76</f>
        <v>4.47151154850628</v>
      </c>
      <c r="AY56" s="71"/>
      <c r="AZ56" s="75">
        <f>+AZ52/AZ76</f>
        <v>45.453987097489666</v>
      </c>
      <c r="BA56" s="71"/>
      <c r="BB56" s="75">
        <f>+BB52/BB76</f>
        <v>26.922186908217114</v>
      </c>
      <c r="BC56" s="71"/>
      <c r="BD56" s="75">
        <f>+BD52/BD76</f>
        <v>15.063610731443017</v>
      </c>
      <c r="BE56" s="71"/>
      <c r="BF56" s="75">
        <f>+BF52/BF76</f>
        <v>12.693026507970002</v>
      </c>
      <c r="BG56" s="71"/>
      <c r="BH56" s="75">
        <f>+BH52/BH76</f>
        <v>10.569647785325303</v>
      </c>
      <c r="BI56" s="71"/>
      <c r="BJ56" s="75">
        <f>+BJ52/BJ76</f>
        <v>8.701977513303035</v>
      </c>
      <c r="BK56" s="71"/>
      <c r="BL56" s="75">
        <f>+BL52/BL76</f>
        <v>7.5725597776486042</v>
      </c>
      <c r="BM56" s="71"/>
      <c r="BN56" s="75">
        <f>+BN52/BN76</f>
        <v>6.7562648813389865</v>
      </c>
      <c r="BO56" s="71"/>
      <c r="BP56" s="75">
        <f>+BP52/BP76</f>
        <v>5.9303003440832818</v>
      </c>
      <c r="BQ56" s="71"/>
      <c r="BR56" s="75">
        <f>+BR52/BR76</f>
        <v>5.3955288804592785</v>
      </c>
      <c r="BS56" s="71"/>
      <c r="BT56" s="75">
        <f>+BT52/BT76</f>
        <v>5.0809383936584638</v>
      </c>
      <c r="BU56" s="71"/>
      <c r="BV56" s="75">
        <f>+BV52/BV76</f>
        <v>5.0394835433030556</v>
      </c>
      <c r="BW56" s="71"/>
      <c r="BX56" s="75">
        <f>+BX52/BX76</f>
        <v>49.110223383714953</v>
      </c>
      <c r="BY56" s="71"/>
      <c r="BZ56" s="73">
        <f>+BZ52/BZ76</f>
        <v>48.854126930597438</v>
      </c>
      <c r="CA56" s="70"/>
      <c r="CB56" s="73">
        <f>+CB52/CB76</f>
        <v>26.895214189008161</v>
      </c>
      <c r="CC56" s="70"/>
      <c r="CD56" s="75">
        <f>+CD52/CD76</f>
        <v>12.887156778692432</v>
      </c>
      <c r="CE56" s="71"/>
      <c r="CF56" s="75">
        <f>+CF52/CF76</f>
        <v>10.881434330204309</v>
      </c>
      <c r="CG56" s="71"/>
      <c r="CH56" s="75">
        <f>+CH52/CH76</f>
        <v>8.8175435376692217</v>
      </c>
      <c r="CI56" s="71"/>
      <c r="CJ56" s="75">
        <f>+CJ52/CJ76</f>
        <v>7.67394427782419</v>
      </c>
      <c r="CK56" s="71"/>
      <c r="CL56" s="75">
        <f>+CL52/CL76</f>
        <v>6.9171805393400083</v>
      </c>
      <c r="CM56" s="71"/>
      <c r="CN56" s="75">
        <f>+CN52/CN76</f>
        <v>6.0675447962696483</v>
      </c>
      <c r="CO56" s="71"/>
      <c r="CP56" s="75">
        <f>+CP52/CP76</f>
        <v>5.4681122952651675</v>
      </c>
      <c r="CQ56" s="71"/>
      <c r="CR56" s="75">
        <f>+CR52/CR76</f>
        <v>5.0446747923490349</v>
      </c>
      <c r="CS56" s="71"/>
      <c r="CT56" s="75">
        <f>+CT52/CT76</f>
        <v>4.4624516467298676</v>
      </c>
      <c r="CU56" s="71"/>
      <c r="CV56" s="75">
        <f>+CV52/CV76</f>
        <v>47.635148488185514</v>
      </c>
      <c r="CW56" s="71"/>
      <c r="CX56" s="75">
        <f>+CX52/CX76</f>
        <v>27.870288713985126</v>
      </c>
      <c r="CY56" s="71"/>
      <c r="CZ56" s="75">
        <f>+CZ52/CZ76</f>
        <v>16.377785033335325</v>
      </c>
      <c r="DA56" s="71"/>
      <c r="DB56" s="75">
        <f>+DB52/DB76</f>
        <v>12.909837499407946</v>
      </c>
      <c r="DC56" s="71"/>
      <c r="DD56" s="285">
        <f>+DD52/DD76</f>
        <v>12.964448146165246</v>
      </c>
      <c r="DE56" s="252"/>
    </row>
    <row r="57" spans="1:109" s="38" customFormat="1" ht="12.75" customHeight="1" x14ac:dyDescent="0.35">
      <c r="A57" s="72" t="s">
        <v>69</v>
      </c>
      <c r="B57" s="73">
        <f>+B52/B77</f>
        <v>3.1786958192154251</v>
      </c>
      <c r="C57" s="70"/>
      <c r="D57" s="73">
        <f>+D52/D77</f>
        <v>36.977342339267359</v>
      </c>
      <c r="E57" s="70"/>
      <c r="F57" s="75">
        <f>+F52/F77</f>
        <v>18.431659310650819</v>
      </c>
      <c r="G57" s="71"/>
      <c r="H57" s="75">
        <f>+H52/H77</f>
        <v>11.896248696917491</v>
      </c>
      <c r="I57" s="71"/>
      <c r="J57" s="75">
        <f>+J52/J77</f>
        <v>9.6454262047942905</v>
      </c>
      <c r="K57" s="71"/>
      <c r="L57" s="75">
        <f>+L52/L77</f>
        <v>8.0016245587634671</v>
      </c>
      <c r="M57" s="71"/>
      <c r="N57" s="75">
        <f>+N52/N77</f>
        <v>6.7373221065988567</v>
      </c>
      <c r="O57" s="71"/>
      <c r="P57" s="75">
        <f>+P52/P77</f>
        <v>5.7824955475854178</v>
      </c>
      <c r="Q57" s="71"/>
      <c r="R57" s="75">
        <f>+R52/R77</f>
        <v>5.0546796606567455</v>
      </c>
      <c r="S57" s="71"/>
      <c r="T57" s="75">
        <f>+T52/T77</f>
        <v>4.5043757839514642</v>
      </c>
      <c r="U57" s="71"/>
      <c r="V57" s="75">
        <f>+V52/V77</f>
        <v>4.1847250861656029</v>
      </c>
      <c r="W57" s="71"/>
      <c r="X57" s="75">
        <f>+X52/X77</f>
        <v>3.7686069630794314</v>
      </c>
      <c r="Y57" s="71"/>
      <c r="Z57" s="75">
        <f>+Z52/Z77</f>
        <v>3.2719731890976647</v>
      </c>
      <c r="AA57" s="71"/>
      <c r="AB57" s="75">
        <f>+AB52/AB77</f>
        <v>37.552410653952265</v>
      </c>
      <c r="AC57" s="71"/>
      <c r="AD57" s="73">
        <f>+AD52/AD77</f>
        <v>18.072549268251532</v>
      </c>
      <c r="AE57" s="70"/>
      <c r="AF57" s="75">
        <f>+AF52/AF77</f>
        <v>12.539280395955716</v>
      </c>
      <c r="AG57" s="71"/>
      <c r="AH57" s="75">
        <f>+AH52/AH77</f>
        <v>10.430872389990411</v>
      </c>
      <c r="AI57" s="71"/>
      <c r="AJ57" s="75">
        <f>+AJ52/AJ77</f>
        <v>8.9695794021680353</v>
      </c>
      <c r="AK57" s="71"/>
      <c r="AL57" s="75">
        <f>+AL52/AL77</f>
        <v>7.2782789013529321</v>
      </c>
      <c r="AM57" s="71"/>
      <c r="AN57" s="75">
        <f>+AN52/AN77</f>
        <v>6.1988433669759697</v>
      </c>
      <c r="AO57" s="71"/>
      <c r="AP57" s="75">
        <f>+AP52/AP77</f>
        <v>5.2742166990995996</v>
      </c>
      <c r="AQ57" s="71"/>
      <c r="AR57" s="75">
        <f>+AR52/AR77</f>
        <v>4.538765631003133</v>
      </c>
      <c r="AS57" s="71"/>
      <c r="AT57" s="73">
        <f>+AT52/AT77</f>
        <v>4.1537937319484941</v>
      </c>
      <c r="AU57" s="70"/>
      <c r="AV57" s="75">
        <f>+AV52/AV77</f>
        <v>3.8376312784265072</v>
      </c>
      <c r="AW57" s="71"/>
      <c r="AX57" s="75">
        <f>+AX52/AX77</f>
        <v>3.3369318180959087</v>
      </c>
      <c r="AY57" s="71"/>
      <c r="AZ57" s="75">
        <f>+AZ52/AZ77</f>
        <v>36.015564559705204</v>
      </c>
      <c r="BA57" s="71"/>
      <c r="BB57" s="75">
        <f>+BB52/BB77</f>
        <v>18.33482548122327</v>
      </c>
      <c r="BC57" s="71"/>
      <c r="BD57" s="75">
        <f>+BD52/BD77</f>
        <v>12.06301761844361</v>
      </c>
      <c r="BE57" s="71"/>
      <c r="BF57" s="75">
        <f>+BF52/BF77</f>
        <v>10.098083742855883</v>
      </c>
      <c r="BG57" s="71"/>
      <c r="BH57" s="75">
        <f>+BH52/BH77</f>
        <v>8.3657620866894664</v>
      </c>
      <c r="BI57" s="71"/>
      <c r="BJ57" s="75">
        <f>+BJ52/BJ77</f>
        <v>7.006120241390275</v>
      </c>
      <c r="BK57" s="71"/>
      <c r="BL57" s="75">
        <f>+BL52/BL77</f>
        <v>5.9203082669469769</v>
      </c>
      <c r="BM57" s="71"/>
      <c r="BN57" s="75">
        <f>+BN52/BN77</f>
        <v>5.0155514616424854</v>
      </c>
      <c r="BO57" s="71"/>
      <c r="BP57" s="75">
        <f>+BP52/BP77</f>
        <v>4.4423876638554622</v>
      </c>
      <c r="BQ57" s="71"/>
      <c r="BR57" s="75">
        <f>+BR52/BR77</f>
        <v>4.0304059994499815</v>
      </c>
      <c r="BS57" s="71"/>
      <c r="BT57" s="75">
        <f>+BT52/BT77</f>
        <v>3.8187870372310191</v>
      </c>
      <c r="BU57" s="71"/>
      <c r="BV57" s="75">
        <f>+BV52/BV77</f>
        <v>3.7876299491298977</v>
      </c>
      <c r="BW57" s="71"/>
      <c r="BX57" s="75">
        <f>+BX52/BX77</f>
        <v>37.523838977297586</v>
      </c>
      <c r="BY57" s="71"/>
      <c r="BZ57" s="73">
        <f>+BZ52/BZ77</f>
        <v>37.328162366455182</v>
      </c>
      <c r="CA57" s="70"/>
      <c r="CB57" s="73">
        <f>+CB52/CB77</f>
        <v>26.606165246390937</v>
      </c>
      <c r="CC57" s="70"/>
      <c r="CD57" s="75">
        <f>+CD52/CD77</f>
        <v>9.4071132901221386</v>
      </c>
      <c r="CE57" s="71"/>
      <c r="CF57" s="75">
        <f>+CF52/CF77</f>
        <v>7.9184877613458902</v>
      </c>
      <c r="CG57" s="71"/>
      <c r="CH57" s="75">
        <f>+CH52/CH77</f>
        <v>6.5621886477001254</v>
      </c>
      <c r="CI57" s="71"/>
      <c r="CJ57" s="75">
        <f>+CJ52/CJ77</f>
        <v>5.6226710897177652</v>
      </c>
      <c r="CK57" s="71"/>
      <c r="CL57" s="75">
        <f>+CL52/CL77</f>
        <v>4.8576891928979471</v>
      </c>
      <c r="CM57" s="71"/>
      <c r="CN57" s="75">
        <f>+CN52/CN77</f>
        <v>4.3056895831187587</v>
      </c>
      <c r="CO57" s="71"/>
      <c r="CP57" s="75">
        <f>+CP52/CP77</f>
        <v>3.9233795787731172</v>
      </c>
      <c r="CQ57" s="71"/>
      <c r="CR57" s="75">
        <f>+CR52/CR77</f>
        <v>3.598078548771559</v>
      </c>
      <c r="CS57" s="71"/>
      <c r="CT57" s="75">
        <f>+CT52/CT77</f>
        <v>3.1680895041842092</v>
      </c>
      <c r="CU57" s="71"/>
      <c r="CV57" s="75">
        <f>+CV52/CV77</f>
        <v>37.460516799589797</v>
      </c>
      <c r="CW57" s="71"/>
      <c r="CX57" s="75">
        <f>+CX52/CX77</f>
        <v>18.432507315379482</v>
      </c>
      <c r="CY57" s="71"/>
      <c r="CZ57" s="75">
        <f>+CZ52/CZ77</f>
        <v>12.371473806906462</v>
      </c>
      <c r="DA57" s="71"/>
      <c r="DB57" s="75">
        <f>+DB52/DB77</f>
        <v>9.8260970516079436</v>
      </c>
      <c r="DC57" s="71"/>
      <c r="DD57" s="285">
        <f>+DD52/DD77</f>
        <v>9.8676629903823798</v>
      </c>
      <c r="DE57" s="252"/>
    </row>
    <row r="58" spans="1:109" s="38" customFormat="1" ht="12.75" customHeight="1" x14ac:dyDescent="0.35">
      <c r="A58" s="72"/>
      <c r="B58" s="42"/>
      <c r="C58" s="70"/>
      <c r="D58" s="42"/>
      <c r="E58" s="70"/>
      <c r="F58" s="43"/>
      <c r="G58" s="71"/>
      <c r="H58" s="43"/>
      <c r="I58" s="71"/>
      <c r="J58" s="43"/>
      <c r="K58" s="71"/>
      <c r="L58" s="43"/>
      <c r="M58" s="71"/>
      <c r="N58" s="43"/>
      <c r="O58" s="71"/>
      <c r="P58" s="43"/>
      <c r="Q58" s="71"/>
      <c r="R58" s="43"/>
      <c r="S58" s="71"/>
      <c r="T58" s="43"/>
      <c r="U58" s="71"/>
      <c r="V58" s="43"/>
      <c r="W58" s="71"/>
      <c r="X58" s="43"/>
      <c r="Y58" s="71"/>
      <c r="Z58" s="43"/>
      <c r="AA58" s="71"/>
      <c r="AB58" s="43"/>
      <c r="AC58" s="71"/>
      <c r="AD58" s="42"/>
      <c r="AE58" s="70"/>
      <c r="AF58" s="43"/>
      <c r="AG58" s="71"/>
      <c r="AH58" s="43"/>
      <c r="AI58" s="71"/>
      <c r="AJ58" s="43"/>
      <c r="AK58" s="71"/>
      <c r="AL58" s="43"/>
      <c r="AM58" s="71"/>
      <c r="AN58" s="43"/>
      <c r="AO58" s="71"/>
      <c r="AP58" s="43"/>
      <c r="AQ58" s="71"/>
      <c r="AR58" s="43"/>
      <c r="AS58" s="71"/>
      <c r="AT58" s="42"/>
      <c r="AU58" s="70"/>
      <c r="AV58" s="43"/>
      <c r="AW58" s="71"/>
      <c r="AX58" s="43"/>
      <c r="AY58" s="71"/>
      <c r="AZ58" s="43"/>
      <c r="BA58" s="71"/>
      <c r="BB58" s="43"/>
      <c r="BC58" s="71"/>
      <c r="BD58" s="43"/>
      <c r="BE58" s="71"/>
      <c r="BF58" s="43"/>
      <c r="BG58" s="71"/>
      <c r="BH58" s="43"/>
      <c r="BI58" s="71"/>
      <c r="BJ58" s="43"/>
      <c r="BK58" s="71"/>
      <c r="BL58" s="43"/>
      <c r="BM58" s="71"/>
      <c r="BN58" s="43"/>
      <c r="BO58" s="71"/>
      <c r="BP58" s="43"/>
      <c r="BQ58" s="71"/>
      <c r="BR58" s="43"/>
      <c r="BS58" s="71"/>
      <c r="BT58" s="43"/>
      <c r="BU58" s="71"/>
      <c r="BV58" s="43"/>
      <c r="BW58" s="71"/>
      <c r="BX58" s="43"/>
      <c r="BY58" s="71"/>
      <c r="BZ58" s="42"/>
      <c r="CA58" s="70"/>
      <c r="CB58" s="42"/>
      <c r="CC58" s="70"/>
      <c r="CD58" s="43"/>
      <c r="CE58" s="71"/>
      <c r="CF58" s="43"/>
      <c r="CG58" s="71"/>
      <c r="CH58" s="43"/>
      <c r="CI58" s="71"/>
      <c r="CJ58" s="43"/>
      <c r="CK58" s="71"/>
      <c r="CL58" s="43"/>
      <c r="CM58" s="71"/>
      <c r="CN58" s="43"/>
      <c r="CO58" s="71"/>
      <c r="CP58" s="43"/>
      <c r="CQ58" s="71"/>
      <c r="CR58" s="43"/>
      <c r="CS58" s="71"/>
      <c r="CT58" s="43"/>
      <c r="CU58" s="71"/>
      <c r="CV58" s="43"/>
      <c r="CW58" s="71"/>
      <c r="CX58" s="43"/>
      <c r="CY58" s="71"/>
      <c r="CZ58" s="43"/>
      <c r="DA58" s="71"/>
      <c r="DB58" s="43"/>
      <c r="DC58" s="71"/>
      <c r="DD58" s="291"/>
      <c r="DE58" s="252"/>
    </row>
    <row r="59" spans="1:109" s="38" customFormat="1" ht="19.5" customHeight="1" x14ac:dyDescent="0.35">
      <c r="A59" s="25" t="s">
        <v>73</v>
      </c>
      <c r="B59" s="26">
        <f>+'DOMESTIC DEBT COLONES'!B7</f>
        <v>18521714.419826303</v>
      </c>
      <c r="C59" s="70">
        <f>+B59/B52</f>
        <v>0.75847973490164733</v>
      </c>
      <c r="D59" s="26">
        <f>+'DOMESTIC DEBT COLONES'!D7</f>
        <v>18832981.121398281</v>
      </c>
      <c r="E59" s="70">
        <f>+D59/D52</f>
        <v>0.76175094814003097</v>
      </c>
      <c r="F59" s="27">
        <f>+'DOMESTIC DEBT COLONES'!F7</f>
        <v>19225867.467702847</v>
      </c>
      <c r="G59" s="71">
        <f>+F59/F52</f>
        <v>0.76497107856882218</v>
      </c>
      <c r="H59" s="27">
        <f>+'DOMESTIC DEBT COLONES'!H7</f>
        <v>19507181.175404157</v>
      </c>
      <c r="I59" s="71">
        <f>+H59/H52</f>
        <v>0.76848099431023653</v>
      </c>
      <c r="J59" s="27">
        <f>+'DOMESTIC DEBT COLONES'!J7</f>
        <v>19755385.13051039</v>
      </c>
      <c r="K59" s="71">
        <f>+J59/J52</f>
        <v>0.76992417276946312</v>
      </c>
      <c r="L59" s="27">
        <f>+'DOMESTIC DEBT COLONES'!L7</f>
        <v>19817701.469286058</v>
      </c>
      <c r="M59" s="71">
        <f>+L59/L52</f>
        <v>0.76827259849664975</v>
      </c>
      <c r="N59" s="27">
        <f>+'DOMESTIC DEBT COLONES'!N7</f>
        <v>20060096.585100025</v>
      </c>
      <c r="O59" s="71">
        <f>+N59/N52</f>
        <v>0.76487332021900201</v>
      </c>
      <c r="P59" s="27">
        <f>+'DOMESTIC DEBT COLONES'!P7</f>
        <v>20016546.479964837</v>
      </c>
      <c r="Q59" s="71">
        <f>+P59/P52</f>
        <v>0.75863649031724012</v>
      </c>
      <c r="R59" s="27">
        <f>+'DOMESTIC DEBT COLONES'!R7</f>
        <v>20624141.106511217</v>
      </c>
      <c r="S59" s="71">
        <f>+R59/R52</f>
        <v>0.76295864011064618</v>
      </c>
      <c r="T59" s="27">
        <f>+'DOMESTIC DEBT COLONES'!T7</f>
        <v>20792321.032614809</v>
      </c>
      <c r="U59" s="71">
        <f>+T59/T52</f>
        <v>0.76403753643733807</v>
      </c>
      <c r="V59" s="27">
        <f>+'DOMESTIC DEBT COLONES'!V7</f>
        <v>20994323.041972108</v>
      </c>
      <c r="W59" s="71">
        <f>+V59/V52</f>
        <v>0.76266102138076231</v>
      </c>
      <c r="X59" s="27">
        <f>+'DOMESTIC DEBT COLONES'!X7</f>
        <v>20660267.070618737</v>
      </c>
      <c r="Y59" s="71">
        <f>+X59/X52</f>
        <v>0.76249335463694579</v>
      </c>
      <c r="Z59" s="27">
        <f>+'DOMESTIC DEBT COLONES'!Z7</f>
        <v>20493129.264719065</v>
      </c>
      <c r="AA59" s="71">
        <f>+Z59/Z52</f>
        <v>0.75143509759185456</v>
      </c>
      <c r="AB59" s="27">
        <f>+'DOMESTIC DEBT COLONES'!AB7</f>
        <v>20629294.85577241</v>
      </c>
      <c r="AC59" s="71">
        <f>+AB59/AB52</f>
        <v>0.75075897194187236</v>
      </c>
      <c r="AD59" s="26">
        <f>+'DOMESTIC DEBT COLONES'!AD7</f>
        <v>20889905.949386325</v>
      </c>
      <c r="AE59" s="70">
        <f>+AD59/AD52</f>
        <v>0.75336481667553035</v>
      </c>
      <c r="AF59" s="27">
        <f>+'DOMESTIC DEBT COLONES'!AF7</f>
        <v>21042689.597606201</v>
      </c>
      <c r="AG59" s="71">
        <f>+AF59/AF52</f>
        <v>0.73980942975361474</v>
      </c>
      <c r="AH59" s="27">
        <f>+'DOMESTIC DEBT COLONES'!AH7</f>
        <v>21146587.472747594</v>
      </c>
      <c r="AI59" s="71">
        <f>+AH59/AH52</f>
        <v>0.73614784983538384</v>
      </c>
      <c r="AJ59" s="27">
        <f>+'DOMESTIC DEBT COLONES'!AJ7</f>
        <v>21177604.412774112</v>
      </c>
      <c r="AK59" s="71">
        <f>+AJ59/AJ52</f>
        <v>0.73049413365495697</v>
      </c>
      <c r="AL59" s="27">
        <f>+'DOMESTIC DEBT COLONES'!AL7</f>
        <v>21077669.872826945</v>
      </c>
      <c r="AM59" s="71">
        <f>+AL59/AL52</f>
        <v>0.72897130473769201</v>
      </c>
      <c r="AN59" s="27">
        <f>+'DOMESTIC DEBT COLONES'!AN7</f>
        <v>20803382.383642416</v>
      </c>
      <c r="AO59" s="71">
        <f>+AN59/AN52</f>
        <v>0.72703159393916439</v>
      </c>
      <c r="AP59" s="27">
        <f>+'DOMESTIC DEBT COLONES'!AP7</f>
        <v>21174987.096155554</v>
      </c>
      <c r="AQ59" s="71">
        <f>+AP59/AP52</f>
        <v>0.73419686137892382</v>
      </c>
      <c r="AR59" s="27">
        <f>+'DOMESTIC DEBT COLONES'!AR7</f>
        <v>20909633.399432335</v>
      </c>
      <c r="AS59" s="71">
        <f>+AR59/AR52</f>
        <v>0.74071826192323476</v>
      </c>
      <c r="AT59" s="26">
        <f>+'DOMESTIC DEBT COLONES'!AT7</f>
        <v>20942795.607659969</v>
      </c>
      <c r="AU59" s="70">
        <f>+AT59/AT52</f>
        <v>0.74273020247582788</v>
      </c>
      <c r="AV59" s="27">
        <f>+'DOMESTIC DEBT COLONES'!AV7</f>
        <v>21095326.7095575</v>
      </c>
      <c r="AW59" s="71">
        <f>+AV59/AV52</f>
        <v>0.74356739167368269</v>
      </c>
      <c r="AX59" s="27">
        <f>+'DOMESTIC DEBT COLONES'!AX7</f>
        <v>21013776.638652969</v>
      </c>
      <c r="AY59" s="71">
        <f>+AX59/AX52</f>
        <v>0.74454831782149866</v>
      </c>
      <c r="AZ59" s="27">
        <f>+'DOMESTIC DEBT COLONES'!AZ7</f>
        <v>21099291.598387972</v>
      </c>
      <c r="BA59" s="71">
        <f>+AZ59/AZ52</f>
        <v>0.77338044298739905</v>
      </c>
      <c r="BB59" s="27">
        <f>+'DOMESTIC DEBT COLONES'!BB7</f>
        <v>21274466.155454803</v>
      </c>
      <c r="BC59" s="71">
        <f>+BB59/BB52</f>
        <v>0.77343229929870705</v>
      </c>
      <c r="BD59" s="27">
        <f>+'DOMESTIC DEBT COLONES'!BD7</f>
        <v>21313666.565063216</v>
      </c>
      <c r="BE59" s="71">
        <f>+BD59/BD52</f>
        <v>0.77970141458673514</v>
      </c>
      <c r="BF59" s="27">
        <f>+'DOMESTIC DEBT COLONES'!BF7</f>
        <v>21622273.878905475</v>
      </c>
      <c r="BG59" s="71">
        <f>+BF59/BF52</f>
        <v>0.75818968361088179</v>
      </c>
      <c r="BH59" s="27">
        <f>+'DOMESTIC DEBT COLONES'!BH7</f>
        <v>21728178.59644562</v>
      </c>
      <c r="BI59" s="71">
        <f>+BH59/BH52</f>
        <v>0.76043253979414038</v>
      </c>
      <c r="BJ59" s="27">
        <f>+'DOMESTIC DEBT COLONES'!BJ7</f>
        <v>21739120.140477508</v>
      </c>
      <c r="BK59" s="71">
        <f>+BJ59/BJ52</f>
        <v>0.7592278255344177</v>
      </c>
      <c r="BL59" s="27">
        <f>+'DOMESTIC DEBT COLONES'!BL7</f>
        <v>21450096.713886175</v>
      </c>
      <c r="BM59" s="71">
        <f>+BL59/BL52</f>
        <v>0.75268614063097061</v>
      </c>
      <c r="BN59" s="27">
        <f>+'DOMESTIC DEBT COLONES'!BN7</f>
        <v>21429439.476565976</v>
      </c>
      <c r="BO59" s="71">
        <f>+BN59/BN52</f>
        <v>0.75602683324544429</v>
      </c>
      <c r="BP59" s="27">
        <f>+'DOMESTIC DEBT COLONES'!BP7</f>
        <v>21298688.133745521</v>
      </c>
      <c r="BQ59" s="71">
        <f>+BP59/BP52</f>
        <v>0.75440991696547766</v>
      </c>
      <c r="BR59" s="27">
        <f>+'DOMESTIC DEBT COLONES'!BR7</f>
        <v>21333330.105526634</v>
      </c>
      <c r="BS59" s="71">
        <f>+BR59/BR52</f>
        <v>0.75605408314986344</v>
      </c>
      <c r="BT59" s="27">
        <f>+'DOMESTIC DEBT COLONES'!BT7</f>
        <v>21259659.093629364</v>
      </c>
      <c r="BU59" s="71">
        <f>+BT59/BT52</f>
        <v>0.73311999721870758</v>
      </c>
      <c r="BV59" s="27">
        <f>+'DOMESTIC DEBT COLONES'!BV7</f>
        <v>21223700.054057196</v>
      </c>
      <c r="BW59" s="71">
        <f>+BV59/BV52</f>
        <v>0.73790043572713682</v>
      </c>
      <c r="BX59" s="27">
        <f>+'DOMESTIC DEBT COLONES'!BX7</f>
        <v>21132063.167984799</v>
      </c>
      <c r="BY59" s="71">
        <f>+BX59/BX52</f>
        <v>0.72913310344777604</v>
      </c>
      <c r="BZ59" s="26">
        <f>+'DOMESTIC DEBT COLONES'!BZ7</f>
        <v>21025110.602632739</v>
      </c>
      <c r="CA59" s="70">
        <f>+BZ59/BZ52</f>
        <v>0.72924566836694504</v>
      </c>
      <c r="CB59" s="26">
        <f>+'DOMESTIC DEBT COLONES'!CB7</f>
        <v>20888158.527699575</v>
      </c>
      <c r="CC59" s="70">
        <f>+CB59/CB52</f>
        <v>0.73381286415932079</v>
      </c>
      <c r="CD59" s="27">
        <f>+'DOMESTIC DEBT COLONES'!CD7</f>
        <v>21139468.301371828</v>
      </c>
      <c r="CE59" s="71">
        <f>+CD59/CD52</f>
        <v>0.73438157132794379</v>
      </c>
      <c r="CF59" s="27">
        <f>+'DOMESTIC DEBT COLONES'!CF7</f>
        <v>21363494.717740849</v>
      </c>
      <c r="CG59" s="71">
        <f>+CF59/CF52</f>
        <v>0.72801694239545844</v>
      </c>
      <c r="CH59" s="27">
        <f>+'DOMESTIC DEBT COLONES'!CH7</f>
        <v>21008282.539021295</v>
      </c>
      <c r="CI59" s="71">
        <f>+CH59/CH52</f>
        <v>0.71918098101906602</v>
      </c>
      <c r="CJ59" s="27">
        <f>+'DOMESTIC DEBT COLONES'!CJ7</f>
        <v>21057277.66499183</v>
      </c>
      <c r="CK59" s="71">
        <f>+CJ59/CJ52</f>
        <v>0.72084083290693357</v>
      </c>
      <c r="CL59" s="27">
        <f>+'DOMESTIC DEBT COLONES'!CL7</f>
        <v>21302098.17096696</v>
      </c>
      <c r="CM59" s="71">
        <f>+CL59/CL52</f>
        <v>0.72407701723733042</v>
      </c>
      <c r="CN59" s="27">
        <f>+'DOMESTIC DEBT COLONES'!CN7</f>
        <v>21209771.026138827</v>
      </c>
      <c r="CO59" s="71">
        <f>+CN59/CN52</f>
        <v>0.72494237714600551</v>
      </c>
      <c r="CP59" s="27">
        <f>+'DOMESTIC DEBT COLONES'!CP7</f>
        <v>21356007.52289021</v>
      </c>
      <c r="CQ59" s="71">
        <f>+CP59/CP52</f>
        <v>0.72921663835513206</v>
      </c>
      <c r="CR59" s="27">
        <f>+'DOMESTIC DEBT COLONES'!CR7</f>
        <v>21510548.107459247</v>
      </c>
      <c r="CS59" s="71">
        <f>+CR59/CR52</f>
        <v>0.73222523653295102</v>
      </c>
      <c r="CT59" s="27">
        <f>+'DOMESTIC DEBT COLONES'!CT7</f>
        <v>21530671.806680299</v>
      </c>
      <c r="CU59" s="71">
        <f>+CT59/CT52</f>
        <v>0.73362242051297177</v>
      </c>
      <c r="CV59" s="27">
        <f>+'DOMESTIC DEBT COLONES'!CV7</f>
        <v>21531631.558498938</v>
      </c>
      <c r="CW59" s="71">
        <f>+CV59/CV52</f>
        <v>0.73410640526730442</v>
      </c>
      <c r="CX59" s="27">
        <f>+'DOMESTIC DEBT COLONES'!CX7</f>
        <v>21659268.79151646</v>
      </c>
      <c r="CY59" s="71">
        <f>+CX59/CX52</f>
        <v>0.73674116014783941</v>
      </c>
      <c r="CZ59" s="27">
        <f>+'DOMESTIC DEBT COLONES'!CZ7</f>
        <v>21835586.757350322</v>
      </c>
      <c r="DA59" s="71">
        <f>+CZ59/CZ52</f>
        <v>0.73938283634522661</v>
      </c>
      <c r="DB59" s="27">
        <f>+'DOMESTIC DEBT COLONES'!DB7</f>
        <v>22020465.832927749</v>
      </c>
      <c r="DC59" s="71">
        <f>+DB59/DB52</f>
        <v>0.74487173941770646</v>
      </c>
      <c r="DD59" s="250">
        <f>+'DOMESTIC DEBT COLONES'!DD7</f>
        <v>22147200.93676848</v>
      </c>
      <c r="DE59" s="252">
        <f>+DD59/DD52</f>
        <v>0.74600301369571409</v>
      </c>
    </row>
    <row r="60" spans="1:109" s="13" customFormat="1" ht="12.75" customHeight="1" x14ac:dyDescent="0.35">
      <c r="A60" s="72" t="s">
        <v>49</v>
      </c>
      <c r="B60" s="73">
        <f>+B59/B72</f>
        <v>0.50751033102592491</v>
      </c>
      <c r="C60" s="74"/>
      <c r="D60" s="73">
        <v>0</v>
      </c>
      <c r="E60" s="74"/>
      <c r="F60" s="75">
        <v>0</v>
      </c>
      <c r="G60" s="76"/>
      <c r="H60" s="75">
        <v>0</v>
      </c>
      <c r="I60" s="76"/>
      <c r="J60" s="75">
        <v>0</v>
      </c>
      <c r="K60" s="76"/>
      <c r="L60" s="75">
        <v>0</v>
      </c>
      <c r="M60" s="76"/>
      <c r="N60" s="75">
        <v>0</v>
      </c>
      <c r="O60" s="76"/>
      <c r="P60" s="75">
        <v>0</v>
      </c>
      <c r="Q60" s="76"/>
      <c r="R60" s="75">
        <v>0</v>
      </c>
      <c r="S60" s="76"/>
      <c r="T60" s="75">
        <v>0</v>
      </c>
      <c r="U60" s="76"/>
      <c r="V60" s="75">
        <v>0</v>
      </c>
      <c r="W60" s="76"/>
      <c r="X60" s="75">
        <v>0</v>
      </c>
      <c r="Y60" s="76"/>
      <c r="Z60" s="75">
        <f>+Z59/Z72</f>
        <v>0.51241649980517612</v>
      </c>
      <c r="AA60" s="76"/>
      <c r="AB60" s="75">
        <v>0</v>
      </c>
      <c r="AC60" s="76"/>
      <c r="AD60" s="73">
        <v>0</v>
      </c>
      <c r="AE60" s="74"/>
      <c r="AF60" s="75">
        <v>0</v>
      </c>
      <c r="AG60" s="76"/>
      <c r="AH60" s="75">
        <v>0</v>
      </c>
      <c r="AI60" s="76"/>
      <c r="AJ60" s="75">
        <v>0</v>
      </c>
      <c r="AK60" s="76"/>
      <c r="AL60" s="75">
        <v>0</v>
      </c>
      <c r="AM60" s="76"/>
      <c r="AN60" s="75">
        <v>0</v>
      </c>
      <c r="AO60" s="76"/>
      <c r="AP60" s="75">
        <v>0</v>
      </c>
      <c r="AQ60" s="76"/>
      <c r="AR60" s="75">
        <v>0</v>
      </c>
      <c r="AS60" s="76"/>
      <c r="AT60" s="73">
        <v>0</v>
      </c>
      <c r="AU60" s="74"/>
      <c r="AV60" s="75">
        <v>0</v>
      </c>
      <c r="AW60" s="76"/>
      <c r="AX60" s="75">
        <f>+AX59/AX72</f>
        <v>0.468952517343044</v>
      </c>
      <c r="AY60" s="76"/>
      <c r="AZ60" s="75"/>
      <c r="BA60" s="76"/>
      <c r="BB60" s="75"/>
      <c r="BC60" s="76"/>
      <c r="BD60" s="75"/>
      <c r="BE60" s="76"/>
      <c r="BF60" s="75"/>
      <c r="BG60" s="76"/>
      <c r="BH60" s="75"/>
      <c r="BI60" s="76"/>
      <c r="BJ60" s="75"/>
      <c r="BK60" s="76"/>
      <c r="BL60" s="75"/>
      <c r="BM60" s="76"/>
      <c r="BN60" s="75"/>
      <c r="BO60" s="76"/>
      <c r="BP60" s="75"/>
      <c r="BQ60" s="76"/>
      <c r="BR60" s="75"/>
      <c r="BS60" s="76"/>
      <c r="BT60" s="75"/>
      <c r="BU60" s="76"/>
      <c r="BV60" s="75" t="s">
        <v>270</v>
      </c>
      <c r="BW60" s="76"/>
      <c r="BX60" s="75" t="s">
        <v>270</v>
      </c>
      <c r="BY60" s="76"/>
      <c r="BZ60" s="73" t="s">
        <v>270</v>
      </c>
      <c r="CA60" s="74"/>
      <c r="CB60" s="73" t="s">
        <v>270</v>
      </c>
      <c r="CC60" s="74"/>
      <c r="CD60" s="75" t="s">
        <v>270</v>
      </c>
      <c r="CE60" s="76"/>
      <c r="CF60" s="75" t="s">
        <v>270</v>
      </c>
      <c r="CG60" s="76"/>
      <c r="CH60" s="75" t="s">
        <v>270</v>
      </c>
      <c r="CI60" s="76"/>
      <c r="CJ60" s="75" t="s">
        <v>270</v>
      </c>
      <c r="CK60" s="76"/>
      <c r="CL60" s="75" t="s">
        <v>270</v>
      </c>
      <c r="CM60" s="76"/>
      <c r="CN60" s="75" t="s">
        <v>270</v>
      </c>
      <c r="CO60" s="76"/>
      <c r="CP60" s="75" t="s">
        <v>270</v>
      </c>
      <c r="CQ60" s="76"/>
      <c r="CR60" s="75" t="s">
        <v>270</v>
      </c>
      <c r="CS60" s="76"/>
      <c r="CT60" s="75">
        <f>+CT59/CT72</f>
        <v>0.43836428927169124</v>
      </c>
      <c r="CU60" s="76"/>
      <c r="CV60" s="77" t="e">
        <f>+CV59/CV72</f>
        <v>#DIV/0!</v>
      </c>
      <c r="CW60" s="76"/>
      <c r="CX60" s="77" t="e">
        <f>+CX59/CX72</f>
        <v>#DIV/0!</v>
      </c>
      <c r="CY60" s="76"/>
      <c r="CZ60" s="77" t="e">
        <f>+CZ59/CZ72</f>
        <v>#DIV/0!</v>
      </c>
      <c r="DA60" s="76"/>
      <c r="DB60" s="77" t="e">
        <f>+DB59/DB72</f>
        <v>#DIV/0!</v>
      </c>
      <c r="DC60" s="76"/>
      <c r="DD60" s="472" t="e">
        <f>+DD59/DD72</f>
        <v>#DIV/0!</v>
      </c>
      <c r="DE60" s="283"/>
    </row>
    <row r="61" spans="1:109" s="13" customFormat="1" ht="12.75" customHeight="1" x14ac:dyDescent="0.35">
      <c r="A61" s="72" t="s">
        <v>68</v>
      </c>
      <c r="B61" s="73">
        <f>+B59/B75</f>
        <v>3.9454542712651182</v>
      </c>
      <c r="C61" s="95"/>
      <c r="D61" s="73">
        <f>+D59/D75</f>
        <v>38.889826650844782</v>
      </c>
      <c r="E61" s="95"/>
      <c r="F61" s="75">
        <f>+F59/F75</f>
        <v>21.223940499243536</v>
      </c>
      <c r="G61" s="96"/>
      <c r="H61" s="75">
        <f>+H59/H75</f>
        <v>11.264604111008277</v>
      </c>
      <c r="I61" s="96"/>
      <c r="J61" s="75">
        <f>+J59/J75</f>
        <v>9.0306054994998917</v>
      </c>
      <c r="K61" s="96"/>
      <c r="L61" s="75">
        <f>+L59/L75</f>
        <v>7.5992160927386943</v>
      </c>
      <c r="M61" s="96"/>
      <c r="N61" s="75">
        <f>+N59/N75</f>
        <v>6.3858281928356666</v>
      </c>
      <c r="O61" s="96"/>
      <c r="P61" s="75">
        <f>+P59/P75</f>
        <v>5.5800682913743422</v>
      </c>
      <c r="Q61" s="96"/>
      <c r="R61" s="75">
        <f>+R59/R75</f>
        <v>5.1317399746018619</v>
      </c>
      <c r="S61" s="96"/>
      <c r="T61" s="75">
        <f>+T59/T75</f>
        <v>4.5714317867848786</v>
      </c>
      <c r="U61" s="96"/>
      <c r="V61" s="75">
        <f>+V59/V75</f>
        <v>4.1689732685963738</v>
      </c>
      <c r="W61" s="96"/>
      <c r="X61" s="75">
        <f>+X59/X75</f>
        <v>3.7432807530906627</v>
      </c>
      <c r="Y61" s="96"/>
      <c r="Z61" s="75">
        <f>+Z59/Z75</f>
        <v>3.2427500583589093</v>
      </c>
      <c r="AA61" s="96"/>
      <c r="AB61" s="75">
        <f>+AB59/AB75</f>
        <v>33.688965186900461</v>
      </c>
      <c r="AC61" s="96"/>
      <c r="AD61" s="73">
        <f>+AD59/AD75</f>
        <v>18.952396926991501</v>
      </c>
      <c r="AE61" s="95"/>
      <c r="AF61" s="75">
        <f>+AF59/AF75</f>
        <v>10.862129464124726</v>
      </c>
      <c r="AG61" s="96"/>
      <c r="AH61" s="75">
        <f>+AH59/AH75</f>
        <v>8.8500193172991342</v>
      </c>
      <c r="AI61" s="96"/>
      <c r="AJ61" s="75">
        <f>+AJ59/AJ75</f>
        <v>7.3441206888640975</v>
      </c>
      <c r="AK61" s="96"/>
      <c r="AL61" s="75">
        <f>+AL59/AL75</f>
        <v>5.9694982589643537</v>
      </c>
      <c r="AM61" s="96"/>
      <c r="AN61" s="75">
        <f>+AN59/AN75</f>
        <v>5.050327010869526</v>
      </c>
      <c r="AO61" s="96"/>
      <c r="AP61" s="75">
        <f>+AP59/AP75</f>
        <v>4.4081061227323417</v>
      </c>
      <c r="AQ61" s="96"/>
      <c r="AR61" s="75">
        <f>+AR59/AR75</f>
        <v>3.8288111135492437</v>
      </c>
      <c r="AS61" s="96"/>
      <c r="AT61" s="73">
        <f>+AT59/AT75</f>
        <v>3.5005886346098491</v>
      </c>
      <c r="AU61" s="95"/>
      <c r="AV61" s="75">
        <f>+AV59/AV75</f>
        <v>3.2405203217917102</v>
      </c>
      <c r="AW61" s="96"/>
      <c r="AX61" s="75">
        <f>+AX59/AX75</f>
        <v>2.8654246314438723</v>
      </c>
      <c r="AY61" s="96"/>
      <c r="AZ61" s="75">
        <f>+AZ59/AZ75</f>
        <v>31.165130441432645</v>
      </c>
      <c r="BA61" s="96"/>
      <c r="BB61" s="75">
        <f>+BB59/BB75</f>
        <v>18.441639376704568</v>
      </c>
      <c r="BC61" s="96"/>
      <c r="BD61" s="75">
        <f>+BD59/BD75</f>
        <v>10.582257134272517</v>
      </c>
      <c r="BE61" s="96"/>
      <c r="BF61" s="75">
        <f>+BF59/BF75</f>
        <v>8.6318410393452751</v>
      </c>
      <c r="BG61" s="96"/>
      <c r="BH61" s="75">
        <f>+BH59/BH75</f>
        <v>7.195357805389814</v>
      </c>
      <c r="BI61" s="96"/>
      <c r="BJ61" s="75">
        <f>+BJ59/BJ75</f>
        <v>5.9236458473372338</v>
      </c>
      <c r="BK61" s="96"/>
      <c r="BL61" s="75">
        <f>+BL59/BL75</f>
        <v>5.1025266003662129</v>
      </c>
      <c r="BM61" s="96"/>
      <c r="BN61" s="75">
        <f>+BN59/BN75</f>
        <v>4.5673470977581623</v>
      </c>
      <c r="BO61" s="96"/>
      <c r="BP61" s="75">
        <f>+BP59/BP75</f>
        <v>4.0083468346092754</v>
      </c>
      <c r="BQ61" s="96"/>
      <c r="BR61" s="75">
        <f>+BR59/BR75</f>
        <v>3.6531969971754963</v>
      </c>
      <c r="BS61" s="96"/>
      <c r="BT61" s="75">
        <f>+BT59/BT75</f>
        <v>3.3276293547672098</v>
      </c>
      <c r="BU61" s="96"/>
      <c r="BV61" s="75">
        <f>+BV59/BV75</f>
        <v>3.3220009316997188</v>
      </c>
      <c r="BW61" s="96"/>
      <c r="BX61" s="75">
        <f>+BX59/BX75</f>
        <v>31.48728466534363</v>
      </c>
      <c r="BY61" s="96"/>
      <c r="BZ61" s="73">
        <f>+BZ59/BZ75</f>
        <v>31.327922759023423</v>
      </c>
      <c r="CA61" s="95"/>
      <c r="CB61" s="73">
        <f>+CB59/CB75</f>
        <v>17.444971664401542</v>
      </c>
      <c r="CC61" s="95"/>
      <c r="CD61" s="75">
        <f>+CD59/CD75</f>
        <v>8.4163051533305175</v>
      </c>
      <c r="CE61" s="96"/>
      <c r="CF61" s="75">
        <f>+CF59/CF75</f>
        <v>7.0298417345379711</v>
      </c>
      <c r="CG61" s="96"/>
      <c r="CH61" s="75">
        <f>+CH59/CH75</f>
        <v>5.6333554428403234</v>
      </c>
      <c r="CI61" s="96"/>
      <c r="CJ61" s="75">
        <f>+CJ59/CJ75</f>
        <v>4.9151693869467712</v>
      </c>
      <c r="CK61" s="96"/>
      <c r="CL61" s="75">
        <f>+CL59/CL75</f>
        <v>4.4412619157667139</v>
      </c>
      <c r="CM61" s="96"/>
      <c r="CN61" s="75">
        <f>+CN59/CN75</f>
        <v>3.8916612266508572</v>
      </c>
      <c r="CO61" s="96"/>
      <c r="CP61" s="75">
        <f>+CP59/CP75</f>
        <v>3.5336832397586631</v>
      </c>
      <c r="CQ61" s="96"/>
      <c r="CR61" s="75">
        <f>+CR59/CR75</f>
        <v>3.2704427509435074</v>
      </c>
      <c r="CS61" s="96"/>
      <c r="CT61" s="75">
        <f>+CT59/CT75</f>
        <v>2.9085834973628621</v>
      </c>
      <c r="CU61" s="96"/>
      <c r="CV61" s="75">
        <f>+CV59/CV75</f>
        <v>30.840723726073101</v>
      </c>
      <c r="CW61" s="96"/>
      <c r="CX61" s="75">
        <f>+CX59/CX75</f>
        <v>18.050237794445646</v>
      </c>
      <c r="CY61" s="96"/>
      <c r="CZ61" s="75">
        <f>+CZ59/CZ75</f>
        <v>10.796460649606244</v>
      </c>
      <c r="DA61" s="96"/>
      <c r="DB61" s="75">
        <f>+DB59/DB75</f>
        <v>8.5498504751465187</v>
      </c>
      <c r="DC61" s="96"/>
      <c r="DD61" s="285">
        <f>+DD59/DD75</f>
        <v>8.5990577079095107</v>
      </c>
      <c r="DE61" s="292"/>
    </row>
    <row r="62" spans="1:109" s="13" customFormat="1" ht="12.75" customHeight="1" x14ac:dyDescent="0.35">
      <c r="A62" s="72" t="s">
        <v>72</v>
      </c>
      <c r="B62" s="73">
        <f>+B59/B76</f>
        <v>4.2666624629542138</v>
      </c>
      <c r="C62" s="95"/>
      <c r="D62" s="73">
        <f>+D59/D76</f>
        <v>41.508681459924098</v>
      </c>
      <c r="E62" s="95"/>
      <c r="F62" s="75">
        <f>+F59/F76</f>
        <v>24.044368722035372</v>
      </c>
      <c r="G62" s="96"/>
      <c r="H62" s="75">
        <f>+H59/H76</f>
        <v>13.336614768889476</v>
      </c>
      <c r="I62" s="96"/>
      <c r="J62" s="75">
        <f>+J59/J76</f>
        <v>10.640950471959185</v>
      </c>
      <c r="K62" s="96"/>
      <c r="L62" s="75">
        <f>+L59/L76</f>
        <v>8.8929826754210719</v>
      </c>
      <c r="M62" s="96"/>
      <c r="N62" s="75">
        <f>+N59/N76</f>
        <v>7.4010347272722363</v>
      </c>
      <c r="O62" s="96"/>
      <c r="P62" s="75">
        <f>+P59/P76</f>
        <v>6.4414659317867224</v>
      </c>
      <c r="Q62" s="96"/>
      <c r="R62" s="75">
        <f>+R59/R76</f>
        <v>5.9185380060548836</v>
      </c>
      <c r="S62" s="96"/>
      <c r="T62" s="75">
        <f>+T59/T76</f>
        <v>5.2331352601870824</v>
      </c>
      <c r="U62" s="96"/>
      <c r="V62" s="75">
        <f>+V59/V76</f>
        <v>4.7664931711454921</v>
      </c>
      <c r="W62" s="96"/>
      <c r="X62" s="75">
        <f>+X59/X76</f>
        <v>4.2716430875200775</v>
      </c>
      <c r="Y62" s="96"/>
      <c r="Z62" s="75">
        <f>+Z59/Z76</f>
        <v>3.6816769760255172</v>
      </c>
      <c r="AA62" s="96"/>
      <c r="AB62" s="75">
        <f>+AB59/AB76</f>
        <v>37.935883281142139</v>
      </c>
      <c r="AC62" s="96"/>
      <c r="AD62" s="73">
        <f>+AD59/AD76</f>
        <v>21.3297732508038</v>
      </c>
      <c r="AE62" s="95"/>
      <c r="AF62" s="75">
        <f>+AF59/AF76</f>
        <v>12.114253413474913</v>
      </c>
      <c r="AG62" s="96"/>
      <c r="AH62" s="75">
        <f>+AH59/AH76</f>
        <v>10.00771291334598</v>
      </c>
      <c r="AI62" s="96"/>
      <c r="AJ62" s="75">
        <f>+AJ59/AJ76</f>
        <v>8.5769235629636462</v>
      </c>
      <c r="AK62" s="96"/>
      <c r="AL62" s="75">
        <f>+AL59/AL76</f>
        <v>6.9296630914998643</v>
      </c>
      <c r="AM62" s="96"/>
      <c r="AN62" s="75">
        <f>+AN59/AN76</f>
        <v>5.8243421289113986</v>
      </c>
      <c r="AO62" s="96"/>
      <c r="AP62" s="75">
        <f>+AP59/AP76</f>
        <v>5.2616479295549903</v>
      </c>
      <c r="AQ62" s="96"/>
      <c r="AR62" s="75">
        <f>+AR59/AR76</f>
        <v>4.5408613242739957</v>
      </c>
      <c r="AS62" s="96"/>
      <c r="AT62" s="73">
        <f>+AT59/AT76</f>
        <v>4.1292007219737785</v>
      </c>
      <c r="AU62" s="95"/>
      <c r="AV62" s="75">
        <f>+AV59/AV76</f>
        <v>3.8059512630353116</v>
      </c>
      <c r="AW62" s="96"/>
      <c r="AX62" s="75">
        <f>+AX59/AX76</f>
        <v>3.3292564015597552</v>
      </c>
      <c r="AY62" s="96"/>
      <c r="AZ62" s="75">
        <f>+AZ59/AZ76</f>
        <v>35.153224677000082</v>
      </c>
      <c r="BA62" s="96"/>
      <c r="BB62" s="75">
        <f>+BB59/BB76</f>
        <v>20.822488922571914</v>
      </c>
      <c r="BC62" s="96"/>
      <c r="BD62" s="75">
        <f>+BD59/BD76</f>
        <v>11.745118596090043</v>
      </c>
      <c r="BE62" s="96"/>
      <c r="BF62" s="75">
        <f>+BF59/BF76</f>
        <v>9.6237217521423108</v>
      </c>
      <c r="BG62" s="96"/>
      <c r="BH62" s="75">
        <f>+BH59/BH76</f>
        <v>8.0375041101244307</v>
      </c>
      <c r="BI62" s="96"/>
      <c r="BJ62" s="75">
        <f>+BJ59/BJ76</f>
        <v>6.6067834652744635</v>
      </c>
      <c r="BK62" s="96"/>
      <c r="BL62" s="75">
        <f>+BL59/BL76</f>
        <v>5.6997607937356483</v>
      </c>
      <c r="BM62" s="96"/>
      <c r="BN62" s="75">
        <f>+BN59/BN76</f>
        <v>5.1079175428061214</v>
      </c>
      <c r="BO62" s="96"/>
      <c r="BP62" s="75">
        <f>+BP59/BP76</f>
        <v>4.4738773901602116</v>
      </c>
      <c r="BQ62" s="96"/>
      <c r="BR62" s="75">
        <f>+BR59/BR76</f>
        <v>4.0793116408242485</v>
      </c>
      <c r="BS62" s="96"/>
      <c r="BT62" s="75">
        <f>+BT59/BT76</f>
        <v>3.7249375410273173</v>
      </c>
      <c r="BU62" s="96"/>
      <c r="BV62" s="75">
        <f>+BV59/BV76</f>
        <v>3.71863710244306</v>
      </c>
      <c r="BW62" s="96"/>
      <c r="BX62" s="75">
        <f>+BX59/BX76</f>
        <v>35.807889586781627</v>
      </c>
      <c r="BY62" s="96"/>
      <c r="BZ62" s="73">
        <f>+BZ59/BZ76</f>
        <v>35.626660445987099</v>
      </c>
      <c r="CA62" s="95"/>
      <c r="CB62" s="73">
        <f>+CB59/CB76</f>
        <v>19.736054156214482</v>
      </c>
      <c r="CC62" s="95"/>
      <c r="CD62" s="75">
        <f>+CD59/CD76</f>
        <v>9.4640904450857111</v>
      </c>
      <c r="CE62" s="96"/>
      <c r="CF62" s="75">
        <f>+CF59/CF76</f>
        <v>7.9218685499523147</v>
      </c>
      <c r="CG62" s="96"/>
      <c r="CH62" s="75">
        <f>+CH59/CH76</f>
        <v>6.3414096115992775</v>
      </c>
      <c r="CI62" s="96"/>
      <c r="CJ62" s="75">
        <f>+CJ59/CJ76</f>
        <v>5.5316923849081858</v>
      </c>
      <c r="CK62" s="96"/>
      <c r="CL62" s="75">
        <f>+CL59/CL76</f>
        <v>5.0085714526174216</v>
      </c>
      <c r="CM62" s="96"/>
      <c r="CN62" s="75">
        <f>+CN59/CN76</f>
        <v>4.3986203480475945</v>
      </c>
      <c r="CO62" s="96"/>
      <c r="CP62" s="75">
        <f>+CP59/CP76</f>
        <v>3.9874384661016311</v>
      </c>
      <c r="CQ62" s="96"/>
      <c r="CR62" s="75">
        <f>+CR59/CR76</f>
        <v>3.6938381930595874</v>
      </c>
      <c r="CS62" s="96"/>
      <c r="CT62" s="75">
        <f>+CT59/CT76</f>
        <v>3.2737545784960629</v>
      </c>
      <c r="CU62" s="96"/>
      <c r="CV62" s="75">
        <f>+CV59/CV76</f>
        <v>34.969267621036138</v>
      </c>
      <c r="CW62" s="96"/>
      <c r="CX62" s="75">
        <f>+CX59/CX76</f>
        <v>20.533188840796633</v>
      </c>
      <c r="CY62" s="96"/>
      <c r="CZ62" s="75">
        <f>+CZ59/CZ76</f>
        <v>12.109453150999876</v>
      </c>
      <c r="DA62" s="96"/>
      <c r="DB62" s="75">
        <f>+DB59/DB76</f>
        <v>9.6161731137839315</v>
      </c>
      <c r="DC62" s="96"/>
      <c r="DD62" s="285">
        <f>+DD59/DD76</f>
        <v>9.671517387941087</v>
      </c>
      <c r="DE62" s="292"/>
    </row>
    <row r="63" spans="1:109" s="13" customFormat="1" ht="12.75" customHeight="1" x14ac:dyDescent="0.35">
      <c r="A63" s="72" t="s">
        <v>69</v>
      </c>
      <c r="B63" s="73">
        <f>+B59/B77</f>
        <v>2.4109763622914904</v>
      </c>
      <c r="C63" s="95"/>
      <c r="D63" s="73">
        <f>+D59/D77</f>
        <v>28.167525586635421</v>
      </c>
      <c r="E63" s="95"/>
      <c r="F63" s="75">
        <f>+F59/F77</f>
        <v>14.099686302681629</v>
      </c>
      <c r="G63" s="96"/>
      <c r="H63" s="75">
        <f>+H59/H77</f>
        <v>9.1420410271690091</v>
      </c>
      <c r="I63" s="96"/>
      <c r="J63" s="75">
        <f>+J59/J77</f>
        <v>7.4262467917351467</v>
      </c>
      <c r="K63" s="96"/>
      <c r="L63" s="75">
        <f>+L59/L77</f>
        <v>6.1474288919558173</v>
      </c>
      <c r="M63" s="96"/>
      <c r="N63" s="75">
        <f>+N59/N77</f>
        <v>5.1531979290591483</v>
      </c>
      <c r="O63" s="96"/>
      <c r="P63" s="75">
        <f>+P59/P77</f>
        <v>4.3868121274952694</v>
      </c>
      <c r="Q63" s="96"/>
      <c r="R63" s="75">
        <f>+R59/R77</f>
        <v>3.856511520089613</v>
      </c>
      <c r="S63" s="96"/>
      <c r="T63" s="75">
        <f>+T59/T77</f>
        <v>3.44151217715828</v>
      </c>
      <c r="U63" s="96"/>
      <c r="V63" s="75">
        <f>+V59/V77</f>
        <v>3.191526708412757</v>
      </c>
      <c r="W63" s="96"/>
      <c r="X63" s="75">
        <f>+X59/X77</f>
        <v>2.8735377655865881</v>
      </c>
      <c r="Y63" s="96"/>
      <c r="Z63" s="75">
        <f>+Z59/Z77</f>
        <v>2.4586754926675352</v>
      </c>
      <c r="AA63" s="96"/>
      <c r="AB63" s="75">
        <f>+AB59/AB77</f>
        <v>28.192809216500216</v>
      </c>
      <c r="AC63" s="96"/>
      <c r="AD63" s="73">
        <f>+AD59/AD77</f>
        <v>13.615222766335803</v>
      </c>
      <c r="AE63" s="95"/>
      <c r="AF63" s="75">
        <f>+AF59/AF77</f>
        <v>9.2766778792526789</v>
      </c>
      <c r="AG63" s="96"/>
      <c r="AH63" s="75">
        <f>+AH59/AH77</f>
        <v>7.6786642817987127</v>
      </c>
      <c r="AI63" s="96"/>
      <c r="AJ63" s="75">
        <f>+AJ59/AJ77</f>
        <v>6.5522251346360854</v>
      </c>
      <c r="AK63" s="96"/>
      <c r="AL63" s="75">
        <f>+AL59/AL77</f>
        <v>5.3056564669640629</v>
      </c>
      <c r="AM63" s="96"/>
      <c r="AN63" s="75">
        <f>+AN59/AN77</f>
        <v>4.5067549736717556</v>
      </c>
      <c r="AO63" s="96"/>
      <c r="AP63" s="75">
        <f>+AP59/AP77</f>
        <v>3.8723133467112341</v>
      </c>
      <c r="AQ63" s="96"/>
      <c r="AR63" s="75">
        <f>+AR59/AR77</f>
        <v>3.3619465894735541</v>
      </c>
      <c r="AS63" s="96"/>
      <c r="AT63" s="73">
        <f>+AT59/AT77</f>
        <v>3.0851480595729295</v>
      </c>
      <c r="AU63" s="95"/>
      <c r="AV63" s="75">
        <f>+AV59/AV77</f>
        <v>2.8535374799049387</v>
      </c>
      <c r="AW63" s="96"/>
      <c r="AX63" s="75">
        <f>+AX59/AX77</f>
        <v>2.4845069718483437</v>
      </c>
      <c r="AY63" s="96"/>
      <c r="AZ63" s="75">
        <f>+AZ59/AZ77</f>
        <v>27.853733273626084</v>
      </c>
      <c r="BA63" s="96"/>
      <c r="BB63" s="75">
        <f>+BB59/BB77</f>
        <v>14.180746229183036</v>
      </c>
      <c r="BC63" s="96"/>
      <c r="BD63" s="75">
        <f>+BD59/BD77</f>
        <v>9.4055519012851896</v>
      </c>
      <c r="BE63" s="96"/>
      <c r="BF63" s="75">
        <f>+BF59/BF77</f>
        <v>7.6562629180720911</v>
      </c>
      <c r="BG63" s="96"/>
      <c r="BH63" s="75">
        <f>+BH59/BH77</f>
        <v>6.3615977108947979</v>
      </c>
      <c r="BI63" s="96"/>
      <c r="BJ63" s="75">
        <f>+BJ59/BJ77</f>
        <v>5.3192414363034084</v>
      </c>
      <c r="BK63" s="96"/>
      <c r="BL63" s="75">
        <f>+BL59/BL77</f>
        <v>4.4561339807939504</v>
      </c>
      <c r="BM63" s="96"/>
      <c r="BN63" s="75">
        <f>+BN59/BN77</f>
        <v>3.791891488525128</v>
      </c>
      <c r="BO63" s="96"/>
      <c r="BP63" s="75">
        <f>+BP59/BP77</f>
        <v>3.3513813086176616</v>
      </c>
      <c r="BQ63" s="96"/>
      <c r="BR63" s="75">
        <f>+BR59/BR77</f>
        <v>3.0472049126358645</v>
      </c>
      <c r="BS63" s="96"/>
      <c r="BT63" s="75">
        <f>+BT59/BT77</f>
        <v>2.7996291421136412</v>
      </c>
      <c r="BU63" s="96"/>
      <c r="BV63" s="75">
        <f>+BV59/BV77</f>
        <v>2.794893789836105</v>
      </c>
      <c r="BW63" s="96"/>
      <c r="BX63" s="75">
        <f>+BX59/BX77</f>
        <v>27.359873166791616</v>
      </c>
      <c r="BY63" s="96"/>
      <c r="BZ63" s="73">
        <f>+BZ59/BZ77</f>
        <v>27.221400713835454</v>
      </c>
      <c r="CA63" s="95"/>
      <c r="CB63" s="73">
        <f>+CB59/CB77</f>
        <v>19.523946323750316</v>
      </c>
      <c r="CC63" s="95"/>
      <c r="CD63" s="75">
        <f>+CD59/CD77</f>
        <v>6.9084106396598788</v>
      </c>
      <c r="CE63" s="96"/>
      <c r="CF63" s="75">
        <f>+CF59/CF77</f>
        <v>5.7647932484108937</v>
      </c>
      <c r="CG63" s="96"/>
      <c r="CH63" s="75">
        <f>+CH59/CH77</f>
        <v>4.7194012692851546</v>
      </c>
      <c r="CI63" s="96"/>
      <c r="CJ63" s="75">
        <f>+CJ59/CJ77</f>
        <v>4.0530509114738891</v>
      </c>
      <c r="CK63" s="96"/>
      <c r="CL63" s="75">
        <f>+CL59/CL77</f>
        <v>3.5173411014595604</v>
      </c>
      <c r="CM63" s="96"/>
      <c r="CN63" s="75">
        <f>+CN59/CN77</f>
        <v>3.1213768416389063</v>
      </c>
      <c r="CO63" s="96"/>
      <c r="CP63" s="75">
        <f>+CP59/CP77</f>
        <v>2.8609936674241068</v>
      </c>
      <c r="CQ63" s="96"/>
      <c r="CR63" s="75">
        <f>+CR59/CR77</f>
        <v>2.6346039164383916</v>
      </c>
      <c r="CS63" s="96"/>
      <c r="CT63" s="75">
        <f>+CT59/CT77</f>
        <v>2.3241814904613602</v>
      </c>
      <c r="CU63" s="96"/>
      <c r="CV63" s="75">
        <f>+CV59/CV77</f>
        <v>27.500005327202334</v>
      </c>
      <c r="CW63" s="96"/>
      <c r="CX63" s="75">
        <f>+CX59/CX77</f>
        <v>13.579986823966214</v>
      </c>
      <c r="CY63" s="96"/>
      <c r="CZ63" s="75">
        <f>+CZ59/CZ77</f>
        <v>9.1472553931211777</v>
      </c>
      <c r="DA63" s="96"/>
      <c r="DB63" s="75">
        <f>+DB59/DB77</f>
        <v>7.3191820025184056</v>
      </c>
      <c r="DC63" s="96"/>
      <c r="DD63" s="285">
        <f>+DD59/DD77</f>
        <v>7.3613063289589178</v>
      </c>
      <c r="DE63" s="292"/>
    </row>
    <row r="64" spans="1:109" s="13" customFormat="1" x14ac:dyDescent="0.35">
      <c r="A64" s="72"/>
      <c r="B64" s="73"/>
      <c r="C64" s="95"/>
      <c r="D64" s="73"/>
      <c r="E64" s="95"/>
      <c r="F64" s="75"/>
      <c r="G64" s="96"/>
      <c r="H64" s="75"/>
      <c r="I64" s="96"/>
      <c r="J64" s="75"/>
      <c r="K64" s="96"/>
      <c r="L64" s="75"/>
      <c r="M64" s="96"/>
      <c r="N64" s="75"/>
      <c r="O64" s="96"/>
      <c r="P64" s="75"/>
      <c r="Q64" s="96"/>
      <c r="R64" s="75"/>
      <c r="S64" s="96"/>
      <c r="T64" s="75"/>
      <c r="U64" s="96"/>
      <c r="V64" s="75"/>
      <c r="W64" s="96"/>
      <c r="X64" s="75"/>
      <c r="Y64" s="96"/>
      <c r="Z64" s="75"/>
      <c r="AA64" s="96"/>
      <c r="AB64" s="75"/>
      <c r="AC64" s="96"/>
      <c r="AD64" s="73"/>
      <c r="AE64" s="95"/>
      <c r="AF64" s="75"/>
      <c r="AG64" s="96"/>
      <c r="AH64" s="75"/>
      <c r="AI64" s="96"/>
      <c r="AJ64" s="75"/>
      <c r="AK64" s="96"/>
      <c r="AL64" s="75"/>
      <c r="AM64" s="96"/>
      <c r="AN64" s="75"/>
      <c r="AO64" s="96"/>
      <c r="AP64" s="75"/>
      <c r="AQ64" s="96"/>
      <c r="AR64" s="75"/>
      <c r="AS64" s="96"/>
      <c r="AT64" s="73"/>
      <c r="AU64" s="95"/>
      <c r="AV64" s="75"/>
      <c r="AW64" s="96"/>
      <c r="AX64" s="75"/>
      <c r="AY64" s="96"/>
      <c r="AZ64" s="75"/>
      <c r="BA64" s="96"/>
      <c r="BB64" s="75"/>
      <c r="BC64" s="96"/>
      <c r="BD64" s="75"/>
      <c r="BE64" s="96"/>
      <c r="BF64" s="75"/>
      <c r="BG64" s="96"/>
      <c r="BH64" s="75"/>
      <c r="BI64" s="96"/>
      <c r="BJ64" s="75"/>
      <c r="BK64" s="96"/>
      <c r="BL64" s="75"/>
      <c r="BM64" s="96"/>
      <c r="BN64" s="75"/>
      <c r="BO64" s="96"/>
      <c r="BP64" s="75"/>
      <c r="BQ64" s="96"/>
      <c r="BR64" s="75"/>
      <c r="BS64" s="96"/>
      <c r="BT64" s="75"/>
      <c r="BU64" s="96"/>
      <c r="BV64" s="75"/>
      <c r="BW64" s="96"/>
      <c r="BX64" s="75"/>
      <c r="BY64" s="96"/>
      <c r="BZ64" s="73"/>
      <c r="CA64" s="95"/>
      <c r="CB64" s="73"/>
      <c r="CC64" s="95"/>
      <c r="CD64" s="75"/>
      <c r="CE64" s="96"/>
      <c r="CF64" s="75"/>
      <c r="CG64" s="96"/>
      <c r="CH64" s="75"/>
      <c r="CI64" s="96"/>
      <c r="CJ64" s="75"/>
      <c r="CK64" s="96"/>
      <c r="CL64" s="75"/>
      <c r="CM64" s="96"/>
      <c r="CN64" s="75"/>
      <c r="CO64" s="96"/>
      <c r="CP64" s="75"/>
      <c r="CQ64" s="96"/>
      <c r="CR64" s="75"/>
      <c r="CS64" s="96"/>
      <c r="CT64" s="75"/>
      <c r="CU64" s="96"/>
      <c r="CV64" s="75"/>
      <c r="CW64" s="96"/>
      <c r="CX64" s="75"/>
      <c r="CY64" s="96"/>
      <c r="CZ64" s="75"/>
      <c r="DA64" s="96"/>
      <c r="DB64" s="75"/>
      <c r="DC64" s="96"/>
      <c r="DD64" s="285"/>
      <c r="DE64" s="292"/>
    </row>
    <row r="65" spans="1:109" s="38" customFormat="1" x14ac:dyDescent="0.35">
      <c r="A65" s="25" t="s">
        <v>74</v>
      </c>
      <c r="B65" s="26">
        <f>+'EXTERNAL DEBT USD'!B65*'EXTERNAL DEBT COLONES'!B91</f>
        <v>5897810.0150988149</v>
      </c>
      <c r="C65" s="70">
        <f>+B65/B52</f>
        <v>0.24152026509835267</v>
      </c>
      <c r="D65" s="26">
        <f>+'EXTERNAL DEBT USD'!D65*'EXTERNAL DEBT COLONES'!D91</f>
        <v>5890297.7499740673</v>
      </c>
      <c r="E65" s="70">
        <f>+D65/D52</f>
        <v>0.23824905185996903</v>
      </c>
      <c r="F65" s="27">
        <f>+'EXTERNAL DEBT USD'!F65*'EXTERNAL DEBT COLONES'!F91</f>
        <v>5906935.5967899421</v>
      </c>
      <c r="G65" s="71">
        <f>+F65/F52</f>
        <v>0.23502892143117787</v>
      </c>
      <c r="H65" s="27">
        <f>+'EXTERNAL DEBT USD'!H65*'EXTERNAL DEBT COLONES'!H91</f>
        <v>5876896.4007929834</v>
      </c>
      <c r="I65" s="71">
        <f>+H65/H52</f>
        <v>0.2315190056897635</v>
      </c>
      <c r="J65" s="27">
        <f>+'EXTERNAL DEBT USD'!J65*'EXTERNAL DEBT COLONES'!J91</f>
        <v>5903486.0014987448</v>
      </c>
      <c r="K65" s="71">
        <f>+J65/J52</f>
        <v>0.23007582723053693</v>
      </c>
      <c r="L65" s="27">
        <f>+'EXTERNAL DEBT USD'!L65*'EXTERNAL DEBT COLONES'!L91</f>
        <v>5977441.4371057525</v>
      </c>
      <c r="M65" s="71">
        <f>+L65/L52</f>
        <v>0.23172740150335025</v>
      </c>
      <c r="N65" s="27">
        <f>+'EXTERNAL DEBT USD'!N65*'EXTERNAL DEBT COLONES'!N91</f>
        <v>6166594.8876216616</v>
      </c>
      <c r="O65" s="71">
        <f>+N65/N52</f>
        <v>0.23512667978099794</v>
      </c>
      <c r="P65" s="27">
        <f>+'EXTERNAL DEBT USD'!P65*'EXTERNAL DEBT COLONES'!P91</f>
        <v>6368351.6042210264</v>
      </c>
      <c r="Q65" s="71">
        <f>+P65/P52</f>
        <v>0.24136350968275982</v>
      </c>
      <c r="R65" s="27">
        <f>+'EXTERNAL DEBT USD'!R65*'EXTERNAL DEBT COLONES'!R91</f>
        <v>6407653.3083475651</v>
      </c>
      <c r="S65" s="71">
        <f>+R65/R52</f>
        <v>0.23704135988935382</v>
      </c>
      <c r="T65" s="27">
        <f>+'EXTERNAL DEBT USD'!T65*'EXTERNAL DEBT COLONES'!T91</f>
        <v>6421421.8020215277</v>
      </c>
      <c r="U65" s="71">
        <f>+T65/T52</f>
        <v>0.23596246356266187</v>
      </c>
      <c r="V65" s="27">
        <f>+'EXTERNAL DEBT USD'!V65*'EXTERNAL DEBT COLONES'!V91</f>
        <v>6533402.1903504534</v>
      </c>
      <c r="W65" s="71">
        <f>+V65/V52</f>
        <v>0.23733897861923764</v>
      </c>
      <c r="X65" s="27">
        <f>+'EXTERNAL DEBT USD'!X65*'EXTERNAL DEBT COLONES'!X91</f>
        <v>6435401.2981317472</v>
      </c>
      <c r="Y65" s="71">
        <f>+X65/X52</f>
        <v>0.23750664536305424</v>
      </c>
      <c r="Z65" s="27">
        <f>+'EXTERNAL DEBT USD'!Z65*'EXTERNAL DEBT COLONES'!Z91</f>
        <v>6778859.1350695277</v>
      </c>
      <c r="AA65" s="71">
        <f>+Z65/Z52</f>
        <v>0.24856490240814549</v>
      </c>
      <c r="AB65" s="27">
        <f>+'EXTERNAL DEBT USD'!AB65*'EXTERNAL DEBT COLONES'!AB91</f>
        <v>6848624.9916771594</v>
      </c>
      <c r="AC65" s="71">
        <f>+AB65/AB52</f>
        <v>0.24924102805812759</v>
      </c>
      <c r="AD65" s="26">
        <f>+'EXTERNAL DEBT USD'!AD65*'EXTERNAL DEBT COLONES'!AD91</f>
        <v>6838898.8567232797</v>
      </c>
      <c r="AE65" s="70">
        <f>+AD65/AD52</f>
        <v>0.24663518332446974</v>
      </c>
      <c r="AF65" s="27">
        <f>+'EXTERNAL DEBT USD'!AF65*'EXTERNAL DEBT COLONES'!AF91</f>
        <v>7400702.3778302735</v>
      </c>
      <c r="AG65" s="71">
        <f>+AF65/AF52</f>
        <v>0.2601905702463852</v>
      </c>
      <c r="AH65" s="27">
        <f>+'EXTERNAL DEBT USD'!AH65*'EXTERNAL DEBT COLONES'!AH91</f>
        <v>7579418.4206016287</v>
      </c>
      <c r="AI65" s="71">
        <f>+AH65/AH52</f>
        <v>0.26385215016461616</v>
      </c>
      <c r="AJ65" s="27">
        <f>+'EXTERNAL DEBT USD'!AJ65*'EXTERNAL DEBT COLONES'!AJ91</f>
        <v>7813188.8559055561</v>
      </c>
      <c r="AK65" s="71">
        <f>+AJ65/AJ52</f>
        <v>0.26950586634504303</v>
      </c>
      <c r="AL65" s="27">
        <f>+'EXTERNAL DEBT USD'!AL65*'EXTERNAL DEBT COLONES'!AL91</f>
        <v>7836595.6625104006</v>
      </c>
      <c r="AM65" s="71">
        <f>+AL65/AL52</f>
        <v>0.27102869526230805</v>
      </c>
      <c r="AN65" s="27">
        <f>+'EXTERNAL DEBT USD'!AN65*'EXTERNAL DEBT COLONES'!AN91</f>
        <v>7810755.6497910712</v>
      </c>
      <c r="AO65" s="71">
        <f>+AN65/AN52</f>
        <v>0.27296840606083556</v>
      </c>
      <c r="AP65" s="27">
        <f>+'EXTERNAL DEBT USD'!AP65*'EXTERNAL DEBT COLONES'!AP91</f>
        <v>7666033.902471412</v>
      </c>
      <c r="AQ65" s="71">
        <f>+AP65/AP52</f>
        <v>0.26580313862107618</v>
      </c>
      <c r="AR65" s="27">
        <f>+'EXTERNAL DEBT USD'!AR65*'EXTERNAL DEBT COLONES'!AR91</f>
        <v>7319228.3342335885</v>
      </c>
      <c r="AS65" s="71">
        <f>+AR65/AR52</f>
        <v>0.25928173807676519</v>
      </c>
      <c r="AT65" s="26">
        <f>+'EXTERNAL DEBT USD'!AT65*'EXTERNAL DEBT COLONES'!AT91</f>
        <v>7254247.5957117844</v>
      </c>
      <c r="AU65" s="70">
        <f>+AT65/AT52</f>
        <v>0.25726979752417212</v>
      </c>
      <c r="AV65" s="27">
        <f>+'EXTERNAL DEBT USD'!AV65*'EXTERNAL DEBT COLONES'!AV91</f>
        <v>7275103.3896893226</v>
      </c>
      <c r="AW65" s="71">
        <f>+AV65/AV52</f>
        <v>0.25643260832631726</v>
      </c>
      <c r="AX65" s="27">
        <f>+'EXTERNAL DEBT USD'!AX65*'EXTERNAL DEBT COLONES'!AX91</f>
        <v>7209746.450000233</v>
      </c>
      <c r="AY65" s="71">
        <f>+AX65/AX52</f>
        <v>0.25545168217850134</v>
      </c>
      <c r="AZ65" s="27">
        <f>+'EXTERNAL DEBT USD'!AZ65*'EXTERNAL DEBT COLONES'!AZ91</f>
        <v>6182613.173972236</v>
      </c>
      <c r="BA65" s="71">
        <f>+AZ65/AZ52</f>
        <v>0.22661955701260103</v>
      </c>
      <c r="BB65" s="27">
        <f>+'EXTERNAL DEBT USD'!BB65*'EXTERNAL DEBT COLONES'!BB91</f>
        <v>6232099.2863362413</v>
      </c>
      <c r="BC65" s="71">
        <f>+BB65/BB52</f>
        <v>0.22656770070129298</v>
      </c>
      <c r="BD65" s="27">
        <f>+'EXTERNAL DEBT USD'!BD65*'EXTERNAL DEBT COLONES'!BD91</f>
        <v>6022011.1268389998</v>
      </c>
      <c r="BE65" s="71">
        <f>+BD65/BD52</f>
        <v>0.22029858541326489</v>
      </c>
      <c r="BF65" s="27">
        <f>+'EXTERNAL DEBT USD'!BF65*'EXTERNAL DEBT COLONES'!BF91</f>
        <v>6896016.9212664505</v>
      </c>
      <c r="BG65" s="71">
        <f>+BF65/BF52</f>
        <v>0.24181031638911812</v>
      </c>
      <c r="BH65" s="27">
        <f>+'EXTERNAL DEBT USD'!BH65*'EXTERNAL DEBT COLONES'!BH91</f>
        <v>6845268.0400275365</v>
      </c>
      <c r="BI65" s="71">
        <f>+BH65/BH52</f>
        <v>0.23956746020585962</v>
      </c>
      <c r="BJ65" s="27">
        <f>+'EXTERNAL DEBT USD'!BJ65*'EXTERNAL DEBT COLONES'!BJ91</f>
        <v>6894077.1809923947</v>
      </c>
      <c r="BK65" s="71">
        <f>+BJ65/BJ52</f>
        <v>0.24077217446558227</v>
      </c>
      <c r="BL65" s="27">
        <f>+'EXTERNAL DEBT USD'!BL65*'EXTERNAL DEBT COLONES'!BL91</f>
        <v>7047965.8330138335</v>
      </c>
      <c r="BM65" s="71">
        <f>+BL65/BL52</f>
        <v>0.24731385936902944</v>
      </c>
      <c r="BN65" s="27">
        <f>+'EXTERNAL DEBT USD'!BN65*'EXTERNAL DEBT COLONES'!BN91</f>
        <v>6915373.8742703469</v>
      </c>
      <c r="BO65" s="71">
        <f>+BN65/BN52</f>
        <v>0.24397316675455571</v>
      </c>
      <c r="BP65" s="27">
        <f>+'EXTERNAL DEBT USD'!BP65*'EXTERNAL DEBT COLONES'!BP91</f>
        <v>6933560.2166167218</v>
      </c>
      <c r="BQ65" s="71">
        <f>+BP65/BP52</f>
        <v>0.24559008303452243</v>
      </c>
      <c r="BR65" s="27">
        <f>+'EXTERNAL DEBT USD'!BR65*'EXTERNAL DEBT COLONES'!BR91</f>
        <v>6883341.9302197667</v>
      </c>
      <c r="BS65" s="71">
        <f>+BR65/BR52</f>
        <v>0.24394591685013664</v>
      </c>
      <c r="BT65" s="27">
        <f>+'EXTERNAL DEBT USD'!BT65*'EXTERNAL DEBT COLONES'!BT91</f>
        <v>7739221.2728641611</v>
      </c>
      <c r="BU65" s="71">
        <f>+BT65/BT52</f>
        <v>0.26688000278129254</v>
      </c>
      <c r="BV65" s="27">
        <f>+'EXTERNAL DEBT USD'!BV65*'EXTERNAL DEBT COLONES'!BV91</f>
        <v>7538581.4496026868</v>
      </c>
      <c r="BW65" s="71">
        <f>+BV65/BV52</f>
        <v>0.26209956427286318</v>
      </c>
      <c r="BX65" s="27">
        <f>+'EXTERNAL DEBT USD'!BX65*'EXTERNAL DEBT COLONES'!BX91</f>
        <v>7850386.0831324579</v>
      </c>
      <c r="BY65" s="71">
        <f>+BX65/BX52</f>
        <v>0.27086689655222396</v>
      </c>
      <c r="BZ65" s="26">
        <f>+'EXTERNAL DEBT USD'!BZ65*'EXTERNAL DEBT COLONES'!BZ91</f>
        <v>7806203.0611369144</v>
      </c>
      <c r="CA65" s="70">
        <f>+BZ65/BZ52</f>
        <v>0.27075433163305485</v>
      </c>
      <c r="CB65" s="26">
        <f>+'EXTERNAL DEBT USD'!CB65*'EXTERNAL DEBT COLONES'!CB91</f>
        <v>7577080.4288696982</v>
      </c>
      <c r="CC65" s="70">
        <f>+CB65/CB52</f>
        <v>0.26618713584067921</v>
      </c>
      <c r="CD65" s="27">
        <f>+'EXTERNAL DEBT USD'!CD65*'EXTERNAL DEBT COLONES'!CD91</f>
        <v>7645933.0849217204</v>
      </c>
      <c r="CE65" s="71">
        <f>+CD65/CD52</f>
        <v>0.26561842867205621</v>
      </c>
      <c r="CF65" s="27">
        <f>+'EXTERNAL DEBT USD'!CF65*'EXTERNAL DEBT COLONES'!CF91</f>
        <v>7981282.1324333427</v>
      </c>
      <c r="CG65" s="71">
        <f>+CF65/CF52</f>
        <v>0.2719830576045415</v>
      </c>
      <c r="CH65" s="27">
        <f>+'EXTERNAL DEBT USD'!CH65*'EXTERNAL DEBT COLONES'!CH91</f>
        <v>8203116.3904289138</v>
      </c>
      <c r="CI65" s="71">
        <f>+CH65/CH52</f>
        <v>0.28081901898093403</v>
      </c>
      <c r="CJ65" s="27">
        <f>+'EXTERNAL DEBT USD'!CJ65*'EXTERNAL DEBT COLONES'!CJ91</f>
        <v>8154826.7326935548</v>
      </c>
      <c r="CK65" s="71">
        <f>+CJ65/CJ52</f>
        <v>0.27915916709306643</v>
      </c>
      <c r="CL65" s="27">
        <f>+'EXTERNAL DEBT USD'!CL65*'EXTERNAL DEBT COLONES'!CL91</f>
        <v>8117559.7712830985</v>
      </c>
      <c r="CM65" s="71">
        <f>+CL65/CL52</f>
        <v>0.27592298276266958</v>
      </c>
      <c r="CN65" s="27">
        <f>+'EXTERNAL DEBT USD'!CN65*'EXTERNAL DEBT COLONES'!CN91</f>
        <v>8047410.9165676562</v>
      </c>
      <c r="CO65" s="71">
        <f>+CN65/CN52</f>
        <v>0.27505762285399443</v>
      </c>
      <c r="CP65" s="27">
        <f>+'EXTERNAL DEBT USD'!CP65*'EXTERNAL DEBT COLONES'!CP91</f>
        <v>7930224.3039948605</v>
      </c>
      <c r="CQ65" s="71">
        <f>+CP65/CP52</f>
        <v>0.27078336164486788</v>
      </c>
      <c r="CR65" s="27">
        <f>+'EXTERNAL DEBT USD'!CR65*'EXTERNAL DEBT COLONES'!CR91</f>
        <v>7866407.2803536514</v>
      </c>
      <c r="CS65" s="71">
        <f>+CR65/CR52</f>
        <v>0.26777476346704909</v>
      </c>
      <c r="CT65" s="27">
        <f>+'EXTERNAL DEBT USD'!CT65*'EXTERNAL DEBT COLONES'!CT91</f>
        <v>7817765.7610066002</v>
      </c>
      <c r="CU65" s="71">
        <f>+CT65/CT52</f>
        <v>0.26637757948702812</v>
      </c>
      <c r="CV65" s="27">
        <f>+'EXTERNAL DEBT USD'!CV65*'EXTERNAL DEBT COLONES'!CV91</f>
        <v>7798764.4222564567</v>
      </c>
      <c r="CW65" s="71">
        <f>+CV65/CV52</f>
        <v>0.26589359473269553</v>
      </c>
      <c r="CX65" s="27">
        <f>+'EXTERNAL DEBT USD'!CX65*'EXTERNAL DEBT COLONES'!CX91</f>
        <v>7739480.6786097465</v>
      </c>
      <c r="CY65" s="71">
        <f>+CX65/CX52</f>
        <v>0.26325883985216059</v>
      </c>
      <c r="CZ65" s="27">
        <f>+'EXTERNAL DEBT USD'!CZ65*'EXTERNAL DEBT COLONES'!CZ91</f>
        <v>7696592.8984336108</v>
      </c>
      <c r="DA65" s="71">
        <f>+CZ65/CZ52</f>
        <v>0.26061716365477339</v>
      </c>
      <c r="DB65" s="27">
        <f>+'EXTERNAL DEBT USD'!DB65*'EXTERNAL DEBT COLONES'!DB91</f>
        <v>7542296.0059654191</v>
      </c>
      <c r="DC65" s="71">
        <f>+DB65/DB52</f>
        <v>0.25512826058229354</v>
      </c>
      <c r="DD65" s="250">
        <f>+'EXTERNAL DEBT USD'!DD65*'EXTERNAL DEBT COLONES'!DD91</f>
        <v>7540616.0427512098</v>
      </c>
      <c r="DE65" s="252">
        <f>+DD65/DD52</f>
        <v>0.25399698630428597</v>
      </c>
    </row>
    <row r="66" spans="1:109" s="13" customFormat="1" x14ac:dyDescent="0.35">
      <c r="A66" s="72" t="s">
        <v>49</v>
      </c>
      <c r="B66" s="73">
        <f>+B65/B72</f>
        <v>0.16160488415083149</v>
      </c>
      <c r="C66" s="74"/>
      <c r="D66" s="73">
        <v>0</v>
      </c>
      <c r="E66" s="74"/>
      <c r="F66" s="75">
        <v>0</v>
      </c>
      <c r="G66" s="76"/>
      <c r="H66" s="75">
        <v>0</v>
      </c>
      <c r="I66" s="76"/>
      <c r="J66" s="75">
        <v>0</v>
      </c>
      <c r="K66" s="76"/>
      <c r="L66" s="75">
        <v>0</v>
      </c>
      <c r="M66" s="76"/>
      <c r="N66" s="75">
        <v>0</v>
      </c>
      <c r="O66" s="76"/>
      <c r="P66" s="75">
        <v>0</v>
      </c>
      <c r="Q66" s="76"/>
      <c r="R66" s="75">
        <v>0</v>
      </c>
      <c r="S66" s="76"/>
      <c r="T66" s="75">
        <v>0</v>
      </c>
      <c r="U66" s="76"/>
      <c r="V66" s="75">
        <v>0</v>
      </c>
      <c r="W66" s="76"/>
      <c r="X66" s="75">
        <v>0</v>
      </c>
      <c r="Y66" s="76"/>
      <c r="Z66" s="75">
        <f>+Z65/Z72</f>
        <v>0.16950067633862115</v>
      </c>
      <c r="AA66" s="76"/>
      <c r="AB66" s="75">
        <v>0</v>
      </c>
      <c r="AC66" s="76"/>
      <c r="AD66" s="73">
        <v>0</v>
      </c>
      <c r="AE66" s="74"/>
      <c r="AF66" s="75">
        <v>0</v>
      </c>
      <c r="AG66" s="76"/>
      <c r="AH66" s="75">
        <v>0</v>
      </c>
      <c r="AI66" s="76"/>
      <c r="AJ66" s="75">
        <v>0</v>
      </c>
      <c r="AK66" s="76"/>
      <c r="AL66" s="75">
        <v>0</v>
      </c>
      <c r="AM66" s="76"/>
      <c r="AN66" s="75">
        <v>0</v>
      </c>
      <c r="AO66" s="76"/>
      <c r="AP66" s="75">
        <v>0</v>
      </c>
      <c r="AQ66" s="76"/>
      <c r="AR66" s="75">
        <v>0</v>
      </c>
      <c r="AS66" s="76"/>
      <c r="AT66" s="73">
        <v>0</v>
      </c>
      <c r="AU66" s="74"/>
      <c r="AV66" s="75">
        <v>0</v>
      </c>
      <c r="AW66" s="76"/>
      <c r="AX66" s="75">
        <f>+AX65/AX72</f>
        <v>0.16089581636237549</v>
      </c>
      <c r="AY66" s="76"/>
      <c r="AZ66" s="75"/>
      <c r="BA66" s="76"/>
      <c r="BB66" s="75"/>
      <c r="BC66" s="76"/>
      <c r="BD66" s="75"/>
      <c r="BE66" s="76"/>
      <c r="BF66" s="75"/>
      <c r="BG66" s="76"/>
      <c r="BH66" s="75"/>
      <c r="BI66" s="76"/>
      <c r="BJ66" s="75"/>
      <c r="BK66" s="76"/>
      <c r="BL66" s="75"/>
      <c r="BM66" s="76"/>
      <c r="BN66" s="75"/>
      <c r="BO66" s="76"/>
      <c r="BP66" s="75"/>
      <c r="BQ66" s="76"/>
      <c r="BR66" s="75"/>
      <c r="BS66" s="76"/>
      <c r="BT66" s="75"/>
      <c r="BU66" s="76"/>
      <c r="BV66" s="75">
        <f>+BV65/BV72</f>
        <v>0.16019332860921642</v>
      </c>
      <c r="BW66" s="76"/>
      <c r="BX66" s="75"/>
      <c r="BY66" s="76"/>
      <c r="BZ66" s="73"/>
      <c r="CA66" s="74"/>
      <c r="CB66" s="73"/>
      <c r="CC66" s="74"/>
      <c r="CD66" s="75"/>
      <c r="CE66" s="76"/>
      <c r="CF66" s="75"/>
      <c r="CG66" s="76"/>
      <c r="CH66" s="75"/>
      <c r="CI66" s="76"/>
      <c r="CJ66" s="75"/>
      <c r="CK66" s="76"/>
      <c r="CL66" s="75"/>
      <c r="CM66" s="76"/>
      <c r="CN66" s="75"/>
      <c r="CO66" s="76"/>
      <c r="CP66" s="75"/>
      <c r="CQ66" s="76"/>
      <c r="CR66" s="75"/>
      <c r="CS66" s="76"/>
      <c r="CT66" s="75">
        <f>+CT65/CT72</f>
        <v>0.15916964237283668</v>
      </c>
      <c r="CU66" s="76"/>
      <c r="CV66" s="77" t="e">
        <f>+CV65/CV72</f>
        <v>#DIV/0!</v>
      </c>
      <c r="CW66" s="76"/>
      <c r="CX66" s="77" t="e">
        <f>+CX65/CX72</f>
        <v>#DIV/0!</v>
      </c>
      <c r="CY66" s="76"/>
      <c r="CZ66" s="77" t="e">
        <f>+CZ65/CZ72</f>
        <v>#DIV/0!</v>
      </c>
      <c r="DA66" s="76"/>
      <c r="DB66" s="77" t="e">
        <f>+DB65/DB72</f>
        <v>#DIV/0!</v>
      </c>
      <c r="DC66" s="76"/>
      <c r="DD66" s="455" t="e">
        <f>+DD65/DD72</f>
        <v>#DIV/0!</v>
      </c>
      <c r="DE66" s="283"/>
    </row>
    <row r="67" spans="1:109" s="13" customFormat="1" x14ac:dyDescent="0.35">
      <c r="A67" s="72" t="s">
        <v>71</v>
      </c>
      <c r="B67" s="73">
        <f>+B65/B74</f>
        <v>0.81814304872167798</v>
      </c>
      <c r="C67" s="83"/>
      <c r="D67" s="73">
        <v>0</v>
      </c>
      <c r="E67" s="83"/>
      <c r="F67" s="75">
        <v>0</v>
      </c>
      <c r="G67" s="84"/>
      <c r="H67" s="75">
        <v>0</v>
      </c>
      <c r="I67" s="84"/>
      <c r="J67" s="75">
        <v>0</v>
      </c>
      <c r="K67" s="84"/>
      <c r="L67" s="75">
        <v>0</v>
      </c>
      <c r="M67" s="84"/>
      <c r="N67" s="75">
        <v>0</v>
      </c>
      <c r="O67" s="84"/>
      <c r="P67" s="75">
        <v>0</v>
      </c>
      <c r="Q67" s="84"/>
      <c r="R67" s="75">
        <v>0</v>
      </c>
      <c r="S67" s="84"/>
      <c r="T67" s="75">
        <v>0</v>
      </c>
      <c r="U67" s="84"/>
      <c r="V67" s="75">
        <v>0</v>
      </c>
      <c r="W67" s="84"/>
      <c r="X67" s="75">
        <v>0</v>
      </c>
      <c r="Y67" s="84"/>
      <c r="Z67" s="75">
        <f>+Z65/Z74</f>
        <v>0.7286630800466245</v>
      </c>
      <c r="AA67" s="84"/>
      <c r="AB67" s="75">
        <v>0</v>
      </c>
      <c r="AC67" s="84"/>
      <c r="AD67" s="73">
        <v>0</v>
      </c>
      <c r="AE67" s="83"/>
      <c r="AF67" s="75">
        <v>0</v>
      </c>
      <c r="AG67" s="84"/>
      <c r="AH67" s="75">
        <v>0</v>
      </c>
      <c r="AI67" s="84"/>
      <c r="AJ67" s="75">
        <v>0</v>
      </c>
      <c r="AK67" s="84"/>
      <c r="AL67" s="75">
        <v>0</v>
      </c>
      <c r="AM67" s="84"/>
      <c r="AN67" s="75">
        <v>0</v>
      </c>
      <c r="AO67" s="84"/>
      <c r="AP67" s="75">
        <v>0</v>
      </c>
      <c r="AQ67" s="84"/>
      <c r="AR67" s="75">
        <v>0</v>
      </c>
      <c r="AS67" s="84"/>
      <c r="AT67" s="73">
        <v>0</v>
      </c>
      <c r="AU67" s="83"/>
      <c r="AV67" s="75">
        <v>0</v>
      </c>
      <c r="AW67" s="84"/>
      <c r="AX67" s="75">
        <f>+AX65/AX74</f>
        <v>0.73000923520689209</v>
      </c>
      <c r="AY67" s="84"/>
      <c r="AZ67" s="75"/>
      <c r="BA67" s="84"/>
      <c r="BB67" s="75"/>
      <c r="BC67" s="84"/>
      <c r="BD67" s="75"/>
      <c r="BE67" s="84"/>
      <c r="BF67" s="75"/>
      <c r="BG67" s="84"/>
      <c r="BH67" s="75"/>
      <c r="BI67" s="84"/>
      <c r="BJ67" s="75"/>
      <c r="BK67" s="84"/>
      <c r="BL67" s="75"/>
      <c r="BM67" s="84"/>
      <c r="BN67" s="75"/>
      <c r="BO67" s="84"/>
      <c r="BP67" s="75"/>
      <c r="BQ67" s="84"/>
      <c r="BR67" s="75"/>
      <c r="BS67" s="84"/>
      <c r="BT67" s="75"/>
      <c r="BU67" s="84"/>
      <c r="BV67" s="75">
        <f>+BV65/BV74</f>
        <v>0.76555231640291177</v>
      </c>
      <c r="BW67" s="84"/>
      <c r="BX67" s="75"/>
      <c r="BY67" s="84"/>
      <c r="BZ67" s="73"/>
      <c r="CA67" s="83"/>
      <c r="CB67" s="73"/>
      <c r="CC67" s="83"/>
      <c r="CD67" s="75"/>
      <c r="CE67" s="84"/>
      <c r="CF67" s="75"/>
      <c r="CG67" s="84"/>
      <c r="CH67" s="75"/>
      <c r="CI67" s="84"/>
      <c r="CJ67" s="75"/>
      <c r="CK67" s="84"/>
      <c r="CL67" s="75"/>
      <c r="CM67" s="84"/>
      <c r="CN67" s="75"/>
      <c r="CO67" s="84"/>
      <c r="CP67" s="75"/>
      <c r="CQ67" s="84"/>
      <c r="CR67" s="75"/>
      <c r="CS67" s="84"/>
      <c r="CT67" s="75">
        <f>+CT65/CT74</f>
        <v>0.74132242739002452</v>
      </c>
      <c r="CU67" s="84"/>
      <c r="CV67" s="77" t="e">
        <f>+CV65/CV74</f>
        <v>#DIV/0!</v>
      </c>
      <c r="CW67" s="84"/>
      <c r="CX67" s="77" t="e">
        <f>+CX65/CX74</f>
        <v>#DIV/0!</v>
      </c>
      <c r="CY67" s="84"/>
      <c r="CZ67" s="77" t="e">
        <f>+CZ65/CZ74</f>
        <v>#DIV/0!</v>
      </c>
      <c r="DA67" s="84"/>
      <c r="DB67" s="77" t="e">
        <f>+DB65/DB74</f>
        <v>#DIV/0!</v>
      </c>
      <c r="DC67" s="84"/>
      <c r="DD67" s="455" t="e">
        <f>+DD65/DD74</f>
        <v>#DIV/0!</v>
      </c>
      <c r="DE67" s="286"/>
    </row>
    <row r="68" spans="1:109" s="13" customFormat="1" x14ac:dyDescent="0.35">
      <c r="A68" s="72" t="s">
        <v>68</v>
      </c>
      <c r="B68" s="73">
        <f>+B65/B75</f>
        <v>1.2563383274214219</v>
      </c>
      <c r="C68" s="83"/>
      <c r="D68" s="73">
        <f>+D65/D75</f>
        <v>12.163377478145357</v>
      </c>
      <c r="E68" s="83"/>
      <c r="F68" s="75">
        <f>+F65/F75</f>
        <v>6.5208214843744914</v>
      </c>
      <c r="G68" s="84"/>
      <c r="H68" s="75">
        <f>+H65/H75</f>
        <v>3.3936687602928775</v>
      </c>
      <c r="I68" s="84"/>
      <c r="J68" s="75">
        <f>+J65/J75</f>
        <v>2.6986086476754934</v>
      </c>
      <c r="K68" s="84"/>
      <c r="L68" s="75">
        <f>+L65/L75</f>
        <v>2.2920856504300526</v>
      </c>
      <c r="M68" s="84"/>
      <c r="N68" s="75">
        <f>+N65/N75</f>
        <v>1.9630421678238565</v>
      </c>
      <c r="O68" s="84"/>
      <c r="P68" s="75">
        <f>+P65/P75</f>
        <v>1.77532307536695</v>
      </c>
      <c r="Q68" s="84"/>
      <c r="R68" s="75">
        <f>+R65/R75</f>
        <v>1.5943650916670569</v>
      </c>
      <c r="S68" s="84"/>
      <c r="T68" s="75">
        <f>+T65/T75</f>
        <v>1.4118237062648411</v>
      </c>
      <c r="U68" s="84"/>
      <c r="V68" s="75">
        <f>+V65/V75</f>
        <v>1.2973782974619537</v>
      </c>
      <c r="W68" s="84"/>
      <c r="X68" s="75">
        <f>+X65/X75</f>
        <v>1.1659826920615792</v>
      </c>
      <c r="Y68" s="84"/>
      <c r="Z68" s="75">
        <f>+Z65/Z75</f>
        <v>1.0726593080002653</v>
      </c>
      <c r="AA68" s="84"/>
      <c r="AB68" s="75">
        <f>+AB65/AB75</f>
        <v>11.184245052282446</v>
      </c>
      <c r="AC68" s="84"/>
      <c r="AD68" s="73">
        <f>+AD65/AD75</f>
        <v>6.2046007287062759</v>
      </c>
      <c r="AE68" s="83"/>
      <c r="AF68" s="75">
        <f>+AF65/AF75</f>
        <v>3.8202049685983552</v>
      </c>
      <c r="AG68" s="84"/>
      <c r="AH68" s="75">
        <f>+AH65/AH75</f>
        <v>3.1720484225959984</v>
      </c>
      <c r="AI68" s="84"/>
      <c r="AJ68" s="75">
        <f>+AJ65/AJ75</f>
        <v>2.7095133521356543</v>
      </c>
      <c r="AK68" s="84"/>
      <c r="AL68" s="75">
        <f>+AL65/AL75</f>
        <v>2.2194362301817954</v>
      </c>
      <c r="AM68" s="84"/>
      <c r="AN68" s="75">
        <f>+AN65/AN75</f>
        <v>1.8961757999727227</v>
      </c>
      <c r="AO68" s="84"/>
      <c r="AP68" s="75">
        <f>+AP65/AP75</f>
        <v>1.5958777603549616</v>
      </c>
      <c r="AQ68" s="84"/>
      <c r="AR68" s="75">
        <f>+AR65/AR75</f>
        <v>1.3402407518765436</v>
      </c>
      <c r="AS68" s="84"/>
      <c r="AT68" s="73">
        <f>+AT65/AT75</f>
        <v>1.2125476064382932</v>
      </c>
      <c r="AU68" s="83"/>
      <c r="AV68" s="75">
        <f>+AV65/AV75</f>
        <v>1.1175518019705761</v>
      </c>
      <c r="AW68" s="84"/>
      <c r="AX68" s="75">
        <f>+AX65/AX75</f>
        <v>0.98311623938627579</v>
      </c>
      <c r="AY68" s="84"/>
      <c r="AZ68" s="75">
        <f>+AZ65/AZ75</f>
        <v>9.132152382333345</v>
      </c>
      <c r="BA68" s="84"/>
      <c r="BB68" s="75">
        <f>+BB65/BB75</f>
        <v>5.4022567127477661</v>
      </c>
      <c r="BC68" s="84"/>
      <c r="BD68" s="75">
        <f>+BD65/BD75</f>
        <v>2.9899346513245724</v>
      </c>
      <c r="BE68" s="84"/>
      <c r="BF68" s="75">
        <f>+BF65/BF75</f>
        <v>2.7529630880811129</v>
      </c>
      <c r="BG68" s="84"/>
      <c r="BH68" s="75">
        <f>+BH65/BH75</f>
        <v>2.266833025288864</v>
      </c>
      <c r="BI68" s="84"/>
      <c r="BJ68" s="75">
        <f>+BJ65/BJ75</f>
        <v>1.8785521861286774</v>
      </c>
      <c r="BK68" s="84"/>
      <c r="BL68" s="75">
        <f>+BL65/BL75</f>
        <v>1.6765627503275664</v>
      </c>
      <c r="BM68" s="84"/>
      <c r="BN68" s="75">
        <f>+BN65/BN75</f>
        <v>1.4739028908852592</v>
      </c>
      <c r="BO68" s="84"/>
      <c r="BP68" s="75">
        <f>+BP65/BP75</f>
        <v>1.3048744585735668</v>
      </c>
      <c r="BQ68" s="84"/>
      <c r="BR68" s="75">
        <f>+BR65/BR75</f>
        <v>1.1787284941274423</v>
      </c>
      <c r="BS68" s="84"/>
      <c r="BT68" s="75">
        <f>+BT65/BT75</f>
        <v>1.2113674907580627</v>
      </c>
      <c r="BU68" s="84"/>
      <c r="BV68" s="75">
        <f>+BV65/BV75</f>
        <v>1.1799627084574729</v>
      </c>
      <c r="BW68" s="84"/>
      <c r="BX68" s="75">
        <f>+BX65/BX75</f>
        <v>11.69726492711483</v>
      </c>
      <c r="BY68" s="84"/>
      <c r="BZ68" s="73">
        <f>+BZ65/BZ75</f>
        <v>11.631431156891367</v>
      </c>
      <c r="CA68" s="83"/>
      <c r="CB68" s="73">
        <f>+CB65/CB75</f>
        <v>6.3280807259882774</v>
      </c>
      <c r="CC68" s="83"/>
      <c r="CD68" s="75">
        <f>+CD65/CD75</f>
        <v>3.0440929311581129</v>
      </c>
      <c r="CE68" s="84"/>
      <c r="CF68" s="75">
        <f>+CF65/CF75</f>
        <v>2.6263095514569144</v>
      </c>
      <c r="CG68" s="84"/>
      <c r="CH68" s="75">
        <f>+CH65/CH75</f>
        <v>2.1996595999907096</v>
      </c>
      <c r="CI68" s="84"/>
      <c r="CJ68" s="75">
        <f>+CJ65/CJ75</f>
        <v>1.9034917689777291</v>
      </c>
      <c r="CK68" s="84"/>
      <c r="CL68" s="75">
        <f>+CL65/CL75</f>
        <v>1.6924252612024779</v>
      </c>
      <c r="CM68" s="84"/>
      <c r="CN68" s="75">
        <f>+CN65/CN75</f>
        <v>1.4765740280900379</v>
      </c>
      <c r="CO68" s="84"/>
      <c r="CP68" s="75">
        <f>+CP65/CP75</f>
        <v>1.3121788180921643</v>
      </c>
      <c r="CQ68" s="84"/>
      <c r="CR68" s="75">
        <f>+CR65/CR75</f>
        <v>1.1960008893069798</v>
      </c>
      <c r="CS68" s="84"/>
      <c r="CT68" s="75">
        <f>+CT65/CT75</f>
        <v>1.0561038077621492</v>
      </c>
      <c r="CU68" s="84"/>
      <c r="CV68" s="75">
        <f>+CV65/CV75</f>
        <v>11.170520835733042</v>
      </c>
      <c r="CW68" s="84"/>
      <c r="CX68" s="75">
        <f>+CX65/CX75</f>
        <v>6.4498699378596385</v>
      </c>
      <c r="CY68" s="84"/>
      <c r="CZ68" s="75">
        <f>+CZ65/CZ75</f>
        <v>3.8055291706784788</v>
      </c>
      <c r="DA68" s="84"/>
      <c r="DB68" s="75">
        <f>+DB65/DB75</f>
        <v>2.9284350103925756</v>
      </c>
      <c r="DC68" s="84"/>
      <c r="DD68" s="285">
        <f>+DD65/DD75</f>
        <v>2.9277827338061391</v>
      </c>
      <c r="DE68" s="286"/>
    </row>
    <row r="69" spans="1:109" s="13" customFormat="1" x14ac:dyDescent="0.35">
      <c r="A69" s="72" t="s">
        <v>72</v>
      </c>
      <c r="B69" s="73">
        <f>+B65/B76</f>
        <v>1.3586196199052252</v>
      </c>
      <c r="C69" s="83"/>
      <c r="D69" s="73">
        <f>+D65/D76</f>
        <v>12.982463659456377</v>
      </c>
      <c r="E69" s="83"/>
      <c r="F69" s="75">
        <f>+F65/F76</f>
        <v>7.3873669287029236</v>
      </c>
      <c r="G69" s="84"/>
      <c r="H69" s="75">
        <f>+H65/H76</f>
        <v>4.0179000045825557</v>
      </c>
      <c r="I69" s="84"/>
      <c r="J69" s="75">
        <f>+J65/J76</f>
        <v>3.179826753001882</v>
      </c>
      <c r="K69" s="84"/>
      <c r="L69" s="75">
        <f>+L65/L76</f>
        <v>2.6823132453533982</v>
      </c>
      <c r="M69" s="84"/>
      <c r="N69" s="75">
        <f>+N65/N76</f>
        <v>2.2751227900969639</v>
      </c>
      <c r="O69" s="84"/>
      <c r="P69" s="75">
        <f>+P65/P76</f>
        <v>2.0493804933477775</v>
      </c>
      <c r="Q69" s="84"/>
      <c r="R69" s="75">
        <f>+R65/R76</f>
        <v>1.8388130414364487</v>
      </c>
      <c r="S69" s="84"/>
      <c r="T69" s="75">
        <f>+T65/T76</f>
        <v>1.6161817047736744</v>
      </c>
      <c r="U69" s="84"/>
      <c r="V69" s="75">
        <f>+V65/V76</f>
        <v>1.4833256048501366</v>
      </c>
      <c r="W69" s="84"/>
      <c r="X69" s="75">
        <f>+X65/X76</f>
        <v>1.330560605853724</v>
      </c>
      <c r="Y69" s="84"/>
      <c r="Z69" s="75">
        <f>+Z65/Z76</f>
        <v>1.2178505917235705</v>
      </c>
      <c r="AA69" s="84"/>
      <c r="AB69" s="75">
        <f>+AB65/AB76</f>
        <v>12.594159913705393</v>
      </c>
      <c r="AC69" s="84"/>
      <c r="AD69" s="73">
        <f>+AD65/AD76</f>
        <v>6.9829018020722167</v>
      </c>
      <c r="AE69" s="83"/>
      <c r="AF69" s="75">
        <f>+AF65/AF76</f>
        <v>4.2605762740966941</v>
      </c>
      <c r="AG69" s="84"/>
      <c r="AH69" s="75">
        <f>+AH65/AH76</f>
        <v>3.5869921660533399</v>
      </c>
      <c r="AI69" s="84"/>
      <c r="AJ69" s="75">
        <f>+AJ65/AJ76</f>
        <v>3.1643391903042497</v>
      </c>
      <c r="AK69" s="84"/>
      <c r="AL69" s="75">
        <f>+AL65/AL76</f>
        <v>2.576421779691858</v>
      </c>
      <c r="AM69" s="84"/>
      <c r="AN69" s="75">
        <f>+AN65/AN76</f>
        <v>2.1867844541222956</v>
      </c>
      <c r="AO69" s="84"/>
      <c r="AP69" s="75">
        <f>+AP65/AP76</f>
        <v>1.9048876501162215</v>
      </c>
      <c r="AQ69" s="84"/>
      <c r="AR69" s="75">
        <f>+AR65/AR76</f>
        <v>1.5894874975356565</v>
      </c>
      <c r="AS69" s="84"/>
      <c r="AT69" s="73">
        <f>+AT65/AT76</f>
        <v>1.4302887241392779</v>
      </c>
      <c r="AU69" s="83"/>
      <c r="AV69" s="75">
        <f>+AV65/AV76</f>
        <v>1.3125508467311791</v>
      </c>
      <c r="AW69" s="84"/>
      <c r="AX69" s="75">
        <f>+AX65/AX76</f>
        <v>1.1422551469465247</v>
      </c>
      <c r="AY69" s="84"/>
      <c r="AZ69" s="75">
        <f>+AZ65/AZ76</f>
        <v>10.300762420489592</v>
      </c>
      <c r="BA69" s="84"/>
      <c r="BB69" s="75">
        <f>+BB65/BB76</f>
        <v>6.0996979856452027</v>
      </c>
      <c r="BC69" s="84"/>
      <c r="BD69" s="75">
        <f>+BD65/BD76</f>
        <v>3.3184921353529728</v>
      </c>
      <c r="BE69" s="84"/>
      <c r="BF69" s="75">
        <f>+BF65/BF76</f>
        <v>3.0693047558276891</v>
      </c>
      <c r="BG69" s="84"/>
      <c r="BH69" s="75">
        <f>+BH65/BH76</f>
        <v>2.5321436752008717</v>
      </c>
      <c r="BI69" s="84"/>
      <c r="BJ69" s="75">
        <f>+BJ65/BJ76</f>
        <v>2.0951940480285725</v>
      </c>
      <c r="BK69" s="84"/>
      <c r="BL69" s="75">
        <f>+BL65/BL76</f>
        <v>1.8727989839129557</v>
      </c>
      <c r="BM69" s="84"/>
      <c r="BN69" s="75">
        <f>+BN65/BN76</f>
        <v>1.6483473385328651</v>
      </c>
      <c r="BO69" s="84"/>
      <c r="BP69" s="75">
        <f>+BP65/BP76</f>
        <v>1.45642295392307</v>
      </c>
      <c r="BQ69" s="84"/>
      <c r="BR69" s="75">
        <f>+BR65/BR76</f>
        <v>1.31621723963503</v>
      </c>
      <c r="BS69" s="84"/>
      <c r="BT69" s="75">
        <f>+BT65/BT76</f>
        <v>1.3560008526311469</v>
      </c>
      <c r="BU69" s="84"/>
      <c r="BV69" s="75">
        <f>+BV65/BV76</f>
        <v>1.3208464408599954</v>
      </c>
      <c r="BW69" s="84"/>
      <c r="BX69" s="75">
        <f>+BX65/BX76</f>
        <v>13.302333796933327</v>
      </c>
      <c r="BY69" s="84"/>
      <c r="BZ69" s="73">
        <f>+BZ65/BZ76</f>
        <v>13.227466484610334</v>
      </c>
      <c r="CA69" s="83"/>
      <c r="CB69" s="73">
        <f>+CB65/CB76</f>
        <v>7.159160032793678</v>
      </c>
      <c r="CC69" s="83"/>
      <c r="CD69" s="75">
        <f>+CD65/CD76</f>
        <v>3.4230663336067213</v>
      </c>
      <c r="CE69" s="84"/>
      <c r="CF69" s="75">
        <f>+CF65/CF76</f>
        <v>2.9595657802519941</v>
      </c>
      <c r="CG69" s="84"/>
      <c r="CH69" s="75">
        <f>+CH65/CH76</f>
        <v>2.4761339260699455</v>
      </c>
      <c r="CI69" s="84"/>
      <c r="CJ69" s="75">
        <f>+CJ65/CJ76</f>
        <v>2.1422518929160037</v>
      </c>
      <c r="CK69" s="84"/>
      <c r="CL69" s="75">
        <f>+CL65/CL76</f>
        <v>1.9086090867225867</v>
      </c>
      <c r="CM69" s="84"/>
      <c r="CN69" s="75">
        <f>+CN65/CN76</f>
        <v>1.6689244482220533</v>
      </c>
      <c r="CO69" s="84"/>
      <c r="CP69" s="75">
        <f>+CP65/CP76</f>
        <v>1.4806738291635366</v>
      </c>
      <c r="CQ69" s="84"/>
      <c r="CR69" s="75">
        <f>+CR65/CR76</f>
        <v>1.3508365992894478</v>
      </c>
      <c r="CS69" s="84"/>
      <c r="CT69" s="75">
        <f>+CT65/CT76</f>
        <v>1.1886970682338049</v>
      </c>
      <c r="CU69" s="84"/>
      <c r="CV69" s="75">
        <f>+CV65/CV76</f>
        <v>12.665880867149372</v>
      </c>
      <c r="CW69" s="84"/>
      <c r="CX69" s="75">
        <f>+CX65/CX76</f>
        <v>7.3370998731884889</v>
      </c>
      <c r="CY69" s="84"/>
      <c r="CZ69" s="75">
        <f>+CZ65/CZ76</f>
        <v>4.2683318823354517</v>
      </c>
      <c r="DA69" s="84"/>
      <c r="DB69" s="75">
        <f>+DB65/DB76</f>
        <v>3.2936643856240151</v>
      </c>
      <c r="DC69" s="84"/>
      <c r="DD69" s="285">
        <f>+DD65/DD76</f>
        <v>3.2929307582241591</v>
      </c>
      <c r="DE69" s="286"/>
    </row>
    <row r="70" spans="1:109" s="13" customFormat="1" x14ac:dyDescent="0.35">
      <c r="A70" s="72" t="s">
        <v>69</v>
      </c>
      <c r="B70" s="73">
        <f>+B65/B77</f>
        <v>0.76771945692393473</v>
      </c>
      <c r="C70" s="83"/>
      <c r="D70" s="73">
        <f>+D65/D77</f>
        <v>8.8098167526319369</v>
      </c>
      <c r="E70" s="83"/>
      <c r="F70" s="75">
        <f>+F65/F77</f>
        <v>4.3319730079691894</v>
      </c>
      <c r="G70" s="84"/>
      <c r="H70" s="75">
        <f>+H65/H77</f>
        <v>2.7542076697484821</v>
      </c>
      <c r="I70" s="84"/>
      <c r="J70" s="75">
        <f>+J65/J77</f>
        <v>2.2191794130591447</v>
      </c>
      <c r="K70" s="84"/>
      <c r="L70" s="75">
        <f>+L65/L77</f>
        <v>1.8541956668076498</v>
      </c>
      <c r="M70" s="84"/>
      <c r="N70" s="75">
        <f>+N65/N77</f>
        <v>1.5841241775397077</v>
      </c>
      <c r="O70" s="84"/>
      <c r="P70" s="75">
        <f>+P65/P77</f>
        <v>1.3956834200901487</v>
      </c>
      <c r="Q70" s="84"/>
      <c r="R70" s="75">
        <f>+R65/R77</f>
        <v>1.1981681405671325</v>
      </c>
      <c r="S70" s="84"/>
      <c r="T70" s="75">
        <f>+T65/T77</f>
        <v>1.0628636067931838</v>
      </c>
      <c r="U70" s="84"/>
      <c r="V70" s="75">
        <f>+V65/V77</f>
        <v>0.99319837775284536</v>
      </c>
      <c r="W70" s="84"/>
      <c r="X70" s="75">
        <f>+X65/X77</f>
        <v>0.8950691974928433</v>
      </c>
      <c r="Y70" s="84"/>
      <c r="Z70" s="75">
        <f>+Z65/Z77</f>
        <v>0.81329769643012972</v>
      </c>
      <c r="AA70" s="84"/>
      <c r="AB70" s="75">
        <f>+AB65/AB77</f>
        <v>9.3596014374520458</v>
      </c>
      <c r="AC70" s="84"/>
      <c r="AD70" s="73">
        <f>+AD65/AD77</f>
        <v>4.4573265019157278</v>
      </c>
      <c r="AE70" s="83"/>
      <c r="AF70" s="75">
        <f>+AF65/AF77</f>
        <v>3.2626025167030366</v>
      </c>
      <c r="AG70" s="84"/>
      <c r="AH70" s="75">
        <f>+AH65/AH77</f>
        <v>2.7522081081916991</v>
      </c>
      <c r="AI70" s="84"/>
      <c r="AJ70" s="75">
        <f>+AJ65/AJ77</f>
        <v>2.4173542675319495</v>
      </c>
      <c r="AK70" s="84"/>
      <c r="AL70" s="75">
        <f>+AL65/AL77</f>
        <v>1.9726224343888699</v>
      </c>
      <c r="AM70" s="84"/>
      <c r="AN70" s="75">
        <f>+AN65/AN77</f>
        <v>1.6920883933042135</v>
      </c>
      <c r="AO70" s="84"/>
      <c r="AP70" s="75">
        <f>+AP65/AP77</f>
        <v>1.4019033523883657</v>
      </c>
      <c r="AQ70" s="84"/>
      <c r="AR70" s="75">
        <f>+AR65/AR77</f>
        <v>1.1768190415295783</v>
      </c>
      <c r="AS70" s="84"/>
      <c r="AT70" s="73">
        <f>+AT65/AT77</f>
        <v>1.0686456723755642</v>
      </c>
      <c r="AU70" s="83"/>
      <c r="AV70" s="75">
        <f>+AV65/AV77</f>
        <v>0.98409379852156875</v>
      </c>
      <c r="AW70" s="84"/>
      <c r="AX70" s="75">
        <f>+AX65/AX77</f>
        <v>0.85242484624756476</v>
      </c>
      <c r="AY70" s="84"/>
      <c r="AZ70" s="75">
        <f>+AZ65/AZ77</f>
        <v>8.1618312860791278</v>
      </c>
      <c r="BA70" s="84"/>
      <c r="BB70" s="75">
        <f>+BB65/BB77</f>
        <v>4.1540792520402334</v>
      </c>
      <c r="BC70" s="84"/>
      <c r="BD70" s="75">
        <f>+BD65/BD77</f>
        <v>2.6574657171584186</v>
      </c>
      <c r="BE70" s="84"/>
      <c r="BF70" s="75">
        <f>+BF65/BF77</f>
        <v>2.4418208247837914</v>
      </c>
      <c r="BG70" s="84"/>
      <c r="BH70" s="75">
        <f>+BH65/BH77</f>
        <v>2.0041643757946677</v>
      </c>
      <c r="BI70" s="84"/>
      <c r="BJ70" s="75">
        <f>+BJ65/BJ77</f>
        <v>1.6868788050868668</v>
      </c>
      <c r="BK70" s="84"/>
      <c r="BL70" s="75">
        <f>+BL65/BL77</f>
        <v>1.4641742861530271</v>
      </c>
      <c r="BM70" s="84"/>
      <c r="BN70" s="75">
        <f>+BN65/BN77</f>
        <v>1.2236599731173579</v>
      </c>
      <c r="BO70" s="84"/>
      <c r="BP70" s="75">
        <f>+BP65/BP77</f>
        <v>1.0910063552378011</v>
      </c>
      <c r="BQ70" s="84"/>
      <c r="BR70" s="75">
        <f>+BR65/BR77</f>
        <v>0.98320108681411689</v>
      </c>
      <c r="BS70" s="84"/>
      <c r="BT70" s="75">
        <f>+BT65/BT77</f>
        <v>1.0191578951173783</v>
      </c>
      <c r="BU70" s="84"/>
      <c r="BV70" s="75">
        <f>+BV65/BV77</f>
        <v>0.99273615929379311</v>
      </c>
      <c r="BW70" s="84"/>
      <c r="BX70" s="75">
        <f>+BX65/BX77</f>
        <v>10.163965810505974</v>
      </c>
      <c r="BY70" s="84"/>
      <c r="BZ70" s="73">
        <f>+BZ65/BZ77</f>
        <v>10.106761652619722</v>
      </c>
      <c r="CA70" s="83"/>
      <c r="CB70" s="73">
        <f>+CB65/CB77</f>
        <v>7.0822189226406218</v>
      </c>
      <c r="CC70" s="83"/>
      <c r="CD70" s="75">
        <f>+CD65/CD77</f>
        <v>2.4987026504622589</v>
      </c>
      <c r="CE70" s="84"/>
      <c r="CF70" s="75">
        <f>+CF65/CF77</f>
        <v>2.153694512934996</v>
      </c>
      <c r="CG70" s="84"/>
      <c r="CH70" s="75">
        <f>+CH65/CH77</f>
        <v>1.8427873784149715</v>
      </c>
      <c r="CI70" s="84"/>
      <c r="CJ70" s="75">
        <f>+CJ65/CJ77</f>
        <v>1.5696201782438755</v>
      </c>
      <c r="CK70" s="84"/>
      <c r="CL70" s="75">
        <f>+CL65/CL77</f>
        <v>1.3403480914383865</v>
      </c>
      <c r="CM70" s="84"/>
      <c r="CN70" s="75">
        <f>+CN65/CN77</f>
        <v>1.184312741479852</v>
      </c>
      <c r="CO70" s="84"/>
      <c r="CP70" s="75">
        <f>+CP65/CP77</f>
        <v>1.0623859113490104</v>
      </c>
      <c r="CQ70" s="84"/>
      <c r="CR70" s="75">
        <f>+CR65/CR77</f>
        <v>0.96347463233316732</v>
      </c>
      <c r="CS70" s="84"/>
      <c r="CT70" s="75">
        <f>+CT65/CT77</f>
        <v>0.84390801372284874</v>
      </c>
      <c r="CU70" s="84"/>
      <c r="CV70" s="75">
        <f>+CV65/CV77</f>
        <v>9.960511472387461</v>
      </c>
      <c r="CW70" s="84"/>
      <c r="CX70" s="75">
        <f>+CX65/CX77</f>
        <v>4.8525204914132658</v>
      </c>
      <c r="CY70" s="84"/>
      <c r="CZ70" s="75">
        <f>+CZ65/CZ77</f>
        <v>3.2242184137852838</v>
      </c>
      <c r="DA70" s="84"/>
      <c r="DB70" s="75">
        <f>+DB65/DB77</f>
        <v>2.5069150490895376</v>
      </c>
      <c r="DC70" s="84"/>
      <c r="DD70" s="285">
        <f>+DD65/DD77</f>
        <v>2.5063566614234625</v>
      </c>
      <c r="DE70" s="286"/>
    </row>
    <row r="71" spans="1:109" s="13" customFormat="1" ht="12.75" customHeight="1" x14ac:dyDescent="0.35">
      <c r="A71" s="72"/>
      <c r="B71" s="28"/>
      <c r="C71" s="83"/>
      <c r="D71" s="28"/>
      <c r="E71" s="83"/>
      <c r="F71" s="41"/>
      <c r="G71" s="84"/>
      <c r="H71" s="41"/>
      <c r="I71" s="84"/>
      <c r="J71" s="41"/>
      <c r="K71" s="84"/>
      <c r="L71" s="41"/>
      <c r="M71" s="84"/>
      <c r="N71" s="41"/>
      <c r="O71" s="84"/>
      <c r="P71" s="41"/>
      <c r="Q71" s="84"/>
      <c r="R71" s="41"/>
      <c r="S71" s="84"/>
      <c r="T71" s="41"/>
      <c r="U71" s="84"/>
      <c r="V71" s="41"/>
      <c r="W71" s="84"/>
      <c r="X71" s="41"/>
      <c r="Y71" s="84"/>
      <c r="Z71" s="41"/>
      <c r="AA71" s="84"/>
      <c r="AB71" s="41"/>
      <c r="AC71" s="84"/>
      <c r="AD71" s="28"/>
      <c r="AE71" s="83"/>
      <c r="AF71" s="41"/>
      <c r="AG71" s="84"/>
      <c r="AH71" s="41"/>
      <c r="AI71" s="84"/>
      <c r="AJ71" s="41"/>
      <c r="AK71" s="84"/>
      <c r="AL71" s="41"/>
      <c r="AM71" s="84"/>
      <c r="AN71" s="41"/>
      <c r="AO71" s="84"/>
      <c r="AP71" s="41"/>
      <c r="AQ71" s="84"/>
      <c r="AR71" s="41"/>
      <c r="AS71" s="84"/>
      <c r="AT71" s="28"/>
      <c r="AU71" s="83"/>
      <c r="AV71" s="41"/>
      <c r="AW71" s="84"/>
      <c r="AX71" s="41"/>
      <c r="AY71" s="84"/>
      <c r="AZ71" s="41"/>
      <c r="BA71" s="84"/>
      <c r="BB71" s="41"/>
      <c r="BC71" s="84"/>
      <c r="BD71" s="41"/>
      <c r="BE71" s="84"/>
      <c r="BF71" s="41"/>
      <c r="BG71" s="84"/>
      <c r="BH71" s="41"/>
      <c r="BI71" s="84"/>
      <c r="BJ71" s="41"/>
      <c r="BK71" s="84"/>
      <c r="BL71" s="41"/>
      <c r="BM71" s="84"/>
      <c r="BN71" s="41"/>
      <c r="BO71" s="84"/>
      <c r="BP71" s="41"/>
      <c r="BQ71" s="84"/>
      <c r="BR71" s="41"/>
      <c r="BS71" s="84"/>
      <c r="BT71" s="41"/>
      <c r="BU71" s="84"/>
      <c r="BV71" s="41"/>
      <c r="BW71" s="84"/>
      <c r="BX71" s="41"/>
      <c r="BY71" s="84"/>
      <c r="BZ71" s="28"/>
      <c r="CA71" s="83"/>
      <c r="CB71" s="28"/>
      <c r="CC71" s="83"/>
      <c r="CD71" s="41"/>
      <c r="CE71" s="84"/>
      <c r="CF71" s="41"/>
      <c r="CG71" s="84"/>
      <c r="CH71" s="41"/>
      <c r="CI71" s="84"/>
      <c r="CJ71" s="41"/>
      <c r="CK71" s="84"/>
      <c r="CL71" s="41"/>
      <c r="CM71" s="84"/>
      <c r="CN71" s="41"/>
      <c r="CO71" s="84"/>
      <c r="CP71" s="41"/>
      <c r="CQ71" s="84"/>
      <c r="CR71" s="41"/>
      <c r="CS71" s="84"/>
      <c r="CT71" s="41"/>
      <c r="CU71" s="84"/>
      <c r="CV71" s="41"/>
      <c r="CW71" s="84"/>
      <c r="CX71" s="41"/>
      <c r="CY71" s="84"/>
      <c r="CZ71" s="41"/>
      <c r="DA71" s="84"/>
      <c r="DB71" s="41"/>
      <c r="DC71" s="84"/>
      <c r="DD71" s="290"/>
      <c r="DE71" s="286"/>
    </row>
    <row r="72" spans="1:109" s="38" customFormat="1" ht="13.5" customHeight="1" x14ac:dyDescent="0.35">
      <c r="A72" s="28" t="s">
        <v>76</v>
      </c>
      <c r="B72" s="196">
        <f>'DOMESTIC DEBT COLONES'!B64</f>
        <v>36495246.081759401</v>
      </c>
      <c r="C72" s="211"/>
      <c r="D72" s="196">
        <f>'DOMESTIC DEBT COLONES'!D64</f>
        <v>0</v>
      </c>
      <c r="E72" s="211"/>
      <c r="F72" s="197">
        <f>'DOMESTIC DEBT COLONES'!F64</f>
        <v>0</v>
      </c>
      <c r="G72" s="212"/>
      <c r="H72" s="197">
        <f>'DOMESTIC DEBT COLONES'!H64</f>
        <v>0</v>
      </c>
      <c r="I72" s="212"/>
      <c r="J72" s="197">
        <f>'DOMESTIC DEBT COLONES'!J64</f>
        <v>0</v>
      </c>
      <c r="K72" s="212"/>
      <c r="L72" s="197">
        <f>'DOMESTIC DEBT COLONES'!L64</f>
        <v>0</v>
      </c>
      <c r="M72" s="212"/>
      <c r="N72" s="197">
        <f>'DOMESTIC DEBT COLONES'!N64</f>
        <v>0</v>
      </c>
      <c r="O72" s="212"/>
      <c r="P72" s="197">
        <f>'DOMESTIC DEBT COLONES'!P64</f>
        <v>0</v>
      </c>
      <c r="Q72" s="212"/>
      <c r="R72" s="197">
        <f>'DOMESTIC DEBT COLONES'!R64</f>
        <v>0</v>
      </c>
      <c r="S72" s="212"/>
      <c r="T72" s="197">
        <f>'DOMESTIC DEBT COLONES'!T64</f>
        <v>0</v>
      </c>
      <c r="U72" s="212"/>
      <c r="V72" s="197">
        <f>'DOMESTIC DEBT COLONES'!V64</f>
        <v>0</v>
      </c>
      <c r="W72" s="212"/>
      <c r="X72" s="197">
        <f>'DOMESTIC DEBT COLONES'!X64</f>
        <v>0</v>
      </c>
      <c r="Y72" s="212"/>
      <c r="Z72" s="197">
        <v>39993109.6530082</v>
      </c>
      <c r="AA72" s="212"/>
      <c r="AB72" s="197">
        <f>'DOMESTIC DEBT COLONES'!AB64</f>
        <v>0</v>
      </c>
      <c r="AC72" s="212"/>
      <c r="AD72" s="196">
        <f>'DOMESTIC DEBT COLONES'!AD64</f>
        <v>0</v>
      </c>
      <c r="AE72" s="211"/>
      <c r="AF72" s="197">
        <f>'DOMESTIC DEBT COLONES'!AF64</f>
        <v>0</v>
      </c>
      <c r="AG72" s="212"/>
      <c r="AH72" s="197">
        <f>'DOMESTIC DEBT COLONES'!AH64</f>
        <v>0</v>
      </c>
      <c r="AI72" s="212"/>
      <c r="AJ72" s="197">
        <f>'DOMESTIC DEBT COLONES'!AJ64</f>
        <v>0</v>
      </c>
      <c r="AK72" s="212"/>
      <c r="AL72" s="197">
        <f>'DOMESTIC DEBT COLONES'!AL64</f>
        <v>0</v>
      </c>
      <c r="AM72" s="212"/>
      <c r="AN72" s="197">
        <f>'DOMESTIC DEBT COLONES'!AN64</f>
        <v>0</v>
      </c>
      <c r="AO72" s="212"/>
      <c r="AP72" s="197">
        <f>'DOMESTIC DEBT COLONES'!AP64</f>
        <v>0</v>
      </c>
      <c r="AQ72" s="212"/>
      <c r="AR72" s="197">
        <f>'DOMESTIC DEBT COLONES'!AR64</f>
        <v>0</v>
      </c>
      <c r="AS72" s="212"/>
      <c r="AT72" s="196">
        <f>'DOMESTIC DEBT COLONES'!AT64</f>
        <v>0</v>
      </c>
      <c r="AU72" s="211"/>
      <c r="AV72" s="197">
        <f>'DOMESTIC DEBT COLONES'!AV64</f>
        <v>0</v>
      </c>
      <c r="AW72" s="212"/>
      <c r="AX72" s="197">
        <f>'DOMESTIC DEBT COLONES'!AX64</f>
        <v>44810030.571349204</v>
      </c>
      <c r="AY72" s="212"/>
      <c r="AZ72" s="197">
        <f>'DOMESTIC DEBT COLONES'!AZ64</f>
        <v>0</v>
      </c>
      <c r="BA72" s="212"/>
      <c r="BB72" s="197">
        <f>'DOMESTIC DEBT COLONES'!BB64</f>
        <v>0</v>
      </c>
      <c r="BC72" s="212"/>
      <c r="BD72" s="197">
        <f>'DOMESTIC DEBT COLONES'!BD64</f>
        <v>0</v>
      </c>
      <c r="BE72" s="212"/>
      <c r="BF72" s="197">
        <f>'DOMESTIC DEBT COLONES'!BF64</f>
        <v>0</v>
      </c>
      <c r="BG72" s="212"/>
      <c r="BH72" s="197">
        <f>'DOMESTIC DEBT COLONES'!BH64</f>
        <v>0</v>
      </c>
      <c r="BI72" s="212"/>
      <c r="BJ72" s="197">
        <f>'DOMESTIC DEBT COLONES'!BJ64</f>
        <v>0</v>
      </c>
      <c r="BK72" s="212"/>
      <c r="BL72" s="197">
        <f>'DOMESTIC DEBT COLONES'!BL64</f>
        <v>0</v>
      </c>
      <c r="BM72" s="212"/>
      <c r="BN72" s="197">
        <f>'DOMESTIC DEBT COLONES'!BN64</f>
        <v>0</v>
      </c>
      <c r="BO72" s="212"/>
      <c r="BP72" s="197">
        <f>'DOMESTIC DEBT COLONES'!BP64</f>
        <v>0</v>
      </c>
      <c r="BQ72" s="212"/>
      <c r="BR72" s="197">
        <f>'DOMESTIC DEBT COLONES'!BR64</f>
        <v>0</v>
      </c>
      <c r="BS72" s="212"/>
      <c r="BT72" s="197">
        <f>'DOMESTIC DEBT COLONES'!BT64</f>
        <v>0</v>
      </c>
      <c r="BU72" s="212"/>
      <c r="BV72" s="197">
        <f>'DOMESTIC DEBT COLONES'!BV64</f>
        <v>47059272.162280098</v>
      </c>
      <c r="BW72" s="212"/>
      <c r="BX72" s="197">
        <f>'DOMESTIC DEBT COLONES'!BX64</f>
        <v>0</v>
      </c>
      <c r="BY72" s="212"/>
      <c r="BZ72" s="196">
        <f>'DOMESTIC DEBT COLONES'!BZ64</f>
        <v>0</v>
      </c>
      <c r="CA72" s="211"/>
      <c r="CB72" s="196">
        <f>'DOMESTIC DEBT COLONES'!CD64</f>
        <v>0</v>
      </c>
      <c r="CC72" s="211"/>
      <c r="CD72" s="197">
        <f>'DOMESTIC DEBT COLONES'!DF64</f>
        <v>0</v>
      </c>
      <c r="CE72" s="212"/>
      <c r="CF72" s="197">
        <f>'DOMESTIC DEBT COLONES'!DH64</f>
        <v>0</v>
      </c>
      <c r="CG72" s="212"/>
      <c r="CH72" s="197">
        <f>'DOMESTIC DEBT COLONES'!CH64</f>
        <v>0</v>
      </c>
      <c r="CI72" s="212"/>
      <c r="CJ72" s="197">
        <f>'DOMESTIC DEBT COLONES'!CJ64</f>
        <v>0</v>
      </c>
      <c r="CK72" s="212"/>
      <c r="CL72" s="197">
        <f>'DOMESTIC DEBT COLONES'!CL64</f>
        <v>0</v>
      </c>
      <c r="CM72" s="212"/>
      <c r="CN72" s="197">
        <f>'DOMESTIC DEBT COLONES'!CN64</f>
        <v>0</v>
      </c>
      <c r="CO72" s="212"/>
      <c r="CP72" s="197">
        <f>'DOMESTIC DEBT COLONES'!CP64</f>
        <v>0</v>
      </c>
      <c r="CQ72" s="212"/>
      <c r="CR72" s="197">
        <f>'DOMESTIC DEBT COLONES'!CR64</f>
        <v>0</v>
      </c>
      <c r="CS72" s="212"/>
      <c r="CT72" s="197">
        <f>'DOMESTIC DEBT COLONES'!CT64</f>
        <v>49115934.700000003</v>
      </c>
      <c r="CU72" s="212"/>
      <c r="CV72" s="197">
        <v>0</v>
      </c>
      <c r="CW72" s="212"/>
      <c r="CX72" s="197">
        <f>'DOMESTIC DEBT COLONES'!CV64</f>
        <v>0</v>
      </c>
      <c r="CY72" s="212"/>
      <c r="CZ72" s="197">
        <f>'DOMESTIC DEBT COLONES'!CX64</f>
        <v>0</v>
      </c>
      <c r="DA72" s="212"/>
      <c r="DB72" s="197">
        <f>'DOMESTIC DEBT COLONES'!CZ64</f>
        <v>0</v>
      </c>
      <c r="DC72" s="212"/>
      <c r="DD72" s="426">
        <f>'DOMESTIC DEBT COLONES'!DD64</f>
        <v>0</v>
      </c>
      <c r="DE72" s="419"/>
    </row>
    <row r="73" spans="1:109" s="38" customFormat="1" ht="13.5" customHeight="1" x14ac:dyDescent="0.35">
      <c r="A73" s="28" t="s">
        <v>94</v>
      </c>
      <c r="B73" s="188">
        <f>'DOMESTIC DEBT COLONES'!B65</f>
        <v>-4.4999999999999998E-2</v>
      </c>
      <c r="C73" s="213"/>
      <c r="D73" s="188">
        <f>'DOMESTIC DEBT COLONES'!D65</f>
        <v>0</v>
      </c>
      <c r="E73" s="213"/>
      <c r="F73" s="189">
        <f>'DOMESTIC DEBT COLONES'!F65</f>
        <v>0</v>
      </c>
      <c r="G73" s="214"/>
      <c r="H73" s="189">
        <f>'DOMESTIC DEBT COLONES'!H65</f>
        <v>0</v>
      </c>
      <c r="I73" s="214"/>
      <c r="J73" s="189">
        <f>'DOMESTIC DEBT COLONES'!J65</f>
        <v>0</v>
      </c>
      <c r="K73" s="214"/>
      <c r="L73" s="189">
        <f>'DOMESTIC DEBT COLONES'!L65</f>
        <v>0</v>
      </c>
      <c r="M73" s="214"/>
      <c r="N73" s="189">
        <f>'DOMESTIC DEBT COLONES'!N65</f>
        <v>0</v>
      </c>
      <c r="O73" s="214"/>
      <c r="P73" s="189">
        <f>'DOMESTIC DEBT COLONES'!P65</f>
        <v>0</v>
      </c>
      <c r="Q73" s="214"/>
      <c r="R73" s="189">
        <f>'DOMESTIC DEBT COLONES'!R65</f>
        <v>0</v>
      </c>
      <c r="S73" s="214"/>
      <c r="T73" s="189">
        <f>'DOMESTIC DEBT COLONES'!T65</f>
        <v>0</v>
      </c>
      <c r="U73" s="214"/>
      <c r="V73" s="189">
        <f>'DOMESTIC DEBT COLONES'!V65</f>
        <v>0</v>
      </c>
      <c r="W73" s="214"/>
      <c r="X73" s="189">
        <f>'DOMESTIC DEBT COLONES'!X65</f>
        <v>0</v>
      </c>
      <c r="Y73" s="214"/>
      <c r="Z73" s="189">
        <f>'DOMESTIC DEBT COLONES'!Z65</f>
        <v>3.9E-2</v>
      </c>
      <c r="AA73" s="214"/>
      <c r="AB73" s="189">
        <f>'DOMESTIC DEBT COLONES'!AB65</f>
        <v>0</v>
      </c>
      <c r="AC73" s="214"/>
      <c r="AD73" s="188">
        <f>'DOMESTIC DEBT COLONES'!AD65</f>
        <v>0</v>
      </c>
      <c r="AE73" s="213"/>
      <c r="AF73" s="189">
        <f>'DOMESTIC DEBT COLONES'!AF65</f>
        <v>0</v>
      </c>
      <c r="AG73" s="214"/>
      <c r="AH73" s="189">
        <f>'DOMESTIC DEBT COLONES'!AH65</f>
        <v>0</v>
      </c>
      <c r="AI73" s="214"/>
      <c r="AJ73" s="189">
        <f>'DOMESTIC DEBT COLONES'!AJ65</f>
        <v>0</v>
      </c>
      <c r="AK73" s="214"/>
      <c r="AL73" s="189">
        <f>'DOMESTIC DEBT COLONES'!AL65</f>
        <v>0</v>
      </c>
      <c r="AM73" s="214"/>
      <c r="AN73" s="189">
        <f>'DOMESTIC DEBT COLONES'!AN65</f>
        <v>0</v>
      </c>
      <c r="AO73" s="214"/>
      <c r="AP73" s="189">
        <f>'DOMESTIC DEBT COLONES'!AP65</f>
        <v>0</v>
      </c>
      <c r="AQ73" s="214"/>
      <c r="AR73" s="189">
        <f>'DOMESTIC DEBT COLONES'!AR65</f>
        <v>0</v>
      </c>
      <c r="AS73" s="214"/>
      <c r="AT73" s="188">
        <f>'DOMESTIC DEBT COLONES'!AT65</f>
        <v>0</v>
      </c>
      <c r="AU73" s="213"/>
      <c r="AV73" s="189">
        <f>'DOMESTIC DEBT COLONES'!AV65</f>
        <v>0</v>
      </c>
      <c r="AW73" s="227"/>
      <c r="AX73" s="114">
        <f>'DOMESTIC DEBT COLONES'!AX65</f>
        <v>4.2999999999999997E-2</v>
      </c>
      <c r="AY73" s="227"/>
      <c r="AZ73" s="114">
        <f>'DOMESTIC DEBT COLONES'!AZ65</f>
        <v>0</v>
      </c>
      <c r="BA73" s="227"/>
      <c r="BB73" s="114">
        <f>'DOMESTIC DEBT COLONES'!BB65</f>
        <v>0</v>
      </c>
      <c r="BC73" s="227"/>
      <c r="BD73" s="114">
        <f>'DOMESTIC DEBT COLONES'!BD65</f>
        <v>0</v>
      </c>
      <c r="BE73" s="227"/>
      <c r="BF73" s="114">
        <f>'DOMESTIC DEBT COLONES'!BF65</f>
        <v>0</v>
      </c>
      <c r="BG73" s="227"/>
      <c r="BH73" s="114">
        <f>'DOMESTIC DEBT COLONES'!BH65</f>
        <v>0</v>
      </c>
      <c r="BI73" s="227"/>
      <c r="BJ73" s="114">
        <f>'DOMESTIC DEBT COLONES'!BJ65</f>
        <v>0</v>
      </c>
      <c r="BK73" s="227"/>
      <c r="BL73" s="114">
        <f>'DOMESTIC DEBT COLONES'!BL65</f>
        <v>0</v>
      </c>
      <c r="BM73" s="227"/>
      <c r="BN73" s="114">
        <f>'DOMESTIC DEBT COLONES'!BN65</f>
        <v>0</v>
      </c>
      <c r="BO73" s="227"/>
      <c r="BP73" s="114">
        <f>'DOMESTIC DEBT COLONES'!BP65</f>
        <v>0</v>
      </c>
      <c r="BQ73" s="227"/>
      <c r="BR73" s="114">
        <f>'DOMESTIC DEBT COLONES'!BR65</f>
        <v>0</v>
      </c>
      <c r="BS73" s="227"/>
      <c r="BT73" s="114">
        <f>'DOMESTIC DEBT COLONES'!BT65</f>
        <v>0</v>
      </c>
      <c r="BU73" s="227"/>
      <c r="BV73" s="114">
        <f>'DOMESTIC DEBT COLONES'!BV65</f>
        <v>5.0999999999999997E-2</v>
      </c>
      <c r="BW73" s="227"/>
      <c r="BX73" s="114">
        <f>'DOMESTIC DEBT COLONES'!BX65</f>
        <v>0</v>
      </c>
      <c r="BY73" s="227"/>
      <c r="BZ73" s="113">
        <f>'DOMESTIC DEBT COLONES'!BZ65</f>
        <v>0</v>
      </c>
      <c r="CA73" s="340"/>
      <c r="CB73" s="113">
        <f>'DOMESTIC DEBT COLONES'!CD65</f>
        <v>0</v>
      </c>
      <c r="CC73" s="340"/>
      <c r="CD73" s="114">
        <f>'DOMESTIC DEBT COLONES'!DF65</f>
        <v>0</v>
      </c>
      <c r="CE73" s="227"/>
      <c r="CF73" s="114">
        <f>'DOMESTIC DEBT COLONES'!DH65</f>
        <v>0</v>
      </c>
      <c r="CG73" s="227"/>
      <c r="CH73" s="114">
        <f>'DOMESTIC DEBT COLONES'!CH65</f>
        <v>0</v>
      </c>
      <c r="CI73" s="227"/>
      <c r="CJ73" s="114">
        <f>'DOMESTIC DEBT COLONES'!CJ65</f>
        <v>0</v>
      </c>
      <c r="CK73" s="227"/>
      <c r="CL73" s="114">
        <f>'DOMESTIC DEBT COLONES'!CL65</f>
        <v>0</v>
      </c>
      <c r="CM73" s="227"/>
      <c r="CN73" s="114">
        <f>'DOMESTIC DEBT COLONES'!CN65</f>
        <v>0</v>
      </c>
      <c r="CO73" s="227"/>
      <c r="CP73" s="114">
        <f>'DOMESTIC DEBT COLONES'!CP65</f>
        <v>0</v>
      </c>
      <c r="CQ73" s="227"/>
      <c r="CR73" s="114">
        <f>'DOMESTIC DEBT COLONES'!CR65</f>
        <v>0</v>
      </c>
      <c r="CS73" s="227"/>
      <c r="CT73" s="114">
        <f>'DOMESTIC DEBT COLONES'!CT65</f>
        <v>4.2999999999999997E-2</v>
      </c>
      <c r="CU73" s="227"/>
      <c r="CV73" s="114">
        <v>0</v>
      </c>
      <c r="CW73" s="227"/>
      <c r="CX73" s="114">
        <f>'DOMESTIC DEBT COLONES'!CV65</f>
        <v>0</v>
      </c>
      <c r="CY73" s="227"/>
      <c r="CZ73" s="114">
        <f>'DOMESTIC DEBT COLONES'!CX65</f>
        <v>0</v>
      </c>
      <c r="DA73" s="227"/>
      <c r="DB73" s="114">
        <f>'DOMESTIC DEBT COLONES'!CZ65</f>
        <v>0</v>
      </c>
      <c r="DC73" s="227"/>
      <c r="DD73" s="426">
        <f>'DOMESTIC DEBT COLONES'!DD65</f>
        <v>0</v>
      </c>
      <c r="DE73" s="425"/>
    </row>
    <row r="74" spans="1:109" s="38" customFormat="1" ht="13.5" customHeight="1" x14ac:dyDescent="0.35">
      <c r="A74" s="28" t="s">
        <v>78</v>
      </c>
      <c r="B74" s="196">
        <f>'DOMESTIC DEBT COLONES'!B66</f>
        <v>7208776.0499999998</v>
      </c>
      <c r="C74" s="211"/>
      <c r="D74" s="196">
        <f>'DOMESTIC DEBT COLONES'!D66</f>
        <v>0</v>
      </c>
      <c r="E74" s="211"/>
      <c r="F74" s="197">
        <f>'DOMESTIC DEBT COLONES'!F66</f>
        <v>0</v>
      </c>
      <c r="G74" s="212"/>
      <c r="H74" s="197">
        <f>'DOMESTIC DEBT COLONES'!H66</f>
        <v>0</v>
      </c>
      <c r="I74" s="212"/>
      <c r="J74" s="197">
        <f>'DOMESTIC DEBT COLONES'!J66</f>
        <v>0</v>
      </c>
      <c r="K74" s="212"/>
      <c r="L74" s="197">
        <f>'DOMESTIC DEBT COLONES'!L66</f>
        <v>0</v>
      </c>
      <c r="M74" s="212"/>
      <c r="N74" s="197">
        <f>'DOMESTIC DEBT COLONES'!N66</f>
        <v>0</v>
      </c>
      <c r="O74" s="212"/>
      <c r="P74" s="197">
        <f>'DOMESTIC DEBT COLONES'!P66</f>
        <v>0</v>
      </c>
      <c r="Q74" s="212"/>
      <c r="R74" s="197">
        <f>'DOMESTIC DEBT COLONES'!R66</f>
        <v>0</v>
      </c>
      <c r="S74" s="212"/>
      <c r="T74" s="197">
        <f>'DOMESTIC DEBT COLONES'!T66</f>
        <v>0</v>
      </c>
      <c r="U74" s="212"/>
      <c r="V74" s="197">
        <f>'DOMESTIC DEBT COLONES'!V66</f>
        <v>0</v>
      </c>
      <c r="W74" s="212"/>
      <c r="X74" s="197">
        <f>'DOMESTIC DEBT COLONES'!X66</f>
        <v>0</v>
      </c>
      <c r="Y74" s="212"/>
      <c r="Z74" s="197">
        <f>'DOMESTIC DEBT COLONES'!Z66</f>
        <v>9303146.1600000001</v>
      </c>
      <c r="AA74" s="212"/>
      <c r="AB74" s="197">
        <f>'DOMESTIC DEBT COLONES'!AB66</f>
        <v>0</v>
      </c>
      <c r="AC74" s="212"/>
      <c r="AD74" s="196">
        <f>'DOMESTIC DEBT COLONES'!AD66</f>
        <v>0</v>
      </c>
      <c r="AE74" s="211"/>
      <c r="AF74" s="197">
        <f>'DOMESTIC DEBT COLONES'!AF66</f>
        <v>0</v>
      </c>
      <c r="AG74" s="212"/>
      <c r="AH74" s="197">
        <f>'DOMESTIC DEBT COLONES'!AH66</f>
        <v>0</v>
      </c>
      <c r="AI74" s="212"/>
      <c r="AJ74" s="197">
        <f>'DOMESTIC DEBT COLONES'!AJ66</f>
        <v>0</v>
      </c>
      <c r="AK74" s="212"/>
      <c r="AL74" s="197">
        <f>'DOMESTIC DEBT COLONES'!AL66</f>
        <v>0</v>
      </c>
      <c r="AM74" s="212"/>
      <c r="AN74" s="197">
        <f>'DOMESTIC DEBT COLONES'!AN66</f>
        <v>0</v>
      </c>
      <c r="AO74" s="212"/>
      <c r="AP74" s="197">
        <f>'DOMESTIC DEBT COLONES'!AP66</f>
        <v>0</v>
      </c>
      <c r="AQ74" s="212"/>
      <c r="AR74" s="197">
        <f>'DOMESTIC DEBT COLONES'!AR66</f>
        <v>0</v>
      </c>
      <c r="AS74" s="212"/>
      <c r="AT74" s="196">
        <f>'DOMESTIC DEBT COLONES'!AT66</f>
        <v>0</v>
      </c>
      <c r="AU74" s="211"/>
      <c r="AV74" s="228">
        <f>'DOMESTIC DEBT COLONES'!AV66</f>
        <v>0</v>
      </c>
      <c r="AW74" s="229"/>
      <c r="AX74" s="228">
        <f>'DOMESTIC DEBT COLONES'!AX66</f>
        <v>9876240.0559999999</v>
      </c>
      <c r="AY74" s="229"/>
      <c r="AZ74" s="228">
        <f>'DOMESTIC DEBT COLONES'!AZ66</f>
        <v>0</v>
      </c>
      <c r="BA74" s="229"/>
      <c r="BB74" s="228">
        <f>'DOMESTIC DEBT COLONES'!BB66</f>
        <v>0</v>
      </c>
      <c r="BC74" s="229"/>
      <c r="BD74" s="228">
        <f>'DOMESTIC DEBT COLONES'!BD66</f>
        <v>0</v>
      </c>
      <c r="BE74" s="229"/>
      <c r="BF74" s="228">
        <f>'DOMESTIC DEBT COLONES'!BF66</f>
        <v>0</v>
      </c>
      <c r="BG74" s="229"/>
      <c r="BH74" s="228">
        <f>'DOMESTIC DEBT COLONES'!BH66</f>
        <v>0</v>
      </c>
      <c r="BI74" s="229"/>
      <c r="BJ74" s="228">
        <f>'DOMESTIC DEBT COLONES'!BJ66</f>
        <v>0</v>
      </c>
      <c r="BK74" s="229"/>
      <c r="BL74" s="228">
        <f>'DOMESTIC DEBT COLONES'!BL66</f>
        <v>0</v>
      </c>
      <c r="BM74" s="229"/>
      <c r="BN74" s="228">
        <f>'DOMESTIC DEBT COLONES'!BN66</f>
        <v>0</v>
      </c>
      <c r="BO74" s="229"/>
      <c r="BP74" s="228">
        <f>'DOMESTIC DEBT COLONES'!BP66</f>
        <v>0</v>
      </c>
      <c r="BQ74" s="229"/>
      <c r="BR74" s="228">
        <f>'DOMESTIC DEBT COLONES'!BR66</f>
        <v>0</v>
      </c>
      <c r="BS74" s="229"/>
      <c r="BT74" s="228">
        <f>'DOMESTIC DEBT COLONES'!BT66</f>
        <v>0</v>
      </c>
      <c r="BU74" s="229"/>
      <c r="BV74" s="228">
        <f>'DOMESTIC DEBT COLONES'!BV66</f>
        <v>9847245.3000000007</v>
      </c>
      <c r="BW74" s="229"/>
      <c r="BX74" s="228">
        <f>'DOMESTIC DEBT COLONES'!BX66</f>
        <v>0</v>
      </c>
      <c r="BY74" s="229"/>
      <c r="BZ74" s="341">
        <f>'DOMESTIC DEBT COLONES'!BZ66</f>
        <v>0</v>
      </c>
      <c r="CA74" s="342"/>
      <c r="CB74" s="341">
        <f>'DOMESTIC DEBT COLONES'!CD66</f>
        <v>0</v>
      </c>
      <c r="CC74" s="342"/>
      <c r="CD74" s="228">
        <f>'DOMESTIC DEBT COLONES'!DF66</f>
        <v>0</v>
      </c>
      <c r="CE74" s="229"/>
      <c r="CF74" s="228">
        <f>'DOMESTIC DEBT COLONES'!DH66</f>
        <v>0</v>
      </c>
      <c r="CG74" s="229"/>
      <c r="CH74" s="228">
        <f>'DOMESTIC DEBT COLONES'!CH66</f>
        <v>0</v>
      </c>
      <c r="CI74" s="229"/>
      <c r="CJ74" s="228">
        <f>'DOMESTIC DEBT COLONES'!CJ66</f>
        <v>0</v>
      </c>
      <c r="CK74" s="229"/>
      <c r="CL74" s="228">
        <f>'DOMESTIC DEBT COLONES'!CL66</f>
        <v>0</v>
      </c>
      <c r="CM74" s="229"/>
      <c r="CN74" s="228">
        <f>'DOMESTIC DEBT COLONES'!CN66</f>
        <v>0</v>
      </c>
      <c r="CO74" s="229"/>
      <c r="CP74" s="228">
        <f>'DOMESTIC DEBT COLONES'!CP66</f>
        <v>0</v>
      </c>
      <c r="CQ74" s="229"/>
      <c r="CR74" s="228">
        <f>'DOMESTIC DEBT COLONES'!CR66</f>
        <v>0</v>
      </c>
      <c r="CS74" s="229"/>
      <c r="CT74" s="228">
        <f>'DOMESTIC DEBT COLONES'!CT66</f>
        <v>10545702.479999999</v>
      </c>
      <c r="CU74" s="229"/>
      <c r="CV74" s="228">
        <v>0</v>
      </c>
      <c r="CW74" s="229"/>
      <c r="CX74" s="228">
        <f>'DOMESTIC DEBT COLONES'!CV66</f>
        <v>0</v>
      </c>
      <c r="CY74" s="229"/>
      <c r="CZ74" s="228">
        <f>'DOMESTIC DEBT COLONES'!CX66</f>
        <v>0</v>
      </c>
      <c r="DA74" s="229"/>
      <c r="DB74" s="228">
        <f>'DOMESTIC DEBT COLONES'!CZ66</f>
        <v>0</v>
      </c>
      <c r="DC74" s="229"/>
      <c r="DD74" s="426">
        <f>'DOMESTIC DEBT COLONES'!DD66</f>
        <v>0</v>
      </c>
      <c r="DE74" s="427"/>
    </row>
    <row r="75" spans="1:109" s="38" customFormat="1" ht="13.5" customHeight="1" x14ac:dyDescent="0.35">
      <c r="A75" s="28" t="s">
        <v>79</v>
      </c>
      <c r="B75" s="26">
        <f>'DOMESTIC DEBT COLONES'!B67</f>
        <v>4694444.0732010501</v>
      </c>
      <c r="C75" s="213"/>
      <c r="D75" s="26">
        <f>'DOMESTIC DEBT COLONES'!D67</f>
        <v>484264.97990032012</v>
      </c>
      <c r="E75" s="213"/>
      <c r="F75" s="27">
        <f>'DOMESTIC DEBT COLONES'!F67</f>
        <v>905857.58419310011</v>
      </c>
      <c r="G75" s="214"/>
      <c r="H75" s="27">
        <f>'DOMESTIC DEBT COLONES'!H67</f>
        <v>1731723.63477389</v>
      </c>
      <c r="I75" s="214"/>
      <c r="J75" s="27">
        <f>'DOMESTIC DEBT COLONES'!J67</f>
        <v>2187603.6032804698</v>
      </c>
      <c r="K75" s="214"/>
      <c r="L75" s="27">
        <f>'DOMESTIC DEBT COLONES'!L67</f>
        <v>2607861.2882482097</v>
      </c>
      <c r="M75" s="214"/>
      <c r="N75" s="27">
        <f>'DOMESTIC DEBT COLONES'!N67</f>
        <v>3141346.1150748897</v>
      </c>
      <c r="O75" s="214"/>
      <c r="P75" s="27">
        <f>'DOMESTIC DEBT COLONES'!P67</f>
        <v>3587150.8079760196</v>
      </c>
      <c r="Q75" s="214"/>
      <c r="R75" s="27">
        <f>'DOMESTIC DEBT COLONES'!R67</f>
        <v>4018937.2822054001</v>
      </c>
      <c r="S75" s="214"/>
      <c r="T75" s="27">
        <f>'DOMESTIC DEBT COLONES'!T67</f>
        <v>4548317.0267838994</v>
      </c>
      <c r="U75" s="214"/>
      <c r="V75" s="27">
        <f>'DOMESTIC DEBT COLONES'!V67</f>
        <v>5035849.76188647</v>
      </c>
      <c r="W75" s="214"/>
      <c r="X75" s="27">
        <f>'DOMESTIC DEBT COLONES'!X67</f>
        <v>5519294.0186387198</v>
      </c>
      <c r="Y75" s="214"/>
      <c r="Z75" s="27">
        <f>'DOMESTIC DEBT COLONES'!Z67</f>
        <v>6319675.8602759</v>
      </c>
      <c r="AA75" s="214"/>
      <c r="AB75" s="27">
        <f>'DOMESTIC DEBT COLONES'!AB67</f>
        <v>612345.75598640996</v>
      </c>
      <c r="AC75" s="214"/>
      <c r="AD75" s="26">
        <f>'DOMESTIC DEBT COLONES'!AD67</f>
        <v>1102230.2893854801</v>
      </c>
      <c r="AE75" s="213"/>
      <c r="AF75" s="27">
        <f>'DOMESTIC DEBT COLONES'!AF67</f>
        <v>1937252.6968220801</v>
      </c>
      <c r="AG75" s="214"/>
      <c r="AH75" s="27">
        <f>'DOMESTIC DEBT COLONES'!AH67</f>
        <v>2389439.6966357301</v>
      </c>
      <c r="AI75" s="214"/>
      <c r="AJ75" s="27">
        <f>'DOMESTIC DEBT COLONES'!AJ67</f>
        <v>2883613.3432400897</v>
      </c>
      <c r="AK75" s="214"/>
      <c r="AL75" s="27">
        <f>'DOMESTIC DEBT COLONES'!AL67</f>
        <v>3530894.7181908893</v>
      </c>
      <c r="AM75" s="214"/>
      <c r="AN75" s="27">
        <f>'DOMESTIC DEBT COLONES'!AN67</f>
        <v>4119214.92189882</v>
      </c>
      <c r="AO75" s="214"/>
      <c r="AP75" s="27">
        <f>'DOMESTIC DEBT COLONES'!AP67</f>
        <v>4803647.3048952706</v>
      </c>
      <c r="AQ75" s="214"/>
      <c r="AR75" s="27">
        <f>'DOMESTIC DEBT COLONES'!AR67</f>
        <v>5461129.5201892201</v>
      </c>
      <c r="AS75" s="214"/>
      <c r="AT75" s="26">
        <f>'DOMESTIC DEBT COLONES'!AT67</f>
        <v>5982649.7179935295</v>
      </c>
      <c r="AU75" s="213"/>
      <c r="AV75" s="228">
        <f>'DOMESTIC DEBT COLONES'!AV67</f>
        <v>6509857.8668668</v>
      </c>
      <c r="AW75" s="229"/>
      <c r="AX75" s="228">
        <f>'DOMESTIC DEBT COLONES'!AX67</f>
        <v>7333564.59913735</v>
      </c>
      <c r="AY75" s="229"/>
      <c r="AZ75" s="228">
        <f>'DOMESTIC DEBT COLONES'!AZ67</f>
        <v>677015.98868771002</v>
      </c>
      <c r="BA75" s="229"/>
      <c r="BB75" s="228">
        <f>'DOMESTIC DEBT COLONES'!BB67</f>
        <v>1153610.3553965301</v>
      </c>
      <c r="BC75" s="229"/>
      <c r="BD75" s="228">
        <f>'DOMESTIC DEBT COLONES'!BD67</f>
        <v>2014094.5636290698</v>
      </c>
      <c r="BE75" s="229"/>
      <c r="BF75" s="228">
        <f>'DOMESTIC DEBT COLONES'!BF67</f>
        <v>2504943.4738600706</v>
      </c>
      <c r="BG75" s="229"/>
      <c r="BH75" s="228">
        <f>'DOMESTIC DEBT COLONES'!BH67</f>
        <v>3019749.5641105897</v>
      </c>
      <c r="BI75" s="229"/>
      <c r="BJ75" s="228">
        <f>'DOMESTIC DEBT COLONES'!BJ67</f>
        <v>3669888.5619992903</v>
      </c>
      <c r="BK75" s="229"/>
      <c r="BL75" s="228">
        <f>'DOMESTIC DEBT COLONES'!BL67</f>
        <v>4203818.6949082604</v>
      </c>
      <c r="BM75" s="229"/>
      <c r="BN75" s="228">
        <f>'DOMESTIC DEBT COLONES'!BN67</f>
        <v>4691878.8999164104</v>
      </c>
      <c r="BO75" s="229"/>
      <c r="BP75" s="228">
        <f>'DOMESTIC DEBT COLONES'!BP67</f>
        <v>5313584.1314544501</v>
      </c>
      <c r="BQ75" s="229"/>
      <c r="BR75" s="228">
        <f>'DOMESTIC DEBT COLONES'!BR67</f>
        <v>5839633.0999999996</v>
      </c>
      <c r="BS75" s="229"/>
      <c r="BT75" s="228">
        <f>'DOMESTIC DEBT COLONES'!BT67</f>
        <v>6388830.2533371001</v>
      </c>
      <c r="BU75" s="229"/>
      <c r="BV75" s="228">
        <f>'DOMESTIC DEBT COLONES'!BV67</f>
        <v>6388830.2533371001</v>
      </c>
      <c r="BW75" s="229"/>
      <c r="BX75" s="228">
        <f>'DOMESTIC DEBT COLONES'!BX67</f>
        <v>671130.05750044016</v>
      </c>
      <c r="BY75" s="229"/>
      <c r="BZ75" s="341">
        <f>'DOMESTIC DEBT COLONES'!BZ67</f>
        <v>671130.05750044016</v>
      </c>
      <c r="CA75" s="342"/>
      <c r="CB75" s="341">
        <f>'DOMESTIC DEBT COLONES'!CB67</f>
        <v>1197374.1734602097</v>
      </c>
      <c r="CC75" s="342"/>
      <c r="CD75" s="228">
        <f>'DOMESTIC DEBT COLONES'!CD67</f>
        <v>2511727.8801382901</v>
      </c>
      <c r="CE75" s="229"/>
      <c r="CF75" s="228">
        <f>'DOMESTIC DEBT COLONES'!CF67</f>
        <v>3038972.3587632007</v>
      </c>
      <c r="CG75" s="229"/>
      <c r="CH75" s="228">
        <f>'DOMESTIC DEBT COLONES'!CH67</f>
        <v>3729266.2875944804</v>
      </c>
      <c r="CI75" s="229"/>
      <c r="CJ75" s="228">
        <f>'DOMESTIC DEBT COLONES'!CJ67</f>
        <v>4284140.7909387005</v>
      </c>
      <c r="CK75" s="229"/>
      <c r="CL75" s="228">
        <f>'DOMESTIC DEBT COLONES'!CL67</f>
        <v>4796406.6463505309</v>
      </c>
      <c r="CM75" s="229"/>
      <c r="CN75" s="228">
        <f>'DOMESTIC DEBT COLONES'!CN67</f>
        <v>5450055.8478446603</v>
      </c>
      <c r="CO75" s="229"/>
      <c r="CP75" s="228">
        <f>'DOMESTIC DEBT COLONES'!CP67</f>
        <v>6043554.5785786798</v>
      </c>
      <c r="CQ75" s="229"/>
      <c r="CR75" s="228">
        <f>'DOMESTIC DEBT COLONES'!CR67</f>
        <v>6577258.7216986306</v>
      </c>
      <c r="CS75" s="229"/>
      <c r="CT75" s="228">
        <f>'DOMESTIC DEBT COLONES'!CT67</f>
        <v>7402459.5911382996</v>
      </c>
      <c r="CU75" s="229"/>
      <c r="CV75" s="228">
        <f>'DOMESTIC DEBT COLONES'!CV67</f>
        <v>698155.8458142099</v>
      </c>
      <c r="CW75" s="229"/>
      <c r="CX75" s="228">
        <f>'DOMESTIC DEBT COLONES'!CX67</f>
        <v>1199943.6815276402</v>
      </c>
      <c r="CY75" s="229"/>
      <c r="CZ75" s="228">
        <f>+'DOMESTIC DEBT COLONES'!CZ67</f>
        <v>2022476.3898108297</v>
      </c>
      <c r="DA75" s="229"/>
      <c r="DB75" s="228">
        <f>'DOMESTIC DEBT COLONES'!DB67</f>
        <v>2575538.1216243301</v>
      </c>
      <c r="DC75" s="229"/>
      <c r="DD75" s="426">
        <f>'DOMESTIC DEBT COLONES'!DD67</f>
        <v>2575538.1216243301</v>
      </c>
      <c r="DE75" s="427"/>
    </row>
    <row r="76" spans="1:109" s="38" customFormat="1" ht="13.5" customHeight="1" x14ac:dyDescent="0.35">
      <c r="A76" s="28" t="s">
        <v>80</v>
      </c>
      <c r="B76" s="26">
        <f>'DOMESTIC DEBT COLONES'!B68</f>
        <v>4341031.0941264303</v>
      </c>
      <c r="C76" s="213"/>
      <c r="D76" s="26">
        <f>'DOMESTIC DEBT COLONES'!D68</f>
        <v>453711.86120622006</v>
      </c>
      <c r="E76" s="213"/>
      <c r="F76" s="27">
        <f>'DOMESTIC DEBT COLONES'!F68</f>
        <v>799599.59398241015</v>
      </c>
      <c r="G76" s="214"/>
      <c r="H76" s="27">
        <f>'DOMESTIC DEBT COLONES'!H68</f>
        <v>1462678.6117350301</v>
      </c>
      <c r="I76" s="214"/>
      <c r="J76" s="27">
        <f>'DOMESTIC DEBT COLONES'!J68</f>
        <v>1856543.2836633697</v>
      </c>
      <c r="K76" s="214"/>
      <c r="L76" s="27">
        <f>'DOMESTIC DEBT COLONES'!L68</f>
        <v>2228465.0935011199</v>
      </c>
      <c r="M76" s="214"/>
      <c r="N76" s="27">
        <f>'DOMESTIC DEBT COLONES'!N68</f>
        <v>2710444.8667400698</v>
      </c>
      <c r="O76" s="214"/>
      <c r="P76" s="27">
        <f>'DOMESTIC DEBT COLONES'!P68</f>
        <v>3107452.0446020095</v>
      </c>
      <c r="Q76" s="214"/>
      <c r="R76" s="27">
        <f>'DOMESTIC DEBT COLONES'!R68</f>
        <v>3484668.1875510397</v>
      </c>
      <c r="S76" s="214"/>
      <c r="T76" s="27">
        <f>'DOMESTIC DEBT COLONES'!T68</f>
        <v>3973205.3537388393</v>
      </c>
      <c r="U76" s="214"/>
      <c r="V76" s="27">
        <f>'DOMESTIC DEBT COLONES'!V68</f>
        <v>4404563.7512004897</v>
      </c>
      <c r="W76" s="214"/>
      <c r="X76" s="27">
        <f>'DOMESTIC DEBT COLONES'!X68</f>
        <v>4836608.9224493597</v>
      </c>
      <c r="Y76" s="214"/>
      <c r="Z76" s="27">
        <f>'DOMESTIC DEBT COLONES'!Z68</f>
        <v>5566248.5867627701</v>
      </c>
      <c r="AA76" s="214"/>
      <c r="AB76" s="27">
        <f>'DOMESTIC DEBT COLONES'!AB68</f>
        <v>543793.71380097</v>
      </c>
      <c r="AC76" s="214"/>
      <c r="AD76" s="26">
        <f>'DOMESTIC DEBT COLONES'!AD68</f>
        <v>979377.77883312013</v>
      </c>
      <c r="AE76" s="213"/>
      <c r="AF76" s="27">
        <f>'DOMESTIC DEBT COLONES'!AF68</f>
        <v>1737019.1029849201</v>
      </c>
      <c r="AG76" s="214"/>
      <c r="AH76" s="27">
        <f>'DOMESTIC DEBT COLONES'!AH68</f>
        <v>2113028.9863278503</v>
      </c>
      <c r="AI76" s="214"/>
      <c r="AJ76" s="27">
        <f>'DOMESTIC DEBT COLONES'!AJ68</f>
        <v>2469137.5943026897</v>
      </c>
      <c r="AK76" s="214"/>
      <c r="AL76" s="27">
        <f>'DOMESTIC DEBT COLONES'!AL68</f>
        <v>3041658.6772712595</v>
      </c>
      <c r="AM76" s="214"/>
      <c r="AN76" s="27">
        <f>'DOMESTIC DEBT COLONES'!AN68</f>
        <v>3571799.5136955804</v>
      </c>
      <c r="AO76" s="214"/>
      <c r="AP76" s="27">
        <f>'DOMESTIC DEBT COLONES'!AP68</f>
        <v>4024402.1226153099</v>
      </c>
      <c r="AQ76" s="214"/>
      <c r="AR76" s="27">
        <f>'DOMESTIC DEBT COLONES'!AR68</f>
        <v>4604772.5103728902</v>
      </c>
      <c r="AS76" s="214"/>
      <c r="AT76" s="26">
        <f>'DOMESTIC DEBT COLONES'!AT68</f>
        <v>5071876.37941931</v>
      </c>
      <c r="AU76" s="213"/>
      <c r="AV76" s="228">
        <f>'DOMESTIC DEBT COLONES'!AV68</f>
        <v>5542721.1889028801</v>
      </c>
      <c r="AW76" s="229"/>
      <c r="AX76" s="228">
        <f>'DOMESTIC DEBT COLONES'!AX68</f>
        <v>6311852.8896747101</v>
      </c>
      <c r="AY76" s="229"/>
      <c r="AZ76" s="228">
        <f>'DOMESTIC DEBT COLONES'!AZ68</f>
        <v>600209.27787580003</v>
      </c>
      <c r="BA76" s="229"/>
      <c r="BB76" s="228">
        <f>'DOMESTIC DEBT COLONES'!BB68</f>
        <v>1021706.2059470201</v>
      </c>
      <c r="BC76" s="229"/>
      <c r="BD76" s="228">
        <f>'DOMESTIC DEBT COLONES'!BD68</f>
        <v>1814682.9587705098</v>
      </c>
      <c r="BE76" s="229"/>
      <c r="BF76" s="228">
        <f>'DOMESTIC DEBT COLONES'!BF68</f>
        <v>2246768.39540713</v>
      </c>
      <c r="BG76" s="229"/>
      <c r="BH76" s="228">
        <f>'DOMESTIC DEBT COLONES'!BH68</f>
        <v>2703348.9872901901</v>
      </c>
      <c r="BI76" s="229"/>
      <c r="BJ76" s="228">
        <f>'DOMESTIC DEBT COLONES'!BJ68</f>
        <v>3290424.1912481701</v>
      </c>
      <c r="BK76" s="229"/>
      <c r="BL76" s="228">
        <f>'DOMESTIC DEBT COLONES'!BL68</f>
        <v>3763332.7941518202</v>
      </c>
      <c r="BM76" s="229"/>
      <c r="BN76" s="228">
        <f>'DOMESTIC DEBT COLONES'!BN68</f>
        <v>4195337.7862856705</v>
      </c>
      <c r="BO76" s="229"/>
      <c r="BP76" s="228">
        <f>'DOMESTIC DEBT COLONES'!BP68</f>
        <v>4760677.65750344</v>
      </c>
      <c r="BQ76" s="229"/>
      <c r="BR76" s="228">
        <f>'DOMESTIC DEBT COLONES'!BR68</f>
        <v>5229639.7</v>
      </c>
      <c r="BS76" s="229"/>
      <c r="BT76" s="228">
        <f>'DOMESTIC DEBT COLONES'!BT68</f>
        <v>5707386.7305077193</v>
      </c>
      <c r="BU76" s="229"/>
      <c r="BV76" s="228">
        <f>'DOMESTIC DEBT COLONES'!BV68</f>
        <v>5707386.7305077193</v>
      </c>
      <c r="BW76" s="229"/>
      <c r="BX76" s="228">
        <f>'DOMESTIC DEBT COLONES'!BX68</f>
        <v>590151.03687612002</v>
      </c>
      <c r="BY76" s="229"/>
      <c r="BZ76" s="341">
        <f>'DOMESTIC DEBT COLONES'!BZ68</f>
        <v>590151.03687612002</v>
      </c>
      <c r="CA76" s="342"/>
      <c r="CB76" s="341">
        <f>'DOMESTIC DEBT COLONES'!CB68</f>
        <v>1058375.61867058</v>
      </c>
      <c r="CC76" s="342"/>
      <c r="CD76" s="228">
        <f>'DOMESTIC DEBT COLONES'!CD68</f>
        <v>2233650.2830389403</v>
      </c>
      <c r="CE76" s="229"/>
      <c r="CF76" s="228">
        <f>'DOMESTIC DEBT COLONES'!CF68</f>
        <v>2696774.7044817405</v>
      </c>
      <c r="CG76" s="229"/>
      <c r="CH76" s="228">
        <f>'DOMESTIC DEBT COLONES'!CH68</f>
        <v>3312872.6617177301</v>
      </c>
      <c r="CI76" s="229"/>
      <c r="CJ76" s="228">
        <f>'DOMESTIC DEBT COLONES'!CJ68</f>
        <v>3806660.99988518</v>
      </c>
      <c r="CK76" s="229"/>
      <c r="CL76" s="228">
        <f>'DOMESTIC DEBT COLONES'!CL68</f>
        <v>4253128.5362485405</v>
      </c>
      <c r="CM76" s="229"/>
      <c r="CN76" s="228">
        <f>'DOMESTIC DEBT COLONES'!CN68</f>
        <v>4821914.4522334505</v>
      </c>
      <c r="CO76" s="229"/>
      <c r="CP76" s="228">
        <f>'DOMESTIC DEBT COLONES'!CP68</f>
        <v>5355821.2131532095</v>
      </c>
      <c r="CQ76" s="229"/>
      <c r="CR76" s="228">
        <f>'DOMESTIC DEBT COLONES'!CR68</f>
        <v>5823359.6013695905</v>
      </c>
      <c r="CS76" s="229"/>
      <c r="CT76" s="228">
        <f>'DOMESTIC DEBT COLONES'!CT68</f>
        <v>6576751.94961356</v>
      </c>
      <c r="CU76" s="229"/>
      <c r="CV76" s="228">
        <f>'DOMESTIC DEBT COLONES'!CV68</f>
        <v>615730.12600201997</v>
      </c>
      <c r="CW76" s="229"/>
      <c r="CX76" s="228">
        <f>'DOMESTIC DEBT COLONES'!CX68</f>
        <v>1054841.9419628801</v>
      </c>
      <c r="CY76" s="229"/>
      <c r="CZ76" s="228">
        <f>+'DOMESTIC DEBT COLONES'!CZ68</f>
        <v>1803185.2045727896</v>
      </c>
      <c r="DA76" s="229"/>
      <c r="DB76" s="228">
        <f>'DOMESTIC DEBT COLONES'!DB68</f>
        <v>2289940.6627115901</v>
      </c>
      <c r="DC76" s="229"/>
      <c r="DD76" s="426">
        <f>'DOMESTIC DEBT COLONES'!DD68</f>
        <v>2289940.6627115901</v>
      </c>
      <c r="DE76" s="427"/>
    </row>
    <row r="77" spans="1:109" s="38" customFormat="1" ht="13.5" customHeight="1" x14ac:dyDescent="0.35">
      <c r="A77" s="28" t="s">
        <v>81</v>
      </c>
      <c r="B77" s="26">
        <f>'DOMESTIC DEBT COLONES'!B69</f>
        <v>7682246.3751666602</v>
      </c>
      <c r="C77" s="213"/>
      <c r="D77" s="26">
        <f>'DOMESTIC DEBT COLONES'!D69</f>
        <v>668606.16007868014</v>
      </c>
      <c r="E77" s="213"/>
      <c r="F77" s="27">
        <f>'DOMESTIC DEBT COLONES'!F69</f>
        <v>1363567.0365266399</v>
      </c>
      <c r="G77" s="214"/>
      <c r="H77" s="27">
        <f>'DOMESTIC DEBT COLONES'!H69</f>
        <v>2133788.40867496</v>
      </c>
      <c r="I77" s="214"/>
      <c r="J77" s="27">
        <f>'DOMESTIC DEBT COLONES'!J69</f>
        <v>2660211.2324756896</v>
      </c>
      <c r="K77" s="214"/>
      <c r="L77" s="27">
        <f>'DOMESTIC DEBT COLONES'!L69</f>
        <v>3223738.2192770699</v>
      </c>
      <c r="M77" s="214"/>
      <c r="N77" s="27">
        <f>'DOMESTIC DEBT COLONES'!N69</f>
        <v>3892747.1564754206</v>
      </c>
      <c r="O77" s="214"/>
      <c r="P77" s="27">
        <f>'DOMESTIC DEBT COLONES'!P69</f>
        <v>4562891.2062376495</v>
      </c>
      <c r="Q77" s="214"/>
      <c r="R77" s="27">
        <f>'DOMESTIC DEBT COLONES'!R69</f>
        <v>5347874.886169659</v>
      </c>
      <c r="S77" s="214"/>
      <c r="T77" s="27">
        <f>'DOMESTIC DEBT COLONES'!T69</f>
        <v>6041623.5544990608</v>
      </c>
      <c r="U77" s="214"/>
      <c r="V77" s="27">
        <f>'DOMESTIC DEBT COLONES'!V69</f>
        <v>6578144.2425757488</v>
      </c>
      <c r="W77" s="214"/>
      <c r="X77" s="27">
        <f>'DOMESTIC DEBT COLONES'!X69</f>
        <v>7189836.6250987006</v>
      </c>
      <c r="Y77" s="214"/>
      <c r="Z77" s="27">
        <f>'DOMESTIC DEBT COLONES'!Z69</f>
        <v>8335028.0774487583</v>
      </c>
      <c r="AA77" s="214"/>
      <c r="AB77" s="27">
        <f>'DOMESTIC DEBT COLONES'!AB69</f>
        <v>731721.86203065002</v>
      </c>
      <c r="AC77" s="214"/>
      <c r="AD77" s="26">
        <f>'DOMESTIC DEBT COLONES'!AD69</f>
        <v>1534305.11625836</v>
      </c>
      <c r="AE77" s="213"/>
      <c r="AF77" s="27">
        <f>'DOMESTIC DEBT COLONES'!AF69</f>
        <v>2268343.2443707297</v>
      </c>
      <c r="AG77" s="214"/>
      <c r="AH77" s="27">
        <f>'DOMESTIC DEBT COLONES'!AH69</f>
        <v>2753940.8804305801</v>
      </c>
      <c r="AI77" s="214"/>
      <c r="AJ77" s="27">
        <f>'DOMESTIC DEBT COLONES'!AJ69</f>
        <v>3232124.0460475003</v>
      </c>
      <c r="AK77" s="214"/>
      <c r="AL77" s="27">
        <f>'DOMESTIC DEBT COLONES'!AL69</f>
        <v>3972678.97084331</v>
      </c>
      <c r="AM77" s="214"/>
      <c r="AN77" s="27">
        <f>'DOMESTIC DEBT COLONES'!AN69</f>
        <v>4616044.6940591997</v>
      </c>
      <c r="AO77" s="214"/>
      <c r="AP77" s="27">
        <f>'DOMESTIC DEBT COLONES'!AP69</f>
        <v>5468304.1376647698</v>
      </c>
      <c r="AQ77" s="214"/>
      <c r="AR77" s="27">
        <f>'DOMESTIC DEBT COLONES'!AR69</f>
        <v>6219501.9590440802</v>
      </c>
      <c r="AS77" s="214"/>
      <c r="AT77" s="26">
        <f>'DOMESTIC DEBT COLONES'!AT69</f>
        <v>6788262.7359411195</v>
      </c>
      <c r="AU77" s="213"/>
      <c r="AV77" s="228">
        <f>'DOMESTIC DEBT COLONES'!AV69</f>
        <v>7392693.05488858</v>
      </c>
      <c r="AW77" s="229"/>
      <c r="AX77" s="228">
        <f>'DOMESTIC DEBT COLONES'!AX69</f>
        <v>8457926.2110179607</v>
      </c>
      <c r="AY77" s="229"/>
      <c r="AZ77" s="228">
        <f>'DOMESTIC DEBT COLONES'!AZ69</f>
        <v>757503.18246804993</v>
      </c>
      <c r="BA77" s="229"/>
      <c r="BB77" s="228">
        <f>'DOMESTIC DEBT COLONES'!BB69</f>
        <v>1500236.0109705201</v>
      </c>
      <c r="BC77" s="229"/>
      <c r="BD77" s="228">
        <f>'DOMESTIC DEBT COLONES'!BD69</f>
        <v>2266072.9310473404</v>
      </c>
      <c r="BE77" s="229"/>
      <c r="BF77" s="228">
        <f>'DOMESTIC DEBT COLONES'!BF69</f>
        <v>2824128.9660870396</v>
      </c>
      <c r="BG77" s="229"/>
      <c r="BH77" s="228">
        <f>'DOMESTIC DEBT COLONES'!BH69</f>
        <v>3415522.2608990497</v>
      </c>
      <c r="BI77" s="229"/>
      <c r="BJ77" s="228">
        <f>'DOMESTIC DEBT COLONES'!BJ69</f>
        <v>4086883.5154030998</v>
      </c>
      <c r="BK77" s="229"/>
      <c r="BL77" s="228">
        <f>'DOMESTIC DEBT COLONES'!BL69</f>
        <v>4813611.2617656095</v>
      </c>
      <c r="BM77" s="229"/>
      <c r="BN77" s="228">
        <f>'DOMESTIC DEBT COLONES'!BN69</f>
        <v>5651385.210102899</v>
      </c>
      <c r="BO77" s="229"/>
      <c r="BP77" s="228">
        <f>'DOMESTIC DEBT COLONES'!BP69</f>
        <v>6355196.9091009088</v>
      </c>
      <c r="BQ77" s="229"/>
      <c r="BR77" s="228">
        <f>'DOMESTIC DEBT COLONES'!BR69</f>
        <v>7000950.2862979695</v>
      </c>
      <c r="BS77" s="229"/>
      <c r="BT77" s="228">
        <f>'DOMESTIC DEBT COLONES'!BT69</f>
        <v>7593741.1758683585</v>
      </c>
      <c r="BU77" s="229"/>
      <c r="BV77" s="228">
        <f>'DOMESTIC DEBT COLONES'!BV69</f>
        <v>7593741.1758683585</v>
      </c>
      <c r="BW77" s="229"/>
      <c r="BX77" s="228">
        <f>'DOMESTIC DEBT COLONES'!BX69</f>
        <v>772374.31033248</v>
      </c>
      <c r="BY77" s="229"/>
      <c r="BZ77" s="341">
        <f>'DOMESTIC DEBT COLONES'!BZ69</f>
        <v>772374.31033248</v>
      </c>
      <c r="CA77" s="342"/>
      <c r="CB77" s="341">
        <f>'DOMESTIC DEBT COLONES'!CB69</f>
        <v>1069873.7940233801</v>
      </c>
      <c r="CC77" s="342"/>
      <c r="CD77" s="228">
        <f>'DOMESTIC DEBT COLONES'!CD69</f>
        <v>3059961.1696522697</v>
      </c>
      <c r="CE77" s="229"/>
      <c r="CF77" s="228">
        <f>'DOMESTIC DEBT COLONES'!CF69</f>
        <v>3705856.1854980397</v>
      </c>
      <c r="CG77" s="229"/>
      <c r="CH77" s="228">
        <f>'DOMESTIC DEBT COLONES'!CH69</f>
        <v>4451471.9855985902</v>
      </c>
      <c r="CI77" s="229"/>
      <c r="CJ77" s="228">
        <f>'DOMESTIC DEBT COLONES'!CJ69</f>
        <v>5195414.0534924502</v>
      </c>
      <c r="CK77" s="229"/>
      <c r="CL77" s="228">
        <f>'DOMESTIC DEBT COLONES'!CL69</f>
        <v>6056307.1810486093</v>
      </c>
      <c r="CM77" s="229"/>
      <c r="CN77" s="228">
        <f>'DOMESTIC DEBT COLONES'!CN69</f>
        <v>6795004.9296202408</v>
      </c>
      <c r="CO77" s="229"/>
      <c r="CP77" s="228">
        <f>'DOMESTIC DEBT COLONES'!CP69</f>
        <v>7464542.0456725704</v>
      </c>
      <c r="CQ77" s="229"/>
      <c r="CR77" s="228">
        <f>'DOMESTIC DEBT COLONES'!CR69</f>
        <v>8164623.1424943898</v>
      </c>
      <c r="CS77" s="229"/>
      <c r="CT77" s="228">
        <f>'DOMESTIC DEBT COLONES'!CT69</f>
        <v>9263765.2847008798</v>
      </c>
      <c r="CU77" s="229"/>
      <c r="CV77" s="228">
        <f>'DOMESTIC DEBT COLONES'!CV69</f>
        <v>782968.26863522001</v>
      </c>
      <c r="CW77" s="229"/>
      <c r="CX77" s="228">
        <f>'DOMESTIC DEBT COLONES'!CX69</f>
        <v>1594940.3392123899</v>
      </c>
      <c r="CY77" s="229"/>
      <c r="CZ77" s="228">
        <f>+'DOMESTIC DEBT COLONES'!CZ69</f>
        <v>2387118.9574274803</v>
      </c>
      <c r="DA77" s="229"/>
      <c r="DB77" s="228">
        <f>'DOMESTIC DEBT COLONES'!DB69</f>
        <v>3008596.5652105496</v>
      </c>
      <c r="DC77" s="229"/>
      <c r="DD77" s="426">
        <f>'DOMESTIC DEBT COLONES'!DD69</f>
        <v>3008596.5652105496</v>
      </c>
      <c r="DE77" s="427"/>
    </row>
    <row r="78" spans="1:109" s="4" customFormat="1" ht="13.5" customHeight="1" thickBot="1" x14ac:dyDescent="0.4">
      <c r="A78" s="115"/>
      <c r="B78" s="116"/>
      <c r="C78" s="117"/>
      <c r="D78" s="116"/>
      <c r="E78" s="117"/>
      <c r="F78" s="115"/>
      <c r="G78" s="118"/>
      <c r="H78" s="115"/>
      <c r="I78" s="118"/>
      <c r="J78" s="115"/>
      <c r="K78" s="118"/>
      <c r="L78" s="115"/>
      <c r="M78" s="118"/>
      <c r="N78" s="115"/>
      <c r="O78" s="118"/>
      <c r="P78" s="115"/>
      <c r="Q78" s="118"/>
      <c r="R78" s="115"/>
      <c r="S78" s="118"/>
      <c r="T78" s="115"/>
      <c r="U78" s="118"/>
      <c r="V78" s="115"/>
      <c r="W78" s="118"/>
      <c r="X78" s="115"/>
      <c r="Y78" s="118"/>
      <c r="Z78" s="115"/>
      <c r="AA78" s="118"/>
      <c r="AB78" s="115"/>
      <c r="AC78" s="118"/>
      <c r="AD78" s="116"/>
      <c r="AE78" s="117"/>
      <c r="AF78" s="115"/>
      <c r="AG78" s="118"/>
      <c r="AH78" s="115"/>
      <c r="AI78" s="118"/>
      <c r="AJ78" s="115"/>
      <c r="AK78" s="118"/>
      <c r="AL78" s="115"/>
      <c r="AM78" s="118"/>
      <c r="AN78" s="115"/>
      <c r="AO78" s="118"/>
      <c r="AP78" s="115"/>
      <c r="AQ78" s="118"/>
      <c r="AR78" s="115"/>
      <c r="AS78" s="118"/>
      <c r="AT78" s="116"/>
      <c r="AU78" s="117"/>
      <c r="AV78" s="115"/>
      <c r="AW78" s="220"/>
      <c r="AX78" s="115"/>
      <c r="AY78" s="220"/>
      <c r="AZ78" s="115"/>
      <c r="BA78" s="220"/>
      <c r="BB78" s="115"/>
      <c r="BC78" s="220"/>
      <c r="BD78" s="115"/>
      <c r="BE78" s="220"/>
      <c r="BF78" s="115"/>
      <c r="BG78" s="220"/>
      <c r="BH78" s="115"/>
      <c r="BI78" s="220"/>
      <c r="BJ78" s="115"/>
      <c r="BK78" s="220"/>
      <c r="BL78" s="115"/>
      <c r="BM78" s="220"/>
      <c r="BN78" s="115"/>
      <c r="BO78" s="220"/>
      <c r="BP78" s="115"/>
      <c r="BQ78" s="220"/>
      <c r="BR78" s="115"/>
      <c r="BS78" s="220"/>
      <c r="BT78" s="115"/>
      <c r="BU78" s="220"/>
      <c r="BV78" s="115"/>
      <c r="BW78" s="220"/>
      <c r="BX78" s="115"/>
      <c r="BY78" s="220"/>
      <c r="BZ78" s="116"/>
      <c r="CA78" s="343"/>
      <c r="CB78" s="116"/>
      <c r="CC78" s="343"/>
      <c r="CD78" s="115"/>
      <c r="CE78" s="220"/>
      <c r="CF78" s="115"/>
      <c r="CG78" s="220"/>
      <c r="CH78" s="115"/>
      <c r="CI78" s="220"/>
      <c r="CJ78" s="115"/>
      <c r="CK78" s="220"/>
      <c r="CL78" s="115"/>
      <c r="CM78" s="220"/>
      <c r="CN78" s="115"/>
      <c r="CO78" s="220"/>
      <c r="CP78" s="115"/>
      <c r="CQ78" s="220"/>
      <c r="CR78" s="115"/>
      <c r="CS78" s="220"/>
      <c r="CT78" s="115"/>
      <c r="CU78" s="220"/>
      <c r="CV78" s="115"/>
      <c r="CW78" s="220"/>
      <c r="CX78" s="115"/>
      <c r="CY78" s="220"/>
      <c r="CZ78" s="115"/>
      <c r="DA78" s="220"/>
      <c r="DB78" s="115"/>
      <c r="DC78" s="220"/>
      <c r="DD78" s="412"/>
      <c r="DE78" s="428"/>
    </row>
    <row r="79" spans="1:109" s="4" customFormat="1" ht="14.25" customHeight="1" x14ac:dyDescent="0.35">
      <c r="B79" s="38"/>
      <c r="C79" s="38"/>
      <c r="AD79" s="38"/>
      <c r="AE79" s="38"/>
      <c r="AT79" s="38"/>
      <c r="AU79" s="38"/>
    </row>
    <row r="80" spans="1:109" s="4" customFormat="1" ht="13.5" customHeight="1" x14ac:dyDescent="0.35">
      <c r="A80" s="48" t="s">
        <v>82</v>
      </c>
      <c r="B80" s="49"/>
      <c r="C80" s="49"/>
      <c r="D80" s="201"/>
      <c r="E80" s="201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  <c r="U80" s="50"/>
      <c r="V80" s="50"/>
      <c r="W80" s="50"/>
      <c r="X80" s="50"/>
      <c r="Y80" s="50"/>
      <c r="Z80" s="50"/>
      <c r="AA80" s="50"/>
      <c r="AB80" s="50"/>
      <c r="AC80" s="50"/>
      <c r="AD80" s="49"/>
      <c r="AE80" s="49"/>
      <c r="AF80" s="50"/>
      <c r="AG80" s="50"/>
      <c r="AH80" s="50"/>
      <c r="AI80" s="50"/>
      <c r="AJ80" s="50"/>
      <c r="AK80" s="50"/>
      <c r="AL80" s="50"/>
      <c r="AM80" s="50"/>
      <c r="AN80" s="50"/>
      <c r="AO80" s="50"/>
      <c r="AP80" s="50"/>
      <c r="AQ80" s="50"/>
      <c r="AR80" s="50"/>
      <c r="AS80" s="50"/>
      <c r="AT80" s="49"/>
      <c r="AU80" s="49"/>
      <c r="AV80" s="50"/>
      <c r="AW80" s="50"/>
      <c r="AX80" s="50"/>
      <c r="AY80" s="50"/>
      <c r="AZ80" s="50"/>
      <c r="BA80" s="50"/>
      <c r="BB80" s="50"/>
      <c r="BC80" s="50"/>
      <c r="BD80" s="50"/>
      <c r="BE80" s="50"/>
      <c r="BF80" s="50"/>
      <c r="BG80" s="50"/>
      <c r="BH80" s="50"/>
      <c r="BI80" s="50"/>
      <c r="BJ80" s="50"/>
      <c r="BK80" s="50"/>
      <c r="BL80" s="50"/>
      <c r="BM80" s="50"/>
      <c r="BN80" s="50"/>
      <c r="BO80" s="50"/>
      <c r="BP80" s="50"/>
      <c r="BQ80" s="50"/>
      <c r="BR80" s="50"/>
      <c r="BS80" s="50"/>
      <c r="BT80" s="50"/>
      <c r="BU80" s="50"/>
      <c r="BV80" s="50"/>
      <c r="BW80" s="50"/>
      <c r="BX80" s="50"/>
      <c r="BY80" s="50"/>
      <c r="BZ80" s="50"/>
      <c r="CA80" s="50"/>
      <c r="CB80" s="50"/>
      <c r="CC80" s="50"/>
      <c r="CD80" s="50"/>
      <c r="CE80" s="50"/>
      <c r="CF80" s="50"/>
      <c r="CG80" s="50"/>
      <c r="CH80" s="50"/>
      <c r="CI80" s="50"/>
      <c r="CJ80" s="50"/>
      <c r="CK80" s="50"/>
      <c r="CL80" s="50"/>
      <c r="CM80" s="50"/>
      <c r="CN80" s="50"/>
      <c r="CO80" s="50"/>
      <c r="CP80" s="50"/>
      <c r="CQ80" s="50"/>
      <c r="CR80" s="50"/>
      <c r="CS80" s="50"/>
      <c r="CT80" s="50"/>
      <c r="CU80" s="50"/>
      <c r="CV80" s="50"/>
      <c r="CW80" s="50"/>
      <c r="CX80" s="50"/>
      <c r="CY80" s="50"/>
      <c r="CZ80" s="50"/>
      <c r="DA80" s="50"/>
      <c r="DB80" s="50"/>
      <c r="DC80" s="50"/>
      <c r="DD80" s="50"/>
      <c r="DE80" s="50"/>
    </row>
    <row r="81" spans="1:109" s="4" customFormat="1" ht="12.75" customHeight="1" x14ac:dyDescent="0.35">
      <c r="A81" s="2"/>
      <c r="B81" s="38"/>
      <c r="C81" s="38"/>
      <c r="AD81" s="38"/>
      <c r="AE81" s="38"/>
      <c r="AT81" s="38"/>
      <c r="AU81" s="38"/>
    </row>
    <row r="82" spans="1:109" s="4" customFormat="1" ht="13.5" customHeight="1" x14ac:dyDescent="0.35">
      <c r="A82" s="51"/>
      <c r="B82" s="119" t="str">
        <f>+'DOMESTIC DEBT COLONES'!B74</f>
        <v>Rating</v>
      </c>
      <c r="C82" s="119" t="str">
        <f>+'DOMESTIC DEBT COLONES'!C74</f>
        <v>Outlook</v>
      </c>
      <c r="D82" s="120" t="str">
        <f>+'DOMESTIC DEBT COLONES'!D74</f>
        <v>Rating</v>
      </c>
      <c r="E82" s="120" t="str">
        <f>+'DOMESTIC DEBT COLONES'!E74</f>
        <v>Outlook</v>
      </c>
      <c r="F82" s="120" t="str">
        <f>+'DOMESTIC DEBT COLONES'!F74</f>
        <v>Rating</v>
      </c>
      <c r="G82" s="120" t="str">
        <f>+'DOMESTIC DEBT COLONES'!G74</f>
        <v>Outlook</v>
      </c>
      <c r="H82" s="120" t="str">
        <f>+'DOMESTIC DEBT COLONES'!H74</f>
        <v>Rating</v>
      </c>
      <c r="I82" s="120" t="str">
        <f>+'DOMESTIC DEBT COLONES'!I74</f>
        <v>Outlook</v>
      </c>
      <c r="J82" s="120" t="str">
        <f>+'DOMESTIC DEBT COLONES'!J74</f>
        <v>Rating</v>
      </c>
      <c r="K82" s="120" t="str">
        <f>+'DOMESTIC DEBT COLONES'!K74</f>
        <v>Outlook</v>
      </c>
      <c r="L82" s="120" t="str">
        <f>+'DOMESTIC DEBT COLONES'!L74</f>
        <v>Rating</v>
      </c>
      <c r="M82" s="120" t="str">
        <f>+'DOMESTIC DEBT COLONES'!M74</f>
        <v>Outlook</v>
      </c>
      <c r="N82" s="120" t="str">
        <f>+'DOMESTIC DEBT COLONES'!N74</f>
        <v>Rating</v>
      </c>
      <c r="O82" s="120" t="str">
        <f>+'DOMESTIC DEBT COLONES'!O74</f>
        <v>Outlook</v>
      </c>
      <c r="P82" s="120" t="str">
        <f>+'DOMESTIC DEBT COLONES'!P74</f>
        <v>Rating</v>
      </c>
      <c r="Q82" s="120" t="str">
        <f>+'DOMESTIC DEBT COLONES'!Q74</f>
        <v>Outlook</v>
      </c>
      <c r="R82" s="120" t="str">
        <f>+'DOMESTIC DEBT COLONES'!R74</f>
        <v>Rating</v>
      </c>
      <c r="S82" s="120" t="str">
        <f>+'DOMESTIC DEBT COLONES'!S74</f>
        <v>Outlook</v>
      </c>
      <c r="T82" s="120" t="str">
        <f>+'DOMESTIC DEBT COLONES'!T74</f>
        <v>Rating</v>
      </c>
      <c r="U82" s="120" t="str">
        <f>+'DOMESTIC DEBT COLONES'!U74</f>
        <v>Outlook</v>
      </c>
      <c r="V82" s="120" t="str">
        <f>+'DOMESTIC DEBT COLONES'!V74</f>
        <v>Rating</v>
      </c>
      <c r="W82" s="120" t="str">
        <f>+'DOMESTIC DEBT COLONES'!W74</f>
        <v>Outlook</v>
      </c>
      <c r="X82" s="120" t="str">
        <f>+'DOMESTIC DEBT COLONES'!X74</f>
        <v>Rating</v>
      </c>
      <c r="Y82" s="120" t="str">
        <f>+'DOMESTIC DEBT COLONES'!Y74</f>
        <v>Outlook</v>
      </c>
      <c r="Z82" s="120" t="str">
        <f>+'DOMESTIC DEBT COLONES'!Z74</f>
        <v>Rating</v>
      </c>
      <c r="AA82" s="120" t="str">
        <f>+'DOMESTIC DEBT COLONES'!AA74</f>
        <v>Outlook</v>
      </c>
      <c r="AB82" s="120" t="str">
        <f>+'DOMESTIC DEBT COLONES'!AB74</f>
        <v>Rating</v>
      </c>
      <c r="AC82" s="120" t="str">
        <f>+'DOMESTIC DEBT COLONES'!AC74</f>
        <v>Outlook</v>
      </c>
      <c r="AD82" s="119" t="str">
        <f>+'DOMESTIC DEBT COLONES'!AD74</f>
        <v>Rating</v>
      </c>
      <c r="AE82" s="119" t="str">
        <f>+'DOMESTIC DEBT COLONES'!AE74</f>
        <v>Outlook</v>
      </c>
      <c r="AF82" s="120" t="str">
        <f>+'DOMESTIC DEBT COLONES'!AF74</f>
        <v>Rating</v>
      </c>
      <c r="AG82" s="120" t="str">
        <f>+'DOMESTIC DEBT COLONES'!AG74</f>
        <v>Outlook</v>
      </c>
      <c r="AH82" s="120" t="str">
        <f>+'DOMESTIC DEBT COLONES'!AH74</f>
        <v>Rating</v>
      </c>
      <c r="AI82" s="120" t="str">
        <f>+'DOMESTIC DEBT COLONES'!AI74</f>
        <v>Outlook</v>
      </c>
      <c r="AJ82" s="120" t="str">
        <f>+'DOMESTIC DEBT COLONES'!AJ74</f>
        <v>Rating</v>
      </c>
      <c r="AK82" s="120" t="str">
        <f>+'DOMESTIC DEBT COLONES'!AK74</f>
        <v>Outlook</v>
      </c>
      <c r="AL82" s="120" t="str">
        <f>+'DOMESTIC DEBT COLONES'!AL74</f>
        <v>Rating</v>
      </c>
      <c r="AM82" s="120" t="str">
        <f>+'DOMESTIC DEBT COLONES'!AM74</f>
        <v>Outlook</v>
      </c>
      <c r="AN82" s="120" t="str">
        <f>+'DOMESTIC DEBT COLONES'!AN74</f>
        <v>Rating</v>
      </c>
      <c r="AO82" s="120" t="str">
        <f>+'DOMESTIC DEBT COLONES'!AO74</f>
        <v>Outlook</v>
      </c>
      <c r="AP82" s="120" t="str">
        <f>+'DOMESTIC DEBT COLONES'!AP74</f>
        <v>Rating</v>
      </c>
      <c r="AQ82" s="120" t="str">
        <f>+'DOMESTIC DEBT COLONES'!AQ74</f>
        <v>Outlook</v>
      </c>
      <c r="AR82" s="120" t="str">
        <f>+'DOMESTIC DEBT COLONES'!AR74</f>
        <v>Rating</v>
      </c>
      <c r="AS82" s="120" t="str">
        <f>+'DOMESTIC DEBT COLONES'!AS74</f>
        <v>Outlook</v>
      </c>
      <c r="AT82" s="119" t="str">
        <f>+'DOMESTIC DEBT COLONES'!AT74</f>
        <v>Rating</v>
      </c>
      <c r="AU82" s="119" t="str">
        <f>+'DOMESTIC DEBT COLONES'!AU74</f>
        <v>Outlook</v>
      </c>
      <c r="AV82" s="120" t="str">
        <f>+'DOMESTIC DEBT COLONES'!AV74</f>
        <v>Rating</v>
      </c>
      <c r="AW82" s="120" t="str">
        <f>+'DOMESTIC DEBT COLONES'!AW74</f>
        <v>Outlook</v>
      </c>
      <c r="AX82" s="120" t="str">
        <f>+'DOMESTIC DEBT COLONES'!AX74</f>
        <v>Rating</v>
      </c>
      <c r="AY82" s="120" t="str">
        <f>+'DOMESTIC DEBT COLONES'!AY74</f>
        <v>Outlook</v>
      </c>
      <c r="AZ82" s="120" t="str">
        <f>+'DOMESTIC DEBT COLONES'!AZ74</f>
        <v>Rating</v>
      </c>
      <c r="BA82" s="120" t="str">
        <f>+'DOMESTIC DEBT COLONES'!BA74</f>
        <v>Outlook</v>
      </c>
      <c r="BB82" s="120" t="str">
        <f>+'DOMESTIC DEBT COLONES'!BB74</f>
        <v>Rating</v>
      </c>
      <c r="BC82" s="120" t="str">
        <f>+'DOMESTIC DEBT COLONES'!BC74</f>
        <v>Outlook</v>
      </c>
      <c r="BD82" s="120" t="str">
        <f>+'DOMESTIC DEBT COLONES'!BD74</f>
        <v>Rating</v>
      </c>
      <c r="BE82" s="120" t="str">
        <f>+'DOMESTIC DEBT COLONES'!BE74</f>
        <v>Outlook</v>
      </c>
      <c r="BF82" s="120" t="str">
        <f>+'DOMESTIC DEBT COLONES'!BF74</f>
        <v>Rating</v>
      </c>
      <c r="BG82" s="120" t="str">
        <f>+'DOMESTIC DEBT COLONES'!BG74</f>
        <v>Outlook</v>
      </c>
      <c r="BH82" s="120" t="str">
        <f>+'DOMESTIC DEBT COLONES'!BH74</f>
        <v>Rating</v>
      </c>
      <c r="BI82" s="120" t="str">
        <f>+'DOMESTIC DEBT COLONES'!BI74</f>
        <v>Outlook</v>
      </c>
      <c r="BJ82" s="120" t="str">
        <f>+'DOMESTIC DEBT COLONES'!BJ74</f>
        <v>Rating</v>
      </c>
      <c r="BK82" s="120" t="str">
        <f>+'DOMESTIC DEBT COLONES'!BK74</f>
        <v>Outlook</v>
      </c>
      <c r="BL82" s="120" t="str">
        <f>+'DOMESTIC DEBT COLONES'!BL74</f>
        <v>Rating</v>
      </c>
      <c r="BM82" s="120" t="str">
        <f>+'DOMESTIC DEBT COLONES'!BM74</f>
        <v>Outlook</v>
      </c>
      <c r="BN82" s="120" t="str">
        <f>+'DOMESTIC DEBT COLONES'!BN74</f>
        <v>Rating</v>
      </c>
      <c r="BO82" s="120" t="str">
        <f>+'DOMESTIC DEBT COLONES'!BO74</f>
        <v>Outlook</v>
      </c>
      <c r="BP82" s="120" t="str">
        <f>+'DOMESTIC DEBT COLONES'!BP74</f>
        <v>Rating</v>
      </c>
      <c r="BQ82" s="120" t="str">
        <f>+'DOMESTIC DEBT COLONES'!BQ74</f>
        <v>Outlook</v>
      </c>
      <c r="BR82" s="120" t="str">
        <f>+'DOMESTIC DEBT COLONES'!BR74</f>
        <v>Rating</v>
      </c>
      <c r="BS82" s="120" t="str">
        <f>+'DOMESTIC DEBT COLONES'!BS74</f>
        <v>Outlook</v>
      </c>
      <c r="BT82" s="120" t="str">
        <f>+'DOMESTIC DEBT COLONES'!BT74</f>
        <v>Rating</v>
      </c>
      <c r="BU82" s="120" t="str">
        <f>+'DOMESTIC DEBT COLONES'!BU74</f>
        <v>Outlook</v>
      </c>
      <c r="BV82" s="120" t="str">
        <f>+'DOMESTIC DEBT COLONES'!BV74</f>
        <v>Rating</v>
      </c>
      <c r="BW82" s="120" t="str">
        <f>+'DOMESTIC DEBT COLONES'!BW74</f>
        <v>Outlook</v>
      </c>
      <c r="BX82" s="120" t="str">
        <f>+'DOMESTIC DEBT COLONES'!BX74</f>
        <v>Rating</v>
      </c>
      <c r="BY82" s="120" t="str">
        <f>+'DOMESTIC DEBT COLONES'!BY74</f>
        <v>Outlook</v>
      </c>
      <c r="BZ82" s="120" t="str">
        <f>+'DOMESTIC DEBT COLONES'!BZ74</f>
        <v>Rating</v>
      </c>
      <c r="CA82" s="120" t="str">
        <f>+'DOMESTIC DEBT COLONES'!CA74</f>
        <v>Outlook</v>
      </c>
      <c r="CB82" s="120" t="str">
        <f>+'DOMESTIC DEBT COLONES'!CB74</f>
        <v>Rating</v>
      </c>
      <c r="CC82" s="120" t="str">
        <f>+'DOMESTIC DEBT COLONES'!CC74</f>
        <v>Outlook</v>
      </c>
      <c r="CD82" s="120" t="str">
        <f>+'DOMESTIC DEBT COLONES'!CD74</f>
        <v>Rating</v>
      </c>
      <c r="CE82" s="120" t="str">
        <f>+'DOMESTIC DEBT COLONES'!CE74</f>
        <v>Outlook</v>
      </c>
      <c r="CF82" s="120" t="str">
        <f>+'DOMESTIC DEBT COLONES'!CF74</f>
        <v>Rating</v>
      </c>
      <c r="CG82" s="120" t="str">
        <f>+'DOMESTIC DEBT COLONES'!CG74</f>
        <v>Outlook</v>
      </c>
      <c r="CH82" s="120" t="str">
        <f>+'DOMESTIC DEBT COLONES'!CH74</f>
        <v>Rating</v>
      </c>
      <c r="CI82" s="120" t="str">
        <f>+'DOMESTIC DEBT COLONES'!CI74</f>
        <v>Outlook</v>
      </c>
      <c r="CJ82" s="120" t="str">
        <f>+'DOMESTIC DEBT COLONES'!CJ74</f>
        <v>Rating</v>
      </c>
      <c r="CK82" s="120" t="str">
        <f>+'DOMESTIC DEBT COLONES'!CK74</f>
        <v>Outlook</v>
      </c>
      <c r="CL82" s="120" t="str">
        <f>+'DOMESTIC DEBT COLONES'!CL74</f>
        <v>Rating</v>
      </c>
      <c r="CM82" s="120" t="str">
        <f>+'DOMESTIC DEBT COLONES'!CM74</f>
        <v>Outlook</v>
      </c>
      <c r="CN82" s="120" t="str">
        <f>+'DOMESTIC DEBT COLONES'!CN74</f>
        <v>Rating</v>
      </c>
      <c r="CO82" s="120" t="str">
        <f>+'DOMESTIC DEBT COLONES'!CO74</f>
        <v>Outlook</v>
      </c>
      <c r="CP82" s="120" t="str">
        <f>+'DOMESTIC DEBT COLONES'!CP74</f>
        <v>Rating</v>
      </c>
      <c r="CQ82" s="120" t="str">
        <f>+'DOMESTIC DEBT COLONES'!CQ74</f>
        <v>Outlook</v>
      </c>
      <c r="CR82" s="120" t="str">
        <f>+'DOMESTIC DEBT COLONES'!CR74</f>
        <v>Rating</v>
      </c>
      <c r="CS82" s="120" t="str">
        <f>+'DOMESTIC DEBT COLONES'!CS74</f>
        <v>Outlook</v>
      </c>
      <c r="CT82" s="120" t="str">
        <f>+'DOMESTIC DEBT COLONES'!CT74</f>
        <v>Rating</v>
      </c>
      <c r="CU82" s="120" t="str">
        <f>+'DOMESTIC DEBT COLONES'!CU74</f>
        <v>Outlook</v>
      </c>
      <c r="CV82" s="120" t="str">
        <f>+'DOMESTIC DEBT COLONES'!CV74</f>
        <v>Rating</v>
      </c>
      <c r="CW82" s="120" t="str">
        <f>+'DOMESTIC DEBT COLONES'!CW74</f>
        <v>Outlook</v>
      </c>
      <c r="CX82" s="120" t="str">
        <f>+'DOMESTIC DEBT COLONES'!CX74</f>
        <v>Rating</v>
      </c>
      <c r="CY82" s="120" t="str">
        <f>+'DOMESTIC DEBT COLONES'!CY74</f>
        <v>Outlook</v>
      </c>
      <c r="CZ82" s="120" t="str">
        <f>+'DOMESTIC DEBT COLONES'!CZ74</f>
        <v>Rating</v>
      </c>
      <c r="DA82" s="120" t="str">
        <f>+'DOMESTIC DEBT COLONES'!DA74</f>
        <v>Outlook</v>
      </c>
      <c r="DB82" s="120" t="str">
        <f>+'DOMESTIC DEBT COLONES'!DB74</f>
        <v>Rating</v>
      </c>
      <c r="DC82" s="120" t="str">
        <f>+'DOMESTIC DEBT COLONES'!DC74</f>
        <v>Outlook</v>
      </c>
      <c r="DD82" s="120" t="str">
        <f>+'DOMESTIC DEBT COLONES'!DD74</f>
        <v>Rating</v>
      </c>
      <c r="DE82" s="120" t="str">
        <f>+'DOMESTIC DEBT COLONES'!DE74</f>
        <v>Outlook</v>
      </c>
    </row>
    <row r="83" spans="1:109" s="4" customFormat="1" ht="18" customHeight="1" x14ac:dyDescent="0.35">
      <c r="A83" s="55" t="s">
        <v>85</v>
      </c>
      <c r="B83" s="54" t="str">
        <f>+'DOMESTIC DEBT COLONES'!B75</f>
        <v>B</v>
      </c>
      <c r="C83" s="54" t="str">
        <f>+'DOMESTIC DEBT COLONES'!C75</f>
        <v>Negative</v>
      </c>
      <c r="D83" s="55" t="str">
        <f>+'DOMESTIC DEBT COLONES'!D75</f>
        <v>B</v>
      </c>
      <c r="E83" s="55" t="str">
        <f>+'DOMESTIC DEBT COLONES'!E75</f>
        <v>Negative</v>
      </c>
      <c r="F83" s="55" t="str">
        <f>+'DOMESTIC DEBT COLONES'!F75</f>
        <v>B</v>
      </c>
      <c r="G83" s="55" t="str">
        <f>+'DOMESTIC DEBT COLONES'!G75</f>
        <v>Negative</v>
      </c>
      <c r="H83" s="55" t="str">
        <f>+'DOMESTIC DEBT COLONES'!H75</f>
        <v>B</v>
      </c>
      <c r="I83" s="55" t="str">
        <f>+'DOMESTIC DEBT COLONES'!I75</f>
        <v>Negative</v>
      </c>
      <c r="J83" s="55" t="str">
        <f>+'DOMESTIC DEBT COLONES'!J75</f>
        <v>B</v>
      </c>
      <c r="K83" s="55" t="str">
        <f>+'DOMESTIC DEBT COLONES'!K75</f>
        <v>Negative</v>
      </c>
      <c r="L83" s="55" t="str">
        <f>+'DOMESTIC DEBT COLONES'!L75</f>
        <v>B</v>
      </c>
      <c r="M83" s="55" t="str">
        <f>+'DOMESTIC DEBT COLONES'!M75</f>
        <v>Negative</v>
      </c>
      <c r="N83" s="55" t="str">
        <f>+'DOMESTIC DEBT COLONES'!N75</f>
        <v>B</v>
      </c>
      <c r="O83" s="55" t="str">
        <f>+'DOMESTIC DEBT COLONES'!O75</f>
        <v>Negative</v>
      </c>
      <c r="P83" s="55" t="str">
        <f>+'DOMESTIC DEBT COLONES'!P75</f>
        <v>B</v>
      </c>
      <c r="Q83" s="55" t="str">
        <f>+'DOMESTIC DEBT COLONES'!Q75</f>
        <v>Negative</v>
      </c>
      <c r="R83" s="55" t="str">
        <f>+'DOMESTIC DEBT COLONES'!R75</f>
        <v>B</v>
      </c>
      <c r="S83" s="55" t="str">
        <f>+'DOMESTIC DEBT COLONES'!S75</f>
        <v>Negative</v>
      </c>
      <c r="T83" s="55" t="str">
        <f>+'DOMESTIC DEBT COLONES'!T75</f>
        <v>B</v>
      </c>
      <c r="U83" s="55" t="str">
        <f>+'DOMESTIC DEBT COLONES'!U75</f>
        <v>Negative</v>
      </c>
      <c r="V83" s="55" t="str">
        <f>+'DOMESTIC DEBT COLONES'!V75</f>
        <v>B</v>
      </c>
      <c r="W83" s="55" t="str">
        <f>+'DOMESTIC DEBT COLONES'!W75</f>
        <v>Negative</v>
      </c>
      <c r="X83" s="55" t="str">
        <f>+'DOMESTIC DEBT COLONES'!X75</f>
        <v>B</v>
      </c>
      <c r="Y83" s="55" t="str">
        <f>+'DOMESTIC DEBT COLONES'!Y75</f>
        <v>Negative</v>
      </c>
      <c r="Z83" s="55" t="str">
        <f>+'DOMESTIC DEBT COLONES'!Z75</f>
        <v>B</v>
      </c>
      <c r="AA83" s="55" t="str">
        <f>+'DOMESTIC DEBT COLONES'!AA75</f>
        <v>Negative</v>
      </c>
      <c r="AB83" s="55" t="str">
        <f>+'DOMESTIC DEBT COLONES'!AB75</f>
        <v>B</v>
      </c>
      <c r="AC83" s="55" t="str">
        <f>+'DOMESTIC DEBT COLONES'!AC75</f>
        <v>Negative</v>
      </c>
      <c r="AD83" s="54" t="str">
        <f>+'DOMESTIC DEBT COLONES'!AD75</f>
        <v>B</v>
      </c>
      <c r="AE83" s="54" t="str">
        <f>+'DOMESTIC DEBT COLONES'!AE75</f>
        <v>Negative</v>
      </c>
      <c r="AF83" s="55" t="str">
        <f>+'DOMESTIC DEBT COLONES'!AF75</f>
        <v>B</v>
      </c>
      <c r="AG83" s="55" t="str">
        <f>+'DOMESTIC DEBT COLONES'!AG75</f>
        <v>Stable</v>
      </c>
      <c r="AH83" s="55" t="str">
        <f>+'DOMESTIC DEBT COLONES'!AH75</f>
        <v>B</v>
      </c>
      <c r="AI83" s="55" t="str">
        <f>+'DOMESTIC DEBT COLONES'!AI75</f>
        <v>Stable</v>
      </c>
      <c r="AJ83" s="55" t="str">
        <f>+'DOMESTIC DEBT COLONES'!AJ75</f>
        <v>B</v>
      </c>
      <c r="AK83" s="55" t="str">
        <f>+'DOMESTIC DEBT COLONES'!AK75</f>
        <v>Stable</v>
      </c>
      <c r="AL83" s="55" t="str">
        <f>+'DOMESTIC DEBT COLONES'!AL75</f>
        <v>B</v>
      </c>
      <c r="AM83" s="55" t="str">
        <f>+'DOMESTIC DEBT COLONES'!AM75</f>
        <v>Stable</v>
      </c>
      <c r="AN83" s="55" t="str">
        <f>+'DOMESTIC DEBT COLONES'!AN75</f>
        <v>B</v>
      </c>
      <c r="AO83" s="55" t="str">
        <f>+'DOMESTIC DEBT COLONES'!AO75</f>
        <v>Stable</v>
      </c>
      <c r="AP83" s="55" t="str">
        <f>+'DOMESTIC DEBT COLONES'!AP75</f>
        <v>B</v>
      </c>
      <c r="AQ83" s="55" t="str">
        <f>+'DOMESTIC DEBT COLONES'!AQ75</f>
        <v>Stable</v>
      </c>
      <c r="AR83" s="55" t="str">
        <f>+'DOMESTIC DEBT COLONES'!AR75</f>
        <v>B</v>
      </c>
      <c r="AS83" s="55" t="str">
        <f>+'DOMESTIC DEBT COLONES'!AS75</f>
        <v>Stable</v>
      </c>
      <c r="AT83" s="54" t="str">
        <f>+'DOMESTIC DEBT COLONES'!AT75</f>
        <v>B</v>
      </c>
      <c r="AU83" s="54" t="str">
        <f>+'DOMESTIC DEBT COLONES'!AU75</f>
        <v>Stable</v>
      </c>
      <c r="AV83" s="55" t="str">
        <f>+'DOMESTIC DEBT COLONES'!AV75</f>
        <v>B</v>
      </c>
      <c r="AW83" s="55" t="str">
        <f>+'DOMESTIC DEBT COLONES'!AW75</f>
        <v>Stable</v>
      </c>
      <c r="AX83" s="55" t="str">
        <f>+'DOMESTIC DEBT COLONES'!AX75</f>
        <v>B</v>
      </c>
      <c r="AY83" s="55" t="str">
        <f>+'DOMESTIC DEBT COLONES'!AY75</f>
        <v>Stable</v>
      </c>
      <c r="AZ83" s="55" t="str">
        <f>+'DOMESTIC DEBT COLONES'!AZ75</f>
        <v>B</v>
      </c>
      <c r="BA83" s="55" t="str">
        <f>+'DOMESTIC DEBT COLONES'!BA75</f>
        <v>Stable</v>
      </c>
      <c r="BB83" s="55" t="str">
        <f>+'DOMESTIC DEBT COLONES'!BB75</f>
        <v>B+</v>
      </c>
      <c r="BC83" s="55" t="str">
        <f>+'DOMESTIC DEBT COLONES'!BC75</f>
        <v>Stable</v>
      </c>
      <c r="BD83" s="55" t="str">
        <f>+'DOMESTIC DEBT COLONES'!BD75</f>
        <v>B+</v>
      </c>
      <c r="BE83" s="55" t="str">
        <f>+'DOMESTIC DEBT COLONES'!BE75</f>
        <v>Stable</v>
      </c>
      <c r="BF83" s="55" t="str">
        <f>+'DOMESTIC DEBT COLONES'!BF75</f>
        <v>B+</v>
      </c>
      <c r="BG83" s="55" t="str">
        <f>+'DOMESTIC DEBT COLONES'!BG75</f>
        <v>Stable</v>
      </c>
      <c r="BH83" s="55" t="str">
        <f>+'DOMESTIC DEBT COLONES'!BH75</f>
        <v>B+</v>
      </c>
      <c r="BI83" s="55" t="str">
        <f>+'DOMESTIC DEBT COLONES'!BI75</f>
        <v>Stable</v>
      </c>
      <c r="BJ83" s="55" t="str">
        <f>+'DOMESTIC DEBT COLONES'!BJ75</f>
        <v>B+</v>
      </c>
      <c r="BK83" s="55" t="str">
        <f>+'DOMESTIC DEBT COLONES'!BK75</f>
        <v>Stable</v>
      </c>
      <c r="BL83" s="55" t="str">
        <f>+'DOMESTIC DEBT COLONES'!BL75</f>
        <v>B+</v>
      </c>
      <c r="BM83" s="55" t="str">
        <f>+'DOMESTIC DEBT COLONES'!BM75</f>
        <v>Stable</v>
      </c>
      <c r="BN83" s="55" t="str">
        <f>+'DOMESTIC DEBT COLONES'!BN75</f>
        <v>B+</v>
      </c>
      <c r="BO83" s="55" t="str">
        <f>+'DOMESTIC DEBT COLONES'!BO75</f>
        <v>Stable</v>
      </c>
      <c r="BP83" s="55" t="str">
        <f>+'DOMESTIC DEBT COLONES'!BP75</f>
        <v>B+</v>
      </c>
      <c r="BQ83" s="55" t="str">
        <f>+'DOMESTIC DEBT COLONES'!BQ75</f>
        <v>Stable</v>
      </c>
      <c r="BR83" s="55" t="str">
        <f>+'DOMESTIC DEBT COLONES'!BR75</f>
        <v>BB-</v>
      </c>
      <c r="BS83" s="55" t="str">
        <f>+'DOMESTIC DEBT COLONES'!BS75</f>
        <v>Stable</v>
      </c>
      <c r="BT83" s="55" t="str">
        <f>+'DOMESTIC DEBT COLONES'!BT75</f>
        <v>BB-</v>
      </c>
      <c r="BU83" s="55" t="str">
        <f>+'DOMESTIC DEBT COLONES'!BU75</f>
        <v>Stable</v>
      </c>
      <c r="BV83" s="55" t="str">
        <f>+'DOMESTIC DEBT COLONES'!BV75</f>
        <v>BB-</v>
      </c>
      <c r="BW83" s="55" t="str">
        <f>+'DOMESTIC DEBT COLONES'!BW75</f>
        <v>Stable</v>
      </c>
      <c r="BX83" s="55" t="str">
        <f>+'DOMESTIC DEBT COLONES'!BX75</f>
        <v>BB-</v>
      </c>
      <c r="BY83" s="55" t="str">
        <f>+'DOMESTIC DEBT COLONES'!BY75</f>
        <v>Stable</v>
      </c>
      <c r="BZ83" s="55" t="str">
        <f>+'DOMESTIC DEBT COLONES'!BZ75</f>
        <v>BB-</v>
      </c>
      <c r="CA83" s="55" t="str">
        <f>+'DOMESTIC DEBT COLONES'!CA75</f>
        <v>Stable</v>
      </c>
      <c r="CB83" s="55" t="str">
        <f>+'DOMESTIC DEBT COLONES'!CB75</f>
        <v>BB-</v>
      </c>
      <c r="CC83" s="55" t="str">
        <f>+'DOMESTIC DEBT COLONES'!CC75</f>
        <v>Stable</v>
      </c>
      <c r="CD83" s="55" t="str">
        <f>+'DOMESTIC DEBT COLONES'!CD75</f>
        <v>BB-</v>
      </c>
      <c r="CE83" s="55" t="str">
        <f>+'DOMESTIC DEBT COLONES'!CE75</f>
        <v>Stable</v>
      </c>
      <c r="CF83" s="55" t="str">
        <f>+'DOMESTIC DEBT COLONES'!CF75</f>
        <v>BB-</v>
      </c>
      <c r="CG83" s="55" t="str">
        <f>+'DOMESTIC DEBT COLONES'!CG75</f>
        <v>Stable</v>
      </c>
      <c r="CH83" s="55" t="str">
        <f>+'DOMESTIC DEBT COLONES'!CH75</f>
        <v>BB-</v>
      </c>
      <c r="CI83" s="55" t="str">
        <f>+'DOMESTIC DEBT COLONES'!CI75</f>
        <v>Stable</v>
      </c>
      <c r="CJ83" s="55" t="str">
        <f>+'DOMESTIC DEBT COLONES'!CJ75</f>
        <v>BB-</v>
      </c>
      <c r="CK83" s="55" t="str">
        <f>+'DOMESTIC DEBT COLONES'!CK75</f>
        <v>Stable</v>
      </c>
      <c r="CL83" s="55" t="str">
        <f>+'DOMESTIC DEBT COLONES'!CL75</f>
        <v>BB-</v>
      </c>
      <c r="CM83" s="55" t="str">
        <f>+'DOMESTIC DEBT COLONES'!CM75</f>
        <v>Stable</v>
      </c>
      <c r="CN83" s="55" t="str">
        <f>+'DOMESTIC DEBT COLONES'!CN75</f>
        <v>BB-</v>
      </c>
      <c r="CO83" s="55" t="str">
        <f>+'DOMESTIC DEBT COLONES'!CO75</f>
        <v>Stable</v>
      </c>
      <c r="CP83" s="55" t="str">
        <f>+'DOMESTIC DEBT COLONES'!CP75</f>
        <v>BB-</v>
      </c>
      <c r="CQ83" s="55" t="str">
        <f>+'DOMESTIC DEBT COLONES'!CQ75</f>
        <v>Positive</v>
      </c>
      <c r="CR83" s="55" t="str">
        <f>+'DOMESTIC DEBT COLONES'!CR75</f>
        <v>BB-</v>
      </c>
      <c r="CS83" s="55" t="str">
        <f>+'DOMESTIC DEBT COLONES'!CS75</f>
        <v>Positive</v>
      </c>
      <c r="CT83" s="55" t="str">
        <f>+'DOMESTIC DEBT COLONES'!CT75</f>
        <v>BB-</v>
      </c>
      <c r="CU83" s="55" t="str">
        <f>+'DOMESTIC DEBT COLONES'!CU75</f>
        <v>Positive</v>
      </c>
      <c r="CV83" s="55" t="str">
        <f>+'DOMESTIC DEBT COLONES'!CV75</f>
        <v>BB-</v>
      </c>
      <c r="CW83" s="55" t="str">
        <f>+'DOMESTIC DEBT COLONES'!CW75</f>
        <v>Positive</v>
      </c>
      <c r="CX83" s="55" t="str">
        <f>+'DOMESTIC DEBT COLONES'!CX75</f>
        <v>BB-</v>
      </c>
      <c r="CY83" s="55" t="str">
        <f>+'DOMESTIC DEBT COLONES'!CY75</f>
        <v>Positive</v>
      </c>
      <c r="CZ83" s="55" t="str">
        <f>+'DOMESTIC DEBT COLONES'!CZ75</f>
        <v>BB-</v>
      </c>
      <c r="DA83" s="55" t="str">
        <f>+'DOMESTIC DEBT COLONES'!DA75</f>
        <v>Positive</v>
      </c>
      <c r="DB83" s="55" t="str">
        <f>+'DOMESTIC DEBT COLONES'!DB75</f>
        <v>BB-</v>
      </c>
      <c r="DC83" s="55" t="str">
        <f>+'DOMESTIC DEBT COLONES'!DC75</f>
        <v>Positive</v>
      </c>
      <c r="DD83" s="55" t="str">
        <f>+'DOMESTIC DEBT COLONES'!DD75</f>
        <v>BB-</v>
      </c>
      <c r="DE83" s="55" t="str">
        <f>+'DOMESTIC DEBT COLONES'!DE75</f>
        <v>Positive</v>
      </c>
    </row>
    <row r="84" spans="1:109" s="4" customFormat="1" ht="16.2" x14ac:dyDescent="0.35">
      <c r="A84" s="1" t="s">
        <v>264</v>
      </c>
      <c r="B84" s="13" t="str">
        <f>+'DOMESTIC DEBT COLONES'!B76</f>
        <v>B2</v>
      </c>
      <c r="C84" s="13" t="str">
        <f>+'DOMESTIC DEBT COLONES'!C76</f>
        <v>Njegative</v>
      </c>
      <c r="D84" s="1" t="str">
        <f>+'DOMESTIC DEBT COLONES'!D76</f>
        <v>B2</v>
      </c>
      <c r="E84" s="1" t="str">
        <f>+'DOMESTIC DEBT COLONES'!E76</f>
        <v>Negative</v>
      </c>
      <c r="F84" s="1" t="str">
        <f>+'DOMESTIC DEBT COLONES'!F76</f>
        <v>B2</v>
      </c>
      <c r="G84" s="1" t="str">
        <f>+'DOMESTIC DEBT COLONES'!G76</f>
        <v>Negative</v>
      </c>
      <c r="H84" s="1" t="str">
        <f>+'DOMESTIC DEBT COLONES'!H76</f>
        <v>B2</v>
      </c>
      <c r="I84" s="1" t="str">
        <f>+'DOMESTIC DEBT COLONES'!I76</f>
        <v>Negative</v>
      </c>
      <c r="J84" s="1" t="str">
        <f>+'DOMESTIC DEBT COLONES'!J76</f>
        <v>B2</v>
      </c>
      <c r="K84" s="1" t="str">
        <f>+'DOMESTIC DEBT COLONES'!K76</f>
        <v>Negative</v>
      </c>
      <c r="L84" s="1" t="str">
        <f>+'DOMESTIC DEBT COLONES'!L76</f>
        <v>B2</v>
      </c>
      <c r="M84" s="1" t="str">
        <f>+'DOMESTIC DEBT COLONES'!M76</f>
        <v>Negative</v>
      </c>
      <c r="N84" s="1" t="str">
        <f>+'DOMESTIC DEBT COLONES'!N76</f>
        <v>B2</v>
      </c>
      <c r="O84" s="1" t="str">
        <f>+'DOMESTIC DEBT COLONES'!O76</f>
        <v>Negative</v>
      </c>
      <c r="P84" s="1" t="str">
        <f>+'DOMESTIC DEBT COLONES'!P76</f>
        <v>B2</v>
      </c>
      <c r="Q84" s="1" t="str">
        <f>+'DOMESTIC DEBT COLONES'!Q76</f>
        <v>Negative</v>
      </c>
      <c r="R84" s="1" t="str">
        <f>+'DOMESTIC DEBT COLONES'!R76</f>
        <v>B2</v>
      </c>
      <c r="S84" s="1" t="str">
        <f>+'DOMESTIC DEBT COLONES'!S76</f>
        <v>Negative</v>
      </c>
      <c r="T84" s="1" t="str">
        <f>+'DOMESTIC DEBT COLONES'!T76</f>
        <v>B2</v>
      </c>
      <c r="U84" s="1" t="str">
        <f>+'DOMESTIC DEBT COLONES'!U76</f>
        <v>Negative</v>
      </c>
      <c r="V84" s="1" t="str">
        <f>+'DOMESTIC DEBT COLONES'!V76</f>
        <v>B2</v>
      </c>
      <c r="W84" s="1" t="str">
        <f>+'DOMESTIC DEBT COLONES'!W76</f>
        <v>Negative</v>
      </c>
      <c r="X84" s="1" t="str">
        <f>+'DOMESTIC DEBT COLONES'!X76</f>
        <v>B2</v>
      </c>
      <c r="Y84" s="1" t="str">
        <f>+'DOMESTIC DEBT COLONES'!Y76</f>
        <v>Negative</v>
      </c>
      <c r="Z84" s="1" t="str">
        <f>+'DOMESTIC DEBT COLONES'!Z76</f>
        <v>B2</v>
      </c>
      <c r="AA84" s="1" t="str">
        <f>+'DOMESTIC DEBT COLONES'!AA76</f>
        <v>Stable</v>
      </c>
      <c r="AB84" s="1" t="str">
        <f>+'DOMESTIC DEBT COLONES'!AB76</f>
        <v>B2</v>
      </c>
      <c r="AC84" s="1" t="str">
        <f>+'DOMESTIC DEBT COLONES'!AC76</f>
        <v>Stable</v>
      </c>
      <c r="AD84" s="13" t="str">
        <f>+'DOMESTIC DEBT COLONES'!AD76</f>
        <v>B2</v>
      </c>
      <c r="AE84" s="13" t="str">
        <f>+'DOMESTIC DEBT COLONES'!AE76</f>
        <v>Stable</v>
      </c>
      <c r="AF84" s="1" t="str">
        <f>+'DOMESTIC DEBT COLONES'!AF76</f>
        <v>B2</v>
      </c>
      <c r="AG84" s="1" t="str">
        <f>+'DOMESTIC DEBT COLONES'!AG76</f>
        <v>Stable</v>
      </c>
      <c r="AH84" s="1" t="str">
        <f>+'DOMESTIC DEBT COLONES'!AH76</f>
        <v>B2</v>
      </c>
      <c r="AI84" s="1" t="str">
        <f>+'DOMESTIC DEBT COLONES'!AI76</f>
        <v>Stable</v>
      </c>
      <c r="AJ84" s="1" t="str">
        <f>+'DOMESTIC DEBT COLONES'!AJ76</f>
        <v>B2</v>
      </c>
      <c r="AK84" s="1" t="str">
        <f>+'DOMESTIC DEBT COLONES'!AK76</f>
        <v>Stable</v>
      </c>
      <c r="AL84" s="1" t="str">
        <f>+'DOMESTIC DEBT COLONES'!AL76</f>
        <v>B2</v>
      </c>
      <c r="AM84" s="1" t="str">
        <f>+'DOMESTIC DEBT COLONES'!AM76</f>
        <v>Stable</v>
      </c>
      <c r="AN84" s="1" t="str">
        <f>+'DOMESTIC DEBT COLONES'!AN76</f>
        <v>B2</v>
      </c>
      <c r="AO84" s="1" t="str">
        <f>+'DOMESTIC DEBT COLONES'!AO76</f>
        <v>Stable</v>
      </c>
      <c r="AP84" s="1" t="str">
        <f>+'DOMESTIC DEBT COLONES'!AP76</f>
        <v>B2</v>
      </c>
      <c r="AQ84" s="1" t="str">
        <f>+'DOMESTIC DEBT COLONES'!AQ76</f>
        <v>Stable</v>
      </c>
      <c r="AR84" s="1" t="str">
        <f>+'DOMESTIC DEBT COLONES'!AR76</f>
        <v>B2</v>
      </c>
      <c r="AS84" s="1" t="str">
        <f>+'DOMESTIC DEBT COLONES'!AS76</f>
        <v>Stable</v>
      </c>
      <c r="AT84" s="13" t="str">
        <f>+'DOMESTIC DEBT COLONES'!AT76</f>
        <v>B2</v>
      </c>
      <c r="AU84" s="13" t="str">
        <f>+'DOMESTIC DEBT COLONES'!AU76</f>
        <v>Stable</v>
      </c>
      <c r="AV84" s="1" t="str">
        <f>+'DOMESTIC DEBT COLONES'!AV76</f>
        <v>B2</v>
      </c>
      <c r="AW84" s="1" t="str">
        <f>+'DOMESTIC DEBT COLONES'!AW76</f>
        <v>Stable</v>
      </c>
      <c r="AX84" s="1" t="str">
        <f>+'DOMESTIC DEBT COLONES'!AX76</f>
        <v>B2</v>
      </c>
      <c r="AY84" s="1" t="str">
        <f>+'DOMESTIC DEBT COLONES'!AY76</f>
        <v>Stable</v>
      </c>
      <c r="AZ84" s="1" t="str">
        <f>+'DOMESTIC DEBT COLONES'!AZ76</f>
        <v>B2</v>
      </c>
      <c r="BA84" s="1" t="str">
        <f>+'DOMESTIC DEBT COLONES'!BA76</f>
        <v>Stable</v>
      </c>
      <c r="BB84" s="1" t="str">
        <f>+'DOMESTIC DEBT COLONES'!BB76</f>
        <v>B2</v>
      </c>
      <c r="BC84" s="1" t="str">
        <f>+'DOMESTIC DEBT COLONES'!BC76</f>
        <v>Stable</v>
      </c>
      <c r="BD84" s="1" t="str">
        <f>+'DOMESTIC DEBT COLONES'!BD76</f>
        <v>B2</v>
      </c>
      <c r="BE84" s="1" t="str">
        <f>+'DOMESTIC DEBT COLONES'!BE76</f>
        <v>Stable</v>
      </c>
      <c r="BF84" s="1" t="str">
        <f>+'DOMESTIC DEBT COLONES'!BF76</f>
        <v>B2</v>
      </c>
      <c r="BG84" s="1" t="str">
        <f>+'DOMESTIC DEBT COLONES'!BG76</f>
        <v>Stable</v>
      </c>
      <c r="BH84" s="1" t="str">
        <f>+'DOMESTIC DEBT COLONES'!BH76</f>
        <v>B2</v>
      </c>
      <c r="BI84" s="1" t="str">
        <f>+'DOMESTIC DEBT COLONES'!BI76</f>
        <v>Stable</v>
      </c>
      <c r="BJ84" s="1" t="str">
        <f>+'DOMESTIC DEBT COLONES'!BJ76</f>
        <v>B2</v>
      </c>
      <c r="BK84" s="1" t="str">
        <f>+'DOMESTIC DEBT COLONES'!BK76</f>
        <v>Stable</v>
      </c>
      <c r="BL84" s="1" t="str">
        <f>+'DOMESTIC DEBT COLONES'!BL76</f>
        <v>B2</v>
      </c>
      <c r="BM84" s="1" t="str">
        <f>+'DOMESTIC DEBT COLONES'!BM76</f>
        <v>Stable</v>
      </c>
      <c r="BN84" s="1" t="str">
        <f>+'DOMESTIC DEBT COLONES'!BN76</f>
        <v>B2</v>
      </c>
      <c r="BO84" s="1" t="str">
        <f>+'DOMESTIC DEBT COLONES'!BO76</f>
        <v>Stable</v>
      </c>
      <c r="BP84" s="1" t="str">
        <f>+'DOMESTIC DEBT COLONES'!BP76</f>
        <v>B2</v>
      </c>
      <c r="BQ84" s="1" t="str">
        <f>+'DOMESTIC DEBT COLONES'!BQ76</f>
        <v>Stable</v>
      </c>
      <c r="BR84" s="1" t="str">
        <f>+'DOMESTIC DEBT COLONES'!BR76</f>
        <v>B1</v>
      </c>
      <c r="BS84" s="1" t="str">
        <f>+'DOMESTIC DEBT COLONES'!BS76</f>
        <v>Positive</v>
      </c>
      <c r="BT84" s="1" t="str">
        <f>+'DOMESTIC DEBT COLONES'!BT76</f>
        <v>B1</v>
      </c>
      <c r="BU84" s="1" t="str">
        <f>+'DOMESTIC DEBT COLONES'!BU76</f>
        <v>Positive</v>
      </c>
      <c r="BV84" s="1" t="str">
        <f>+'DOMESTIC DEBT COLONES'!BV76</f>
        <v>B1</v>
      </c>
      <c r="BW84" s="1" t="str">
        <f>+'DOMESTIC DEBT COLONES'!BW76</f>
        <v>Positive</v>
      </c>
      <c r="BX84" s="1" t="str">
        <f>+'DOMESTIC DEBT COLONES'!BX76</f>
        <v>B1</v>
      </c>
      <c r="BY84" s="1" t="str">
        <f>+'DOMESTIC DEBT COLONES'!BY76</f>
        <v>Positive</v>
      </c>
      <c r="BZ84" s="1" t="str">
        <f>+'DOMESTIC DEBT COLONES'!BZ76</f>
        <v>B1</v>
      </c>
      <c r="CA84" s="1" t="str">
        <f>+'DOMESTIC DEBT COLONES'!CA76</f>
        <v>Positive</v>
      </c>
      <c r="CB84" s="1" t="str">
        <f>+'DOMESTIC DEBT COLONES'!CB76</f>
        <v>B1</v>
      </c>
      <c r="CC84" s="1" t="str">
        <f>+'DOMESTIC DEBT COLONES'!CC76</f>
        <v>Positive</v>
      </c>
      <c r="CD84" s="1" t="str">
        <f>+'DOMESTIC DEBT COLONES'!CD76</f>
        <v>B1</v>
      </c>
      <c r="CE84" s="1" t="str">
        <f>+'DOMESTIC DEBT COLONES'!CE76</f>
        <v>Positive</v>
      </c>
      <c r="CF84" s="1" t="str">
        <f>+'DOMESTIC DEBT COLONES'!CF76</f>
        <v>B1</v>
      </c>
      <c r="CG84" s="1" t="str">
        <f>+'DOMESTIC DEBT COLONES'!CG76</f>
        <v>Positive</v>
      </c>
      <c r="CH84" s="1" t="str">
        <f>+'DOMESTIC DEBT COLONES'!CH76</f>
        <v>B1</v>
      </c>
      <c r="CI84" s="1" t="str">
        <f>+'DOMESTIC DEBT COLONES'!CI76</f>
        <v>Positive</v>
      </c>
      <c r="CJ84" s="1" t="str">
        <f>+'DOMESTIC DEBT COLONES'!CJ76</f>
        <v>B1</v>
      </c>
      <c r="CK84" s="1" t="str">
        <f>+'DOMESTIC DEBT COLONES'!CK76</f>
        <v>Positive</v>
      </c>
      <c r="CL84" s="1" t="str">
        <f>+'DOMESTIC DEBT COLONES'!CL76</f>
        <v>B1</v>
      </c>
      <c r="CM84" s="1" t="str">
        <f>+'DOMESTIC DEBT COLONES'!CM76</f>
        <v>Positive</v>
      </c>
      <c r="CN84" s="1" t="str">
        <f>+'DOMESTIC DEBT COLONES'!CN76</f>
        <v>Ba3</v>
      </c>
      <c r="CO84" s="1" t="str">
        <f>+'DOMESTIC DEBT COLONES'!CO76</f>
        <v>Positive</v>
      </c>
      <c r="CP84" s="1" t="str">
        <f>+'DOMESTIC DEBT COLONES'!CP76</f>
        <v>Ba3</v>
      </c>
      <c r="CQ84" s="1" t="str">
        <f>+'DOMESTIC DEBT COLONES'!CQ76</f>
        <v>Positive</v>
      </c>
      <c r="CR84" s="1" t="str">
        <f>+'DOMESTIC DEBT COLONES'!CR76</f>
        <v>Ba3</v>
      </c>
      <c r="CS84" s="1" t="str">
        <f>+'DOMESTIC DEBT COLONES'!CS76</f>
        <v>Positive</v>
      </c>
      <c r="CT84" s="1" t="str">
        <f>+'DOMESTIC DEBT COLONES'!CT76</f>
        <v>Ba3</v>
      </c>
      <c r="CU84" s="1" t="str">
        <f>+'DOMESTIC DEBT COLONES'!CU76</f>
        <v>Positive</v>
      </c>
      <c r="CV84" s="1" t="str">
        <f>+'DOMESTIC DEBT COLONES'!CV76</f>
        <v>Ba3</v>
      </c>
      <c r="CW84" s="1" t="str">
        <f>+'DOMESTIC DEBT COLONES'!CW76</f>
        <v>Positive</v>
      </c>
      <c r="CX84" s="1" t="str">
        <f>+'DOMESTIC DEBT COLONES'!CX76</f>
        <v>Ba3</v>
      </c>
      <c r="CY84" s="1" t="str">
        <f>+'DOMESTIC DEBT COLONES'!CY76</f>
        <v>Positive</v>
      </c>
      <c r="CZ84" s="1" t="str">
        <f>+'DOMESTIC DEBT COLONES'!CZ76</f>
        <v>Ba3</v>
      </c>
      <c r="DA84" s="1" t="str">
        <f>+'DOMESTIC DEBT COLONES'!DA76</f>
        <v>Positive</v>
      </c>
      <c r="DB84" s="1" t="str">
        <f>+'DOMESTIC DEBT COLONES'!DB76</f>
        <v>Ba3</v>
      </c>
      <c r="DC84" s="1" t="str">
        <f>+'DOMESTIC DEBT COLONES'!DC76</f>
        <v>Positive</v>
      </c>
      <c r="DD84" s="1" t="str">
        <f>+'DOMESTIC DEBT COLONES'!DD76</f>
        <v>Ba3</v>
      </c>
      <c r="DE84" s="1" t="str">
        <f>+'DOMESTIC DEBT COLONES'!DE76</f>
        <v>Positive</v>
      </c>
    </row>
    <row r="85" spans="1:109" s="4" customFormat="1" ht="18" customHeight="1" x14ac:dyDescent="0.35">
      <c r="A85" s="57" t="s">
        <v>86</v>
      </c>
      <c r="B85" s="56" t="str">
        <f>+'DOMESTIC DEBT COLONES'!B77</f>
        <v>B</v>
      </c>
      <c r="C85" s="56" t="str">
        <f>+'DOMESTIC DEBT COLONES'!C77</f>
        <v>Negative</v>
      </c>
      <c r="D85" s="57" t="str">
        <f>+'DOMESTIC DEBT COLONES'!D77</f>
        <v>B</v>
      </c>
      <c r="E85" s="57" t="str">
        <f>+'DOMESTIC DEBT COLONES'!E77</f>
        <v>Negative</v>
      </c>
      <c r="F85" s="57" t="str">
        <f>+'DOMESTIC DEBT COLONES'!F77</f>
        <v>B</v>
      </c>
      <c r="G85" s="57" t="str">
        <f>+'DOMESTIC DEBT COLONES'!G77</f>
        <v>Negative</v>
      </c>
      <c r="H85" s="57" t="str">
        <f>+'DOMESTIC DEBT COLONES'!H77</f>
        <v>B</v>
      </c>
      <c r="I85" s="57" t="str">
        <f>+'DOMESTIC DEBT COLONES'!I77</f>
        <v>Negative</v>
      </c>
      <c r="J85" s="57" t="str">
        <f>+'DOMESTIC DEBT COLONES'!J77</f>
        <v>B</v>
      </c>
      <c r="K85" s="57" t="str">
        <f>+'DOMESTIC DEBT COLONES'!K77</f>
        <v>Negative</v>
      </c>
      <c r="L85" s="57" t="str">
        <f>+'DOMESTIC DEBT COLONES'!L77</f>
        <v>B</v>
      </c>
      <c r="M85" s="57" t="str">
        <f>+'DOMESTIC DEBT COLONES'!M77</f>
        <v>Negative</v>
      </c>
      <c r="N85" s="57" t="str">
        <f>+'DOMESTIC DEBT COLONES'!N77</f>
        <v>B</v>
      </c>
      <c r="O85" s="57" t="str">
        <f>+'DOMESTIC DEBT COLONES'!O77</f>
        <v>Negative</v>
      </c>
      <c r="P85" s="57" t="str">
        <f>+'DOMESTIC DEBT COLONES'!P77</f>
        <v>B</v>
      </c>
      <c r="Q85" s="57" t="str">
        <f>+'DOMESTIC DEBT COLONES'!Q77</f>
        <v>Negative</v>
      </c>
      <c r="R85" s="57" t="str">
        <f>+'DOMESTIC DEBT COLONES'!R77</f>
        <v>B</v>
      </c>
      <c r="S85" s="57" t="str">
        <f>+'DOMESTIC DEBT COLONES'!S77</f>
        <v>Negative</v>
      </c>
      <c r="T85" s="57" t="str">
        <f>+'DOMESTIC DEBT COLONES'!T77</f>
        <v>B</v>
      </c>
      <c r="U85" s="57" t="str">
        <f>+'DOMESTIC DEBT COLONES'!U77</f>
        <v>Negative</v>
      </c>
      <c r="V85" s="57" t="str">
        <f>+'DOMESTIC DEBT COLONES'!V77</f>
        <v>B</v>
      </c>
      <c r="W85" s="57" t="str">
        <f>+'DOMESTIC DEBT COLONES'!W77</f>
        <v>Negative</v>
      </c>
      <c r="X85" s="57" t="str">
        <f>+'DOMESTIC DEBT COLONES'!X77</f>
        <v>B</v>
      </c>
      <c r="Y85" s="57" t="str">
        <f>+'DOMESTIC DEBT COLONES'!Y77</f>
        <v>Negative</v>
      </c>
      <c r="Z85" s="57" t="str">
        <f>+'DOMESTIC DEBT COLONES'!Z77</f>
        <v>B</v>
      </c>
      <c r="AA85" s="57" t="str">
        <f>+'DOMESTIC DEBT COLONES'!AA77</f>
        <v>Negative</v>
      </c>
      <c r="AB85" s="57" t="str">
        <f>+'DOMESTIC DEBT COLONES'!AB77</f>
        <v>B</v>
      </c>
      <c r="AC85" s="57" t="str">
        <f>+'DOMESTIC DEBT COLONES'!AC77</f>
        <v>Negative</v>
      </c>
      <c r="AD85" s="56" t="str">
        <f>+'DOMESTIC DEBT COLONES'!AD77</f>
        <v>B</v>
      </c>
      <c r="AE85" s="56" t="str">
        <f>+'DOMESTIC DEBT COLONES'!AE77</f>
        <v>Negative</v>
      </c>
      <c r="AF85" s="57" t="str">
        <f>+'DOMESTIC DEBT COLONES'!AF77</f>
        <v>B</v>
      </c>
      <c r="AG85" s="57" t="str">
        <f>+'DOMESTIC DEBT COLONES'!AG77</f>
        <v>Stable</v>
      </c>
      <c r="AH85" s="57" t="str">
        <f>+'DOMESTIC DEBT COLONES'!AH77</f>
        <v>B</v>
      </c>
      <c r="AI85" s="57" t="str">
        <f>+'DOMESTIC DEBT COLONES'!AI77</f>
        <v>Stable</v>
      </c>
      <c r="AJ85" s="57" t="str">
        <f>+'DOMESTIC DEBT COLONES'!AJ77</f>
        <v>B</v>
      </c>
      <c r="AK85" s="57" t="str">
        <f>+'DOMESTIC DEBT COLONES'!AK77</f>
        <v>Stable</v>
      </c>
      <c r="AL85" s="57" t="str">
        <f>+'DOMESTIC DEBT COLONES'!AL77</f>
        <v>B</v>
      </c>
      <c r="AM85" s="57" t="str">
        <f>+'DOMESTIC DEBT COLONES'!AM77</f>
        <v>Stable</v>
      </c>
      <c r="AN85" s="57" t="str">
        <f>+'DOMESTIC DEBT COLONES'!AN77</f>
        <v>B</v>
      </c>
      <c r="AO85" s="57" t="str">
        <f>+'DOMESTIC DEBT COLONES'!AO77</f>
        <v>Stable</v>
      </c>
      <c r="AP85" s="57" t="str">
        <f>+'DOMESTIC DEBT COLONES'!AP77</f>
        <v>B</v>
      </c>
      <c r="AQ85" s="57" t="str">
        <f>+'DOMESTIC DEBT COLONES'!AQ77</f>
        <v>Stable</v>
      </c>
      <c r="AR85" s="57" t="str">
        <f>+'DOMESTIC DEBT COLONES'!AR77</f>
        <v>B</v>
      </c>
      <c r="AS85" s="57" t="str">
        <f>+'DOMESTIC DEBT COLONES'!AS77</f>
        <v>Stable</v>
      </c>
      <c r="AT85" s="56" t="str">
        <f>+'DOMESTIC DEBT COLONES'!AT77</f>
        <v>B</v>
      </c>
      <c r="AU85" s="56" t="str">
        <f>+'DOMESTIC DEBT COLONES'!AU77</f>
        <v>Stable</v>
      </c>
      <c r="AV85" s="57" t="str">
        <f>+'DOMESTIC DEBT COLONES'!AV77</f>
        <v>B</v>
      </c>
      <c r="AW85" s="57" t="str">
        <f>+'DOMESTIC DEBT COLONES'!AW77</f>
        <v>Stable</v>
      </c>
      <c r="AX85" s="57" t="str">
        <f>+'DOMESTIC DEBT COLONES'!AX77</f>
        <v>B</v>
      </c>
      <c r="AY85" s="57" t="str">
        <f>+'DOMESTIC DEBT COLONES'!AY77</f>
        <v>Stable</v>
      </c>
      <c r="AZ85" s="57" t="str">
        <f>+'DOMESTIC DEBT COLONES'!AZ77</f>
        <v>B</v>
      </c>
      <c r="BA85" s="57" t="str">
        <f>+'DOMESTIC DEBT COLONES'!BA77</f>
        <v>Stable</v>
      </c>
      <c r="BB85" s="57" t="str">
        <f>+'DOMESTIC DEBT COLONES'!BB77</f>
        <v>B</v>
      </c>
      <c r="BC85" s="57" t="str">
        <f>+'DOMESTIC DEBT COLONES'!BC77</f>
        <v>Stable</v>
      </c>
      <c r="BD85" s="57" t="str">
        <f>+'DOMESTIC DEBT COLONES'!BD77</f>
        <v>B</v>
      </c>
      <c r="BE85" s="57" t="str">
        <f>+'DOMESTIC DEBT COLONES'!BE77</f>
        <v>Stable</v>
      </c>
      <c r="BF85" s="57" t="str">
        <f>+'DOMESTIC DEBT COLONES'!BF77</f>
        <v>B</v>
      </c>
      <c r="BG85" s="57" t="str">
        <f>+'DOMESTIC DEBT COLONES'!BG77</f>
        <v>Stable</v>
      </c>
      <c r="BH85" s="57" t="str">
        <f>+'DOMESTIC DEBT COLONES'!BH77</f>
        <v>B</v>
      </c>
      <c r="BI85" s="57" t="str">
        <f>+'DOMESTIC DEBT COLONES'!BI77</f>
        <v>Stable</v>
      </c>
      <c r="BJ85" s="57" t="str">
        <f>+'DOMESTIC DEBT COLONES'!BJ77</f>
        <v>B</v>
      </c>
      <c r="BK85" s="57" t="str">
        <f>+'DOMESTIC DEBT COLONES'!BK77</f>
        <v>Stable</v>
      </c>
      <c r="BL85" s="57" t="str">
        <f>+'DOMESTIC DEBT COLONES'!BL77</f>
        <v>B</v>
      </c>
      <c r="BM85" s="57" t="str">
        <f>+'DOMESTIC DEBT COLONES'!BM77</f>
        <v>Stable</v>
      </c>
      <c r="BN85" s="57" t="str">
        <f>+'DOMESTIC DEBT COLONES'!BN77</f>
        <v>BB-</v>
      </c>
      <c r="BO85" s="57" t="str">
        <f>+'DOMESTIC DEBT COLONES'!BO77</f>
        <v>Stable</v>
      </c>
      <c r="BP85" s="57" t="str">
        <f>+'DOMESTIC DEBT COLONES'!BP77</f>
        <v>BB-</v>
      </c>
      <c r="BQ85" s="57" t="str">
        <f>+'DOMESTIC DEBT COLONES'!BQ77</f>
        <v>Stable</v>
      </c>
      <c r="BR85" s="57" t="str">
        <f>+'DOMESTIC DEBT COLONES'!BR77</f>
        <v>BB-</v>
      </c>
      <c r="BS85" s="57" t="str">
        <f>+'DOMESTIC DEBT COLONES'!BS77</f>
        <v>Stable</v>
      </c>
      <c r="BT85" s="57" t="str">
        <f>+'DOMESTIC DEBT COLONES'!BT77</f>
        <v>BB-</v>
      </c>
      <c r="BU85" s="57" t="str">
        <f>+'DOMESTIC DEBT COLONES'!BU77</f>
        <v>Stable</v>
      </c>
      <c r="BV85" s="57" t="str">
        <f>+'DOMESTIC DEBT COLONES'!BV77</f>
        <v>BB-</v>
      </c>
      <c r="BW85" s="57" t="str">
        <f>+'DOMESTIC DEBT COLONES'!BW77</f>
        <v>Stable</v>
      </c>
      <c r="BX85" s="57" t="str">
        <f>+'DOMESTIC DEBT COLONES'!BX77</f>
        <v>BB-</v>
      </c>
      <c r="BY85" s="57" t="str">
        <f>+'DOMESTIC DEBT COLONES'!BY77</f>
        <v>Stable</v>
      </c>
      <c r="BZ85" s="57" t="str">
        <f>+'DOMESTIC DEBT COLONES'!BZ77</f>
        <v>BB</v>
      </c>
      <c r="CA85" s="57" t="str">
        <f>+'DOMESTIC DEBT COLONES'!CA77</f>
        <v>Stable</v>
      </c>
      <c r="CB85" s="57" t="str">
        <f>+'DOMESTIC DEBT COLONES'!CB77</f>
        <v>BB</v>
      </c>
      <c r="CC85" s="57" t="str">
        <f>+'DOMESTIC DEBT COLONES'!CC77</f>
        <v>Stable</v>
      </c>
      <c r="CD85" s="57" t="str">
        <f>+'DOMESTIC DEBT COLONES'!CD77</f>
        <v>BB</v>
      </c>
      <c r="CE85" s="57" t="str">
        <f>+'DOMESTIC DEBT COLONES'!CE77</f>
        <v>Stable</v>
      </c>
      <c r="CF85" s="57" t="str">
        <f>+'DOMESTIC DEBT COLONES'!CF77</f>
        <v>BB</v>
      </c>
      <c r="CG85" s="57" t="str">
        <f>+'DOMESTIC DEBT COLONES'!CG77</f>
        <v>Stable</v>
      </c>
      <c r="CH85" s="57" t="str">
        <f>+'DOMESTIC DEBT COLONES'!CH77</f>
        <v>BB</v>
      </c>
      <c r="CI85" s="57" t="str">
        <f>+'DOMESTIC DEBT COLONES'!CI77</f>
        <v>Stable</v>
      </c>
      <c r="CJ85" s="57" t="str">
        <f>+'DOMESTIC DEBT COLONES'!CJ77</f>
        <v>BB</v>
      </c>
      <c r="CK85" s="57" t="str">
        <f>+'DOMESTIC DEBT COLONES'!CK77</f>
        <v>Stable</v>
      </c>
      <c r="CL85" s="57" t="str">
        <f>+'DOMESTIC DEBT COLONES'!CL77</f>
        <v>BB</v>
      </c>
      <c r="CM85" s="57" t="str">
        <f>+'DOMESTIC DEBT COLONES'!CM77</f>
        <v>Stable</v>
      </c>
      <c r="CN85" s="57" t="str">
        <f>+'DOMESTIC DEBT COLONES'!CN77</f>
        <v>BB</v>
      </c>
      <c r="CO85" s="57" t="str">
        <f>+'DOMESTIC DEBT COLONES'!CO77</f>
        <v>Stable</v>
      </c>
      <c r="CP85" s="57" t="str">
        <f>+'DOMESTIC DEBT COLONES'!CP77</f>
        <v>BB</v>
      </c>
      <c r="CQ85" s="57" t="str">
        <f>+'DOMESTIC DEBT COLONES'!CQ77</f>
        <v>Stable</v>
      </c>
      <c r="CR85" s="57" t="str">
        <f>+'DOMESTIC DEBT COLONES'!CR77</f>
        <v>BB</v>
      </c>
      <c r="CS85" s="57" t="str">
        <f>+'DOMESTIC DEBT COLONES'!CS77</f>
        <v>Stable</v>
      </c>
      <c r="CT85" s="57" t="str">
        <f>+'DOMESTIC DEBT COLONES'!CT77</f>
        <v>BB</v>
      </c>
      <c r="CU85" s="57" t="str">
        <f>+'DOMESTIC DEBT COLONES'!CU77</f>
        <v>Stable</v>
      </c>
      <c r="CV85" s="57" t="str">
        <f>+'DOMESTIC DEBT COLONES'!CV77</f>
        <v>BB</v>
      </c>
      <c r="CW85" s="57" t="str">
        <f>+'DOMESTIC DEBT COLONES'!CW77</f>
        <v>Stable</v>
      </c>
      <c r="CX85" s="57" t="str">
        <f>+'DOMESTIC DEBT COLONES'!CX77</f>
        <v>BB</v>
      </c>
      <c r="CY85" s="57" t="str">
        <f>+'DOMESTIC DEBT COLONES'!CY77</f>
        <v>Positive</v>
      </c>
      <c r="CZ85" s="57" t="str">
        <f>+'DOMESTIC DEBT COLONES'!CZ77</f>
        <v>BB</v>
      </c>
      <c r="DA85" s="57" t="str">
        <f>+'DOMESTIC DEBT COLONES'!DA77</f>
        <v>Positive</v>
      </c>
      <c r="DB85" s="57" t="str">
        <f>+'DOMESTIC DEBT COLONES'!DB77</f>
        <v>BB</v>
      </c>
      <c r="DC85" s="57" t="str">
        <f>+'DOMESTIC DEBT COLONES'!DC77</f>
        <v>Positive</v>
      </c>
      <c r="DD85" s="57" t="str">
        <f>+'DOMESTIC DEBT COLONES'!DD77</f>
        <v>BB</v>
      </c>
      <c r="DE85" s="57" t="str">
        <f>+'DOMESTIC DEBT COLONES'!DE77</f>
        <v>Positive</v>
      </c>
    </row>
    <row r="86" spans="1:109" s="4" customFormat="1" ht="12.75" customHeight="1" x14ac:dyDescent="0.35">
      <c r="A86" s="1"/>
      <c r="B86" s="38"/>
      <c r="C86" s="38"/>
      <c r="AD86" s="38"/>
      <c r="AE86" s="38"/>
      <c r="AT86" s="38"/>
      <c r="AU86" s="38"/>
    </row>
    <row r="87" spans="1:109" s="4" customFormat="1" ht="13.5" customHeight="1" x14ac:dyDescent="0.35">
      <c r="A87" s="1"/>
      <c r="B87" s="38"/>
      <c r="C87" s="38"/>
      <c r="AD87" s="38"/>
      <c r="AE87" s="38"/>
      <c r="AT87" s="38"/>
      <c r="AU87" s="38"/>
    </row>
    <row r="88" spans="1:109" s="4" customFormat="1" x14ac:dyDescent="0.35">
      <c r="A88" s="1"/>
      <c r="B88" s="38"/>
      <c r="C88" s="38"/>
      <c r="AD88" s="38"/>
      <c r="AE88" s="38"/>
      <c r="AT88" s="38"/>
      <c r="AU88" s="38"/>
    </row>
    <row r="89" spans="1:109" s="4" customFormat="1" x14ac:dyDescent="0.35">
      <c r="B89" s="38"/>
      <c r="C89" s="38"/>
      <c r="AD89" s="38"/>
      <c r="AE89" s="38"/>
      <c r="AT89" s="38"/>
      <c r="AU89" s="38"/>
    </row>
    <row r="90" spans="1:109" s="4" customFormat="1" ht="15" thickBot="1" x14ac:dyDescent="0.4">
      <c r="B90" s="38"/>
      <c r="C90" s="38"/>
      <c r="AD90" s="38"/>
      <c r="AE90" s="38"/>
      <c r="AT90" s="38"/>
      <c r="AU90" s="38"/>
    </row>
    <row r="91" spans="1:109" s="58" customFormat="1" ht="15" thickBot="1" x14ac:dyDescent="0.4">
      <c r="A91" s="58" t="str">
        <f>+'DOMESTIC DEBT COLONES'!A83</f>
        <v>Exchande Rate</v>
      </c>
      <c r="B91" s="59">
        <f>+'DOMESTIC DEBT COLONES'!B83</f>
        <v>615.74</v>
      </c>
      <c r="C91" s="132"/>
      <c r="D91" s="59">
        <f>+'DOMESTIC DEBT COLONES'!D83</f>
        <v>614.62</v>
      </c>
      <c r="F91" s="61">
        <f>+'DOMESTIC DEBT COLONES'!F83</f>
        <v>614.78</v>
      </c>
      <c r="H91" s="61">
        <f>+'DOMESTIC DEBT COLONES'!H83</f>
        <v>612.88</v>
      </c>
      <c r="J91" s="61">
        <f>+'DOMESTIC DEBT COLONES'!J83</f>
        <v>614.85</v>
      </c>
      <c r="L91" s="61">
        <f>+'DOMESTIC DEBT COLONES'!L83</f>
        <v>620.51</v>
      </c>
      <c r="N91" s="61">
        <f>+'DOMESTIC DEBT COLONES'!N83</f>
        <v>620.27</v>
      </c>
      <c r="P91" s="61">
        <f>+'DOMESTIC DEBT COLONES'!P83</f>
        <v>621.78</v>
      </c>
      <c r="R91" s="61">
        <f>+'DOMESTIC DEBT COLONES'!R83</f>
        <v>625.87</v>
      </c>
      <c r="T91" s="61">
        <f>+'DOMESTIC DEBT COLONES'!T83</f>
        <v>628.79999999999995</v>
      </c>
      <c r="V91" s="61">
        <f>+'DOMESTIC DEBT COLONES'!V83</f>
        <v>641.04999999999995</v>
      </c>
      <c r="X91" s="61">
        <f>+'DOMESTIC DEBT COLONES'!X83</f>
        <v>631.82000000000005</v>
      </c>
      <c r="Z91" s="61">
        <f>+'DOMESTIC DEBT COLONES'!Z83</f>
        <v>642.66</v>
      </c>
      <c r="AB91" s="61">
        <f>+'DOMESTIC DEBT COLONES'!AB83</f>
        <v>647.09</v>
      </c>
      <c r="AD91" s="59">
        <f>+'DOMESTIC DEBT COLONES'!AD83</f>
        <v>645.27</v>
      </c>
      <c r="AE91" s="132"/>
      <c r="AF91" s="61">
        <f>+'DOMESTIC DEBT COLONES'!AF83</f>
        <v>667.37</v>
      </c>
      <c r="AH91" s="61">
        <f>+'DOMESTIC DEBT COLONES'!AH83</f>
        <v>669.28</v>
      </c>
      <c r="AJ91" s="61">
        <f>+'DOMESTIC DEBT COLONES'!AJ83</f>
        <v>688.85</v>
      </c>
      <c r="AL91" s="61">
        <f>+'DOMESTIC DEBT COLONES'!AL83</f>
        <v>692.27</v>
      </c>
      <c r="AN91" s="61">
        <f>+'DOMESTIC DEBT COLONES'!AN83</f>
        <v>672.62</v>
      </c>
      <c r="AP91" s="61">
        <f>+'DOMESTIC DEBT COLONES'!AP83</f>
        <v>658.73</v>
      </c>
      <c r="AR91" s="61">
        <f>+'DOMESTIC DEBT COLONES'!AR83</f>
        <v>629.41999999999996</v>
      </c>
      <c r="AT91" s="59">
        <f>+'DOMESTIC DEBT COLONES'!AT83</f>
        <v>619.66999999999996</v>
      </c>
      <c r="AU91" s="132"/>
      <c r="AV91" s="61">
        <f>+'DOMESTIC DEBT COLONES'!AV83</f>
        <v>604.29999999999995</v>
      </c>
      <c r="AX91" s="61">
        <f>+'DOMESTIC DEBT COLONES'!AX83</f>
        <v>597.64</v>
      </c>
      <c r="AZ91" s="61">
        <f>+'DOMESTIC DEBT COLONES'!AZ83</f>
        <v>557.65</v>
      </c>
      <c r="BB91" s="61">
        <f>+'DOMESTIC DEBT COLONES'!BB83</f>
        <v>560.79</v>
      </c>
      <c r="BD91" s="61">
        <f>+'DOMESTIC DEBT COLONES'!BD83</f>
        <v>543.30999999999995</v>
      </c>
      <c r="BF91" s="61">
        <f>+'DOMESTIC DEBT COLONES'!BF83</f>
        <v>547.70000000000005</v>
      </c>
      <c r="BH91" s="61">
        <f>+'DOMESTIC DEBT COLONES'!BH83</f>
        <v>544.30999999999995</v>
      </c>
      <c r="BJ91" s="61">
        <f>+'DOMESTIC DEBT COLONES'!BJ83</f>
        <v>547.86</v>
      </c>
      <c r="BL91" s="61">
        <f>+'DOMESTIC DEBT COLONES'!BL83</f>
        <v>547</v>
      </c>
      <c r="BN91" s="61">
        <f>+'DOMESTIC DEBT COLONES'!BN83</f>
        <v>538.17999999999995</v>
      </c>
      <c r="BP91" s="61">
        <f>+'DOMESTIC DEBT COLONES'!BP83</f>
        <v>541.5</v>
      </c>
      <c r="BR91" s="61">
        <f>+'DOMESTIC DEBT COLONES'!BR83</f>
        <v>535.16999999999996</v>
      </c>
      <c r="BT91" s="61">
        <f>+'DOMESTIC DEBT COLONES'!BT83</f>
        <v>536.54</v>
      </c>
      <c r="BV91" s="61">
        <f>+'DOMESTIC DEBT COLONES'!BV83</f>
        <v>523.72</v>
      </c>
      <c r="BX91" s="61">
        <f>+'DOMESTIC DEBT COLONES'!BX83</f>
        <v>518.29999999999995</v>
      </c>
      <c r="BZ91" s="61">
        <f>+'DOMESTIC DEBT COLONES'!BZ83</f>
        <v>515.99</v>
      </c>
      <c r="CB91" s="61">
        <f>+'DOMESTIC DEBT COLONES'!CB83</f>
        <v>504.1</v>
      </c>
      <c r="CD91" s="61">
        <f>+'DOMESTIC DEBT COLONES'!CD83</f>
        <v>509.44</v>
      </c>
      <c r="CF91" s="61">
        <f>+'DOMESTIC DEBT COLONES'!CF83</f>
        <v>531.82000000000005</v>
      </c>
      <c r="CH91" s="61">
        <f>+'DOMESTIC DEBT COLONES'!CH83</f>
        <v>528.53</v>
      </c>
      <c r="CJ91" s="61">
        <f>+'DOMESTIC DEBT COLONES'!CJ83</f>
        <v>524.1</v>
      </c>
      <c r="CL91" s="61">
        <f>+'DOMESTIC DEBT COLONES'!CL83</f>
        <v>520.66999999999996</v>
      </c>
      <c r="CN91" s="61">
        <f>+'DOMESTIC DEBT COLONES'!CN83</f>
        <v>519.02</v>
      </c>
      <c r="CP91" s="61">
        <f>+'DOMESTIC DEBT COLONES'!CP83</f>
        <v>513.84</v>
      </c>
      <c r="CR91" s="61">
        <f>+'DOMESTIC DEBT COLONES'!CR83</f>
        <v>510.01</v>
      </c>
      <c r="CT91" s="61">
        <f>+'DOMESTIC DEBT COLONES'!CT83</f>
        <v>511.53</v>
      </c>
      <c r="CV91" s="61">
        <f>+'DOMESTIC DEBT COLONES'!CV83</f>
        <v>509.68</v>
      </c>
      <c r="CX91" s="61">
        <f>+'DOMESTIC DEBT COLONES'!CX83</f>
        <v>505</v>
      </c>
      <c r="CZ91" s="61">
        <f>+'DOMESTIC DEBT COLONES'!CZ83</f>
        <v>503.5</v>
      </c>
      <c r="DB91" s="61">
        <f>+'DOMESTIC DEBT COLONES'!DB83</f>
        <v>506.95</v>
      </c>
      <c r="DD91" s="61">
        <f>+'DOMESTIC DEBT COLONES'!DD83</f>
        <v>507.16</v>
      </c>
    </row>
    <row r="92" spans="1:109" s="58" customFormat="1" x14ac:dyDescent="0.35">
      <c r="B92" s="132"/>
      <c r="C92" s="132"/>
      <c r="AD92" s="132"/>
      <c r="AE92" s="132"/>
      <c r="AT92" s="132"/>
      <c r="AU92" s="132"/>
    </row>
    <row r="93" spans="1:109" x14ac:dyDescent="0.35">
      <c r="A93" s="4"/>
    </row>
    <row r="94" spans="1:109" s="13" customFormat="1" x14ac:dyDescent="0.35">
      <c r="A94" s="13" t="s">
        <v>158</v>
      </c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  <c r="AF94" s="1"/>
      <c r="AG94" s="1"/>
      <c r="AH94" s="1"/>
      <c r="AI94" s="1"/>
      <c r="AJ94" s="1"/>
      <c r="AK94" s="1"/>
      <c r="AL94" s="1"/>
      <c r="AM94" s="1"/>
      <c r="AN94" s="1"/>
      <c r="AO94" s="1"/>
      <c r="AP94" s="1"/>
      <c r="AQ94" s="1"/>
      <c r="AR94" s="1"/>
      <c r="AS94" s="1"/>
      <c r="AV94" s="1"/>
      <c r="AW94" s="1"/>
      <c r="AX94" s="1"/>
      <c r="AY94" s="1"/>
      <c r="AZ94" s="1"/>
      <c r="BA94" s="1"/>
      <c r="BB94" s="1"/>
      <c r="BC94" s="1"/>
      <c r="BD94" s="1"/>
      <c r="BE94" s="1"/>
      <c r="BF94" s="1"/>
      <c r="BG94" s="1"/>
      <c r="BH94" s="1"/>
      <c r="BI94" s="1"/>
      <c r="BJ94" s="1"/>
      <c r="BK94" s="1"/>
      <c r="BL94" s="1"/>
      <c r="BM94" s="1"/>
      <c r="BN94" s="1"/>
      <c r="BO94" s="1"/>
      <c r="BP94" s="1"/>
      <c r="BQ94" s="1"/>
      <c r="BR94" s="1"/>
      <c r="BS94" s="1"/>
      <c r="BT94" s="1"/>
      <c r="BU94" s="1"/>
      <c r="BV94" s="1"/>
      <c r="BW94" s="1"/>
      <c r="BX94" s="1"/>
      <c r="BY94" s="1"/>
      <c r="BZ94" s="1"/>
      <c r="CA94" s="1"/>
      <c r="CB94" s="1"/>
      <c r="CC94" s="1"/>
      <c r="CD94" s="1"/>
      <c r="CE94" s="1"/>
      <c r="CF94" s="1"/>
      <c r="CG94" s="1"/>
      <c r="CH94" s="1"/>
      <c r="CI94" s="1"/>
      <c r="CJ94" s="1"/>
      <c r="CK94" s="1"/>
      <c r="CL94" s="1"/>
      <c r="CM94" s="1"/>
      <c r="CN94" s="1"/>
      <c r="CO94" s="1"/>
      <c r="CP94" s="1"/>
      <c r="CQ94" s="1"/>
      <c r="CR94" s="1"/>
      <c r="CS94" s="1"/>
      <c r="CT94" s="1"/>
      <c r="CU94" s="1"/>
      <c r="CV94" s="1"/>
      <c r="CW94" s="1"/>
      <c r="CX94" s="1"/>
      <c r="CY94" s="1"/>
      <c r="CZ94" s="1"/>
      <c r="DA94" s="1"/>
      <c r="DB94" s="1"/>
      <c r="DC94" s="1"/>
      <c r="DD94" s="1"/>
      <c r="DE94" s="1"/>
    </row>
    <row r="95" spans="1:109" s="13" customFormat="1" x14ac:dyDescent="0.35">
      <c r="A95" s="13" t="str">
        <f>+'EXTERNAL DEBT USD'!A93</f>
        <v>As of December 2019, calculation of the weighted average rate and that includes the colonization of the dollar rates, an average one year mobile exchange rate is considered</v>
      </c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  <c r="AF95" s="1"/>
      <c r="AG95" s="1"/>
      <c r="AH95" s="1"/>
      <c r="AI95" s="1"/>
      <c r="AJ95" s="1"/>
      <c r="AK95" s="1"/>
      <c r="AL95" s="1"/>
      <c r="AM95" s="1"/>
      <c r="AN95" s="1"/>
      <c r="AO95" s="1"/>
      <c r="AP95" s="1"/>
      <c r="AQ95" s="1"/>
      <c r="AR95" s="1"/>
      <c r="AS95" s="1"/>
      <c r="AV95" s="1"/>
      <c r="AW95" s="1"/>
      <c r="AX95" s="1"/>
      <c r="AY95" s="1"/>
      <c r="AZ95" s="1"/>
      <c r="BA95" s="1"/>
      <c r="BB95" s="1"/>
      <c r="BC95" s="1"/>
      <c r="BD95" s="1"/>
      <c r="BE95" s="1"/>
      <c r="BF95" s="1"/>
      <c r="BG95" s="1"/>
      <c r="BH95" s="1"/>
      <c r="BI95" s="1"/>
      <c r="BJ95" s="1"/>
      <c r="BK95" s="1"/>
      <c r="BL95" s="1"/>
      <c r="BM95" s="1"/>
      <c r="BN95" s="1"/>
      <c r="BO95" s="1"/>
      <c r="BP95" s="1"/>
      <c r="BQ95" s="1"/>
      <c r="BR95" s="1"/>
      <c r="BS95" s="1"/>
      <c r="BT95" s="1"/>
      <c r="BU95" s="1"/>
      <c r="BV95" s="1"/>
      <c r="BW95" s="1"/>
      <c r="BX95" s="1"/>
      <c r="BY95" s="1"/>
      <c r="BZ95" s="1"/>
      <c r="CA95" s="1"/>
      <c r="CB95" s="1"/>
      <c r="CC95" s="1"/>
      <c r="CD95" s="1"/>
      <c r="CE95" s="1"/>
      <c r="CF95" s="1"/>
      <c r="CG95" s="1"/>
      <c r="CH95" s="1"/>
      <c r="CI95" s="1"/>
      <c r="CJ95" s="1"/>
      <c r="CK95" s="1"/>
      <c r="CL95" s="1"/>
      <c r="CM95" s="1"/>
      <c r="CN95" s="1"/>
      <c r="CO95" s="1"/>
      <c r="CP95" s="1"/>
      <c r="CQ95" s="1"/>
      <c r="CR95" s="1"/>
      <c r="CS95" s="1"/>
      <c r="CT95" s="1"/>
      <c r="CU95" s="1"/>
      <c r="CV95" s="1"/>
      <c r="CW95" s="1"/>
      <c r="CX95" s="1"/>
      <c r="CY95" s="1"/>
      <c r="CZ95" s="1"/>
      <c r="DA95" s="1"/>
      <c r="DB95" s="1"/>
      <c r="DC95" s="1"/>
      <c r="DD95" s="1"/>
      <c r="DE95" s="1"/>
    </row>
    <row r="96" spans="1:109" s="13" customFormat="1" x14ac:dyDescent="0.35">
      <c r="A96" s="13" t="s">
        <v>308</v>
      </c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  <c r="AF96" s="1"/>
      <c r="AG96" s="1"/>
      <c r="AH96" s="1"/>
      <c r="AI96" s="1"/>
      <c r="AJ96" s="1"/>
      <c r="AK96" s="1"/>
      <c r="AL96" s="1"/>
      <c r="AM96" s="1"/>
      <c r="AN96" s="1"/>
      <c r="AO96" s="1"/>
      <c r="AP96" s="1"/>
      <c r="AQ96" s="1"/>
      <c r="AR96" s="1"/>
      <c r="AS96" s="1"/>
      <c r="AV96" s="1"/>
      <c r="AW96" s="1"/>
      <c r="AX96" s="1"/>
      <c r="AY96" s="1"/>
      <c r="AZ96" s="1"/>
      <c r="BA96" s="1"/>
      <c r="BB96" s="1"/>
      <c r="BC96" s="1"/>
      <c r="BD96" s="1"/>
      <c r="BE96" s="1"/>
      <c r="BF96" s="1"/>
      <c r="BG96" s="1"/>
      <c r="BH96" s="1"/>
      <c r="BI96" s="1"/>
      <c r="BJ96" s="1"/>
      <c r="BK96" s="1"/>
      <c r="BL96" s="1"/>
      <c r="BM96" s="1"/>
      <c r="BN96" s="1"/>
      <c r="BO96" s="1"/>
      <c r="BP96" s="1"/>
      <c r="BQ96" s="1"/>
      <c r="BR96" s="1"/>
      <c r="BS96" s="1"/>
      <c r="BT96" s="1"/>
      <c r="BU96" s="1"/>
      <c r="BV96" s="1"/>
      <c r="BW96" s="1"/>
      <c r="BX96" s="1"/>
      <c r="BY96" s="1"/>
      <c r="BZ96" s="1"/>
      <c r="CA96" s="1"/>
      <c r="CB96" s="1"/>
      <c r="CC96" s="1"/>
      <c r="CD96" s="1"/>
      <c r="CE96" s="1"/>
      <c r="CF96" s="1"/>
      <c r="CG96" s="1"/>
      <c r="CH96" s="1"/>
      <c r="CI96" s="1"/>
      <c r="CJ96" s="1"/>
      <c r="CK96" s="1"/>
      <c r="CL96" s="1"/>
      <c r="CM96" s="1"/>
      <c r="CN96" s="1"/>
      <c r="CO96" s="1"/>
      <c r="CP96" s="1"/>
      <c r="CQ96" s="1"/>
      <c r="CR96" s="1"/>
      <c r="CS96" s="1"/>
      <c r="CT96" s="1"/>
      <c r="CU96" s="1"/>
      <c r="CV96" s="1"/>
      <c r="CW96" s="1"/>
      <c r="CX96" s="1"/>
      <c r="CY96" s="1"/>
      <c r="CZ96" s="1"/>
      <c r="DA96" s="1"/>
      <c r="DB96" s="1"/>
      <c r="DC96" s="1"/>
      <c r="DD96" s="1"/>
      <c r="DE96" s="1"/>
    </row>
    <row r="97" spans="1:109" s="13" customFormat="1" x14ac:dyDescent="0.35">
      <c r="A97" s="13" t="str">
        <f>+'EXTERNAL DEBT USD'!A95</f>
        <v>DATA PIB February 2025</v>
      </c>
      <c r="CL97" s="1"/>
      <c r="CM97" s="1"/>
      <c r="CN97" s="1"/>
      <c r="CO97" s="1"/>
      <c r="CP97" s="1"/>
      <c r="CQ97" s="1"/>
      <c r="CR97" s="1"/>
      <c r="CS97" s="1"/>
      <c r="CT97" s="1"/>
      <c r="CU97" s="1"/>
      <c r="CV97" s="1"/>
      <c r="CW97" s="1"/>
      <c r="CX97" s="1"/>
      <c r="CY97" s="1"/>
      <c r="CZ97" s="1"/>
      <c r="DA97" s="1"/>
      <c r="DB97" s="1"/>
      <c r="DC97" s="1"/>
      <c r="DD97" s="1"/>
      <c r="DE97" s="1"/>
    </row>
    <row r="98" spans="1:109" x14ac:dyDescent="0.35">
      <c r="A98" s="13" t="s">
        <v>255</v>
      </c>
    </row>
    <row r="99" spans="1:109" x14ac:dyDescent="0.35">
      <c r="A99" s="13" t="str">
        <f>+'DOMESTIC DEBT USD'!A89</f>
        <v>*Total Current Revenues, tax revenues and total Expenditures updated to February 2025.</v>
      </c>
    </row>
  </sheetData>
  <mergeCells count="57">
    <mergeCell ref="DD5:DE5"/>
    <mergeCell ref="CX5:CY5"/>
    <mergeCell ref="CR5:CS5"/>
    <mergeCell ref="CP5:CQ5"/>
    <mergeCell ref="CH5:CI5"/>
    <mergeCell ref="CT5:CU5"/>
    <mergeCell ref="CN5:CO5"/>
    <mergeCell ref="CL5:CM5"/>
    <mergeCell ref="CJ5:CK5"/>
    <mergeCell ref="CV5:CW5"/>
    <mergeCell ref="DB5:DC5"/>
    <mergeCell ref="CZ5:DA5"/>
    <mergeCell ref="CF5:CG5"/>
    <mergeCell ref="AH5:AI5"/>
    <mergeCell ref="CD5:CE5"/>
    <mergeCell ref="CB5:CC5"/>
    <mergeCell ref="BZ5:CA5"/>
    <mergeCell ref="BN5:BO5"/>
    <mergeCell ref="AL5:AM5"/>
    <mergeCell ref="AT5:AU5"/>
    <mergeCell ref="AR5:AS5"/>
    <mergeCell ref="AN5:AO5"/>
    <mergeCell ref="AP5:AQ5"/>
    <mergeCell ref="AV5:AW5"/>
    <mergeCell ref="BH5:BI5"/>
    <mergeCell ref="BF5:BG5"/>
    <mergeCell ref="BJ5:BK5"/>
    <mergeCell ref="AX5:AY5"/>
    <mergeCell ref="F5:G5"/>
    <mergeCell ref="AB5:AC5"/>
    <mergeCell ref="AF5:AG5"/>
    <mergeCell ref="AD5:AE5"/>
    <mergeCell ref="BX5:BY5"/>
    <mergeCell ref="AZ5:BA5"/>
    <mergeCell ref="BV5:BW5"/>
    <mergeCell ref="BL5:BM5"/>
    <mergeCell ref="BD5:BE5"/>
    <mergeCell ref="BB5:BC5"/>
    <mergeCell ref="BP5:BQ5"/>
    <mergeCell ref="BT5:BU5"/>
    <mergeCell ref="BR5:BS5"/>
    <mergeCell ref="A1:BQ1"/>
    <mergeCell ref="A2:BQ2"/>
    <mergeCell ref="A5:A7"/>
    <mergeCell ref="Z5:AA5"/>
    <mergeCell ref="H5:I5"/>
    <mergeCell ref="J5:K5"/>
    <mergeCell ref="L5:M5"/>
    <mergeCell ref="N5:O5"/>
    <mergeCell ref="P5:Q5"/>
    <mergeCell ref="R5:S5"/>
    <mergeCell ref="T5:U5"/>
    <mergeCell ref="V5:W5"/>
    <mergeCell ref="X5:Y5"/>
    <mergeCell ref="D5:E5"/>
    <mergeCell ref="AJ5:AK5"/>
    <mergeCell ref="B5:C5"/>
  </mergeCells>
  <phoneticPr fontId="0" type="noConversion"/>
  <hyperlinks>
    <hyperlink ref="DF1" location="CONTENTS!I5" display="Å CONTENTS" xr:uid="{EBD1AE8D-F001-43E0-AA2C-4CBCFC22131E}"/>
  </hyperlinks>
  <printOptions horizontalCentered="1" verticalCentered="1"/>
  <pageMargins left="0.54" right="0.26" top="0.27" bottom="0.5" header="0" footer="0.5"/>
  <pageSetup scale="45" orientation="landscape" r:id="rId1"/>
  <headerFooter alignWithMargins="0"/>
  <rowBreaks count="1" manualBreakCount="1">
    <brk id="90" max="16383" man="1"/>
  </rowBreak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Hoja8">
    <tabColor theme="4" tint="0.39997558519241921"/>
  </sheetPr>
  <dimension ref="A2:AC104"/>
  <sheetViews>
    <sheetView showGridLines="0" zoomScaleNormal="100" workbookViewId="0">
      <selection activeCell="G8" sqref="G8"/>
    </sheetView>
  </sheetViews>
  <sheetFormatPr baseColWidth="10" defaultColWidth="11.44140625" defaultRowHeight="14.4" x14ac:dyDescent="0.35"/>
  <cols>
    <col min="1" max="1" width="3.5546875" style="1" customWidth="1"/>
    <col min="2" max="2" width="27.109375" style="1" bestFit="1" customWidth="1"/>
    <col min="3" max="3" width="12.44140625" style="1" customWidth="1"/>
    <col min="4" max="4" width="12.77734375" style="1" bestFit="1" customWidth="1"/>
    <col min="5" max="5" width="26.5546875" style="1" bestFit="1" customWidth="1"/>
    <col min="6" max="6" width="11.6640625" style="1" bestFit="1" customWidth="1"/>
    <col min="7" max="7" width="16.77734375" style="1" bestFit="1" customWidth="1"/>
    <col min="8" max="8" width="16.33203125" style="139" customWidth="1"/>
    <col min="9" max="9" width="13.109375" style="1" customWidth="1"/>
    <col min="10" max="10" width="11.6640625" style="1" bestFit="1" customWidth="1"/>
    <col min="11" max="11" width="12.88671875" style="1" customWidth="1"/>
    <col min="12" max="12" width="11.44140625" style="1" customWidth="1"/>
    <col min="13" max="13" width="12.109375" style="1" customWidth="1"/>
    <col min="14" max="14" width="11.5546875" style="1" bestFit="1" customWidth="1"/>
    <col min="15" max="15" width="23.6640625" style="230" bestFit="1" customWidth="1"/>
    <col min="16" max="16" width="15.5546875" style="1" bestFit="1" customWidth="1"/>
    <col min="17" max="17" width="14.33203125" style="1" bestFit="1" customWidth="1"/>
    <col min="18" max="18" width="14.109375" style="1" customWidth="1"/>
    <col min="19" max="19" width="17.21875" style="1" bestFit="1" customWidth="1"/>
    <col min="20" max="20" width="14.21875" style="1" bestFit="1" customWidth="1"/>
    <col min="21" max="27" width="11.6640625" style="1" bestFit="1" customWidth="1"/>
    <col min="28" max="16384" width="11.44140625" style="1"/>
  </cols>
  <sheetData>
    <row r="2" spans="2:13" ht="30" customHeight="1" x14ac:dyDescent="0.35">
      <c r="B2" s="516" t="s">
        <v>159</v>
      </c>
      <c r="C2" s="516"/>
      <c r="D2" s="516"/>
      <c r="E2" s="516"/>
      <c r="F2" s="516"/>
      <c r="G2" s="516"/>
      <c r="H2" s="516"/>
      <c r="I2" s="516"/>
      <c r="J2" s="516"/>
      <c r="K2" s="516"/>
      <c r="L2" s="517"/>
      <c r="M2" s="126" t="s">
        <v>42</v>
      </c>
    </row>
    <row r="3" spans="2:13" x14ac:dyDescent="0.35">
      <c r="C3" s="140"/>
      <c r="D3" s="140"/>
      <c r="E3" s="140"/>
      <c r="F3" s="140"/>
      <c r="G3" s="140"/>
      <c r="H3" s="234"/>
      <c r="I3" s="140"/>
      <c r="J3" s="140"/>
      <c r="K3" s="140"/>
      <c r="L3" s="140"/>
      <c r="M3" s="140"/>
    </row>
    <row r="5" spans="2:13" x14ac:dyDescent="0.35">
      <c r="B5" s="495" t="s">
        <v>97</v>
      </c>
      <c r="C5" s="495"/>
      <c r="D5" s="495"/>
      <c r="E5" s="495"/>
      <c r="F5" s="495"/>
      <c r="H5" s="495" t="s">
        <v>98</v>
      </c>
      <c r="I5" s="495"/>
      <c r="J5" s="495"/>
      <c r="K5" s="495"/>
      <c r="L5" s="495"/>
    </row>
    <row r="6" spans="2:13" x14ac:dyDescent="0.35">
      <c r="B6" s="495" t="s">
        <v>160</v>
      </c>
      <c r="C6" s="495"/>
      <c r="D6" s="495"/>
      <c r="E6" s="495"/>
      <c r="F6" s="495"/>
      <c r="H6" s="495" t="s">
        <v>160</v>
      </c>
      <c r="I6" s="495"/>
      <c r="J6" s="495"/>
      <c r="K6" s="495"/>
      <c r="L6" s="495"/>
    </row>
    <row r="7" spans="2:13" x14ac:dyDescent="0.35">
      <c r="B7" s="495" t="s">
        <v>100</v>
      </c>
      <c r="C7" s="495"/>
      <c r="D7" s="495"/>
      <c r="E7" s="495"/>
      <c r="F7" s="495"/>
      <c r="H7" s="495" t="s">
        <v>161</v>
      </c>
      <c r="I7" s="495"/>
      <c r="J7" s="495"/>
      <c r="K7" s="495"/>
      <c r="L7" s="495"/>
    </row>
    <row r="8" spans="2:13" x14ac:dyDescent="0.35">
      <c r="B8" s="497" t="s">
        <v>302</v>
      </c>
      <c r="C8" s="497"/>
      <c r="D8" s="497"/>
      <c r="E8" s="497"/>
      <c r="F8" s="497"/>
      <c r="H8" s="497" t="str">
        <f>+B8</f>
        <v>May 2025</v>
      </c>
      <c r="I8" s="495"/>
      <c r="J8" s="495"/>
      <c r="K8" s="495"/>
      <c r="L8" s="495"/>
    </row>
    <row r="12" spans="2:13" x14ac:dyDescent="0.35">
      <c r="G12" s="4"/>
    </row>
    <row r="21" spans="2:15" x14ac:dyDescent="0.35">
      <c r="B21" s="4"/>
      <c r="C21" s="4"/>
    </row>
    <row r="22" spans="2:15" x14ac:dyDescent="0.35">
      <c r="N22" s="230"/>
    </row>
    <row r="23" spans="2:15" x14ac:dyDescent="0.35">
      <c r="N23" s="230"/>
    </row>
    <row r="24" spans="2:15" x14ac:dyDescent="0.35">
      <c r="N24" s="230"/>
    </row>
    <row r="25" spans="2:15" x14ac:dyDescent="0.35">
      <c r="B25" s="495" t="s">
        <v>103</v>
      </c>
      <c r="C25" s="495"/>
      <c r="D25" s="495"/>
      <c r="E25" s="495"/>
      <c r="F25" s="495"/>
      <c r="H25" s="495" t="s">
        <v>104</v>
      </c>
      <c r="I25" s="495"/>
      <c r="J25" s="495"/>
      <c r="K25" s="495"/>
      <c r="L25" s="495"/>
      <c r="O25" s="235"/>
    </row>
    <row r="26" spans="2:15" x14ac:dyDescent="0.35">
      <c r="B26" s="495" t="s">
        <v>160</v>
      </c>
      <c r="C26" s="495"/>
      <c r="D26" s="495"/>
      <c r="E26" s="495"/>
      <c r="F26" s="495"/>
      <c r="H26" s="495" t="s">
        <v>160</v>
      </c>
      <c r="I26" s="495"/>
      <c r="J26" s="495"/>
      <c r="K26" s="495"/>
      <c r="L26" s="495"/>
      <c r="O26" s="236"/>
    </row>
    <row r="27" spans="2:15" x14ac:dyDescent="0.35">
      <c r="B27" s="495" t="s">
        <v>105</v>
      </c>
      <c r="C27" s="495"/>
      <c r="D27" s="495"/>
      <c r="E27" s="495"/>
      <c r="F27" s="495"/>
      <c r="H27" s="495" t="s">
        <v>162</v>
      </c>
      <c r="I27" s="495"/>
      <c r="J27" s="495"/>
      <c r="K27" s="495"/>
      <c r="L27" s="495"/>
      <c r="O27" s="4" t="s">
        <v>113</v>
      </c>
    </row>
    <row r="28" spans="2:15" x14ac:dyDescent="0.35">
      <c r="B28" s="497" t="str">
        <f>+B8</f>
        <v>May 2025</v>
      </c>
      <c r="C28" s="495"/>
      <c r="D28" s="495"/>
      <c r="E28" s="495"/>
      <c r="F28" s="495"/>
      <c r="H28" s="497" t="str">
        <f>+B28</f>
        <v>May 2025</v>
      </c>
      <c r="I28" s="495"/>
      <c r="J28" s="495"/>
      <c r="K28" s="495"/>
      <c r="L28" s="495"/>
      <c r="O28" s="4"/>
    </row>
    <row r="29" spans="2:15" x14ac:dyDescent="0.35">
      <c r="O29" s="4"/>
    </row>
    <row r="30" spans="2:15" x14ac:dyDescent="0.35">
      <c r="N30" s="4"/>
      <c r="O30" s="4"/>
    </row>
    <row r="31" spans="2:15" x14ac:dyDescent="0.35">
      <c r="N31" s="4"/>
      <c r="O31" s="4"/>
    </row>
    <row r="32" spans="2:15" x14ac:dyDescent="0.35">
      <c r="N32" s="4"/>
      <c r="O32" s="4"/>
    </row>
    <row r="42" spans="4:13" x14ac:dyDescent="0.35">
      <c r="M42" s="139"/>
    </row>
    <row r="43" spans="4:13" x14ac:dyDescent="0.35">
      <c r="D43" s="495" t="s">
        <v>107</v>
      </c>
      <c r="E43" s="495"/>
      <c r="F43" s="495"/>
      <c r="G43" s="495"/>
      <c r="H43" s="495"/>
      <c r="I43" s="495"/>
      <c r="J43" s="495"/>
    </row>
    <row r="44" spans="4:13" x14ac:dyDescent="0.35">
      <c r="D44" s="495" t="s">
        <v>108</v>
      </c>
      <c r="E44" s="495"/>
      <c r="F44" s="495"/>
      <c r="G44" s="495"/>
      <c r="H44" s="495"/>
      <c r="I44" s="495"/>
      <c r="J44" s="495"/>
    </row>
    <row r="45" spans="4:13" x14ac:dyDescent="0.35">
      <c r="D45" s="495" t="s">
        <v>163</v>
      </c>
      <c r="E45" s="495"/>
      <c r="F45" s="495"/>
      <c r="G45" s="495"/>
      <c r="H45" s="495"/>
      <c r="I45" s="495"/>
      <c r="J45" s="495"/>
    </row>
    <row r="46" spans="4:13" x14ac:dyDescent="0.35">
      <c r="D46" s="495" t="s">
        <v>110</v>
      </c>
      <c r="E46" s="495"/>
      <c r="F46" s="495"/>
      <c r="G46" s="495"/>
      <c r="H46" s="495"/>
      <c r="I46" s="495"/>
      <c r="J46" s="495"/>
    </row>
    <row r="47" spans="4:13" x14ac:dyDescent="0.35">
      <c r="D47" s="495" t="s">
        <v>292</v>
      </c>
      <c r="E47" s="495"/>
      <c r="F47" s="495"/>
      <c r="G47" s="495"/>
      <c r="H47" s="495"/>
      <c r="I47" s="495"/>
      <c r="J47" s="495"/>
    </row>
    <row r="48" spans="4:13" x14ac:dyDescent="0.35">
      <c r="D48" s="476"/>
      <c r="E48" s="476"/>
      <c r="F48" s="476"/>
      <c r="G48" s="476"/>
      <c r="H48" s="476"/>
      <c r="I48" s="476"/>
      <c r="J48" s="476"/>
    </row>
    <row r="71" spans="1:13" ht="30.75" customHeight="1" x14ac:dyDescent="0.35">
      <c r="G71" s="126" t="s">
        <v>42</v>
      </c>
    </row>
    <row r="72" spans="1:13" x14ac:dyDescent="0.35">
      <c r="B72" s="13"/>
      <c r="C72" s="13"/>
      <c r="D72" s="13"/>
      <c r="E72" s="13"/>
      <c r="F72" s="13"/>
      <c r="G72" s="13"/>
      <c r="H72" s="133"/>
      <c r="I72" s="13"/>
      <c r="J72" s="13"/>
      <c r="K72" s="13"/>
      <c r="L72" s="13"/>
      <c r="M72" s="13"/>
    </row>
    <row r="73" spans="1:13" x14ac:dyDescent="0.35">
      <c r="A73" s="13"/>
      <c r="B73" s="13"/>
      <c r="C73" s="13"/>
      <c r="D73" s="13"/>
      <c r="E73" s="13"/>
      <c r="F73" s="13"/>
      <c r="G73" s="13"/>
      <c r="H73" s="133"/>
      <c r="I73" s="13"/>
      <c r="J73" s="13"/>
      <c r="K73" s="13"/>
      <c r="L73" s="13"/>
      <c r="M73" s="13"/>
    </row>
    <row r="74" spans="1:13" x14ac:dyDescent="0.35">
      <c r="A74" s="13"/>
      <c r="B74" s="13"/>
      <c r="C74" s="13"/>
      <c r="D74" s="13"/>
      <c r="E74" s="13"/>
      <c r="F74" s="13"/>
      <c r="G74" s="13"/>
      <c r="H74" s="133"/>
      <c r="I74" s="13"/>
      <c r="J74" s="13"/>
      <c r="K74" s="13"/>
      <c r="L74" s="13"/>
      <c r="M74" s="13"/>
    </row>
    <row r="81" spans="2:29" x14ac:dyDescent="0.35">
      <c r="B81" s="13" t="s">
        <v>125</v>
      </c>
      <c r="C81" s="128">
        <v>1998</v>
      </c>
      <c r="D81" s="128">
        <f>C81+1</f>
        <v>1999</v>
      </c>
      <c r="E81" s="128">
        <f t="shared" ref="E81:O81" si="0">D81+1</f>
        <v>2000</v>
      </c>
      <c r="F81" s="128">
        <f t="shared" si="0"/>
        <v>2001</v>
      </c>
      <c r="G81" s="128">
        <f t="shared" si="0"/>
        <v>2002</v>
      </c>
      <c r="H81" s="128">
        <f t="shared" si="0"/>
        <v>2003</v>
      </c>
      <c r="I81" s="128">
        <f t="shared" si="0"/>
        <v>2004</v>
      </c>
      <c r="J81" s="128">
        <f>I81+1</f>
        <v>2005</v>
      </c>
      <c r="K81" s="128">
        <f t="shared" si="0"/>
        <v>2006</v>
      </c>
      <c r="L81" s="128">
        <f t="shared" si="0"/>
        <v>2007</v>
      </c>
      <c r="M81" s="128">
        <f t="shared" si="0"/>
        <v>2008</v>
      </c>
      <c r="N81" s="128">
        <f t="shared" si="0"/>
        <v>2009</v>
      </c>
      <c r="O81" s="128">
        <f t="shared" si="0"/>
        <v>2010</v>
      </c>
      <c r="P81" s="2">
        <v>2011</v>
      </c>
      <c r="Q81" s="2">
        <v>2012</v>
      </c>
      <c r="R81" s="2">
        <v>2013</v>
      </c>
      <c r="S81" s="2">
        <v>2014</v>
      </c>
      <c r="T81" s="2">
        <v>2015</v>
      </c>
      <c r="U81" s="2">
        <v>2016</v>
      </c>
      <c r="V81" s="2">
        <v>2017</v>
      </c>
      <c r="W81" s="2">
        <v>2018</v>
      </c>
      <c r="X81" s="2">
        <v>2019</v>
      </c>
      <c r="Y81" s="2">
        <v>2020</v>
      </c>
      <c r="Z81" s="4">
        <v>2021</v>
      </c>
      <c r="AA81" s="2">
        <v>2022</v>
      </c>
      <c r="AB81" s="2">
        <v>2023</v>
      </c>
      <c r="AC81" s="128">
        <v>2024</v>
      </c>
    </row>
    <row r="82" spans="2:29" x14ac:dyDescent="0.35">
      <c r="B82" s="13" t="s">
        <v>49</v>
      </c>
      <c r="C82" s="134">
        <v>3.4338942937608436E-3</v>
      </c>
      <c r="D82" s="134">
        <v>4.7329315942628769E-3</v>
      </c>
      <c r="E82" s="134">
        <v>5.6656939473578071E-3</v>
      </c>
      <c r="F82" s="134">
        <v>7.6138434041180579E-3</v>
      </c>
      <c r="G82" s="134">
        <v>8.1150334598289724E-3</v>
      </c>
      <c r="H82" s="134">
        <v>8.7597571627980302E-3</v>
      </c>
      <c r="I82" s="134">
        <v>9.0468711481181373E-3</v>
      </c>
      <c r="J82" s="134">
        <v>8.4927046713490755E-3</v>
      </c>
      <c r="K82" s="134">
        <v>7.562745744382429E-3</v>
      </c>
      <c r="L82" s="134">
        <v>6.392843439103642E-3</v>
      </c>
      <c r="M82" s="134">
        <v>5.2696549987860256E-3</v>
      </c>
      <c r="N82" s="134">
        <v>4.5706757306073409E-3</v>
      </c>
      <c r="O82" s="134">
        <v>3.3692251342551985E-3</v>
      </c>
      <c r="P82" s="233">
        <v>2.7901730325752554E-3</v>
      </c>
      <c r="Q82" s="233">
        <v>2.0835449926746631E-3</v>
      </c>
      <c r="R82" s="233">
        <v>2.5837228138275623E-3</v>
      </c>
      <c r="S82" s="233">
        <v>3.6359233677707545E-3</v>
      </c>
      <c r="T82" s="233">
        <v>4.9479404670254761E-3</v>
      </c>
      <c r="U82" s="233">
        <v>5.9179650702546648E-3</v>
      </c>
      <c r="V82" s="233">
        <v>5.9451391403558644E-3</v>
      </c>
      <c r="W82" s="233">
        <v>5.9056261300018884E-3</v>
      </c>
      <c r="X82" s="136">
        <v>5.4778667500270644E-3</v>
      </c>
      <c r="Y82" s="136">
        <v>6.5876884881927757E-3</v>
      </c>
      <c r="Z82" s="136">
        <v>6.3362492711244488E-3</v>
      </c>
      <c r="AA82" s="135">
        <v>6.8715183934884494E-3</v>
      </c>
      <c r="AB82" s="332">
        <v>8.7173893706065705E-3</v>
      </c>
      <c r="AC82" s="135">
        <v>1.0439719491879128E-2</v>
      </c>
    </row>
    <row r="83" spans="2:29" x14ac:dyDescent="0.35">
      <c r="B83" s="13" t="s">
        <v>68</v>
      </c>
      <c r="C83" s="134">
        <v>2.800770059905297E-2</v>
      </c>
      <c r="D83" s="134">
        <v>3.901581632429383E-2</v>
      </c>
      <c r="E83" s="134">
        <v>4.3571153754670543E-2</v>
      </c>
      <c r="F83" s="134">
        <v>5.6589668133866698E-2</v>
      </c>
      <c r="G83" s="134">
        <v>6.1644056393083631E-2</v>
      </c>
      <c r="H83" s="134">
        <v>6.4886541234315184E-2</v>
      </c>
      <c r="I83" s="134">
        <v>6.799655987043475E-2</v>
      </c>
      <c r="J83" s="134">
        <v>6.2745704946309794E-2</v>
      </c>
      <c r="K83" s="134">
        <v>5.4622943872755694E-2</v>
      </c>
      <c r="L83" s="134">
        <v>4.2998865656023351E-2</v>
      </c>
      <c r="M83" s="134">
        <v>3.4099357991912355E-2</v>
      </c>
      <c r="N83" s="134">
        <v>3.3945857397029384E-2</v>
      </c>
      <c r="O83" s="134">
        <v>2.4082972532309392E-2</v>
      </c>
      <c r="P83" s="233">
        <v>1.9741713212339435E-2</v>
      </c>
      <c r="Q83" s="233">
        <v>1.4889877003030301E-2</v>
      </c>
      <c r="R83" s="233">
        <v>1.8164623975565369E-2</v>
      </c>
      <c r="S83" s="233">
        <v>2.5982869243233692E-2</v>
      </c>
      <c r="T83" s="233">
        <v>3.4496088916601664E-2</v>
      </c>
      <c r="U83" s="233">
        <v>4.027827369886397E-2</v>
      </c>
      <c r="V83" s="233">
        <v>4.101262694695032E-2</v>
      </c>
      <c r="W83" s="233">
        <v>4.1596379496722444E-2</v>
      </c>
      <c r="X83" s="136">
        <v>3.9431028950885454E-2</v>
      </c>
      <c r="Y83" s="136">
        <v>5.3644623714049405E-2</v>
      </c>
      <c r="Z83" s="136">
        <v>4.0010207104033531E-2</v>
      </c>
      <c r="AA83" s="135">
        <v>4.1986805341569601E-2</v>
      </c>
      <c r="AB83" s="332">
        <v>6.421112827683334E-2</v>
      </c>
      <c r="AC83" s="135">
        <v>8.4715021636901686E-2</v>
      </c>
    </row>
    <row r="84" spans="2:29" x14ac:dyDescent="0.35">
      <c r="B84" s="237" t="s">
        <v>69</v>
      </c>
      <c r="C84" s="134">
        <v>2.3316196581252613E-2</v>
      </c>
      <c r="D84" s="134">
        <v>3.3041126058456612E-2</v>
      </c>
      <c r="E84" s="134">
        <v>3.5309670278952279E-2</v>
      </c>
      <c r="F84" s="134">
        <v>4.6967977284597548E-2</v>
      </c>
      <c r="G84" s="134">
        <v>4.717588044375861E-2</v>
      </c>
      <c r="H84" s="134">
        <v>5.2633507193981348E-2</v>
      </c>
      <c r="I84" s="134">
        <v>5.732485767528913E-2</v>
      </c>
      <c r="J84" s="134">
        <v>5.6172723099337803E-2</v>
      </c>
      <c r="K84" s="134">
        <v>5.2077615402922529E-2</v>
      </c>
      <c r="L84" s="134">
        <v>4.4894935984988615E-2</v>
      </c>
      <c r="M84" s="134">
        <v>3.4502925119770642E-2</v>
      </c>
      <c r="N84" s="134">
        <v>2.727337490430479E-2</v>
      </c>
      <c r="O84" s="134">
        <v>1.7727241893129204E-2</v>
      </c>
      <c r="P84" s="233">
        <v>1.5409383808936729E-2</v>
      </c>
      <c r="Q84" s="233">
        <v>1.1389420395514363E-2</v>
      </c>
      <c r="R84" s="233">
        <v>1.3183464919220338E-2</v>
      </c>
      <c r="S84" s="233">
        <v>1.8029466271469268E-2</v>
      </c>
      <c r="T84" s="233">
        <v>2.3384504272148582E-2</v>
      </c>
      <c r="U84" s="233">
        <v>2.9627081834619203E-2</v>
      </c>
      <c r="V84" s="233">
        <v>2.8713748383127083E-2</v>
      </c>
      <c r="W84" s="233">
        <v>2.9287708798166414E-2</v>
      </c>
      <c r="X84" s="136">
        <v>2.6298078929876574E-2</v>
      </c>
      <c r="Y84" s="136">
        <v>3.2782838537682206E-2</v>
      </c>
      <c r="Z84" s="136">
        <v>3.0336015385972703E-2</v>
      </c>
      <c r="AA84" s="135">
        <v>3.6405253675858999E-2</v>
      </c>
      <c r="AB84" s="332">
        <v>5.402264699771403E-2</v>
      </c>
      <c r="AC84" s="135">
        <v>6.8588247444449718E-2</v>
      </c>
    </row>
    <row r="85" spans="2:29" x14ac:dyDescent="0.35">
      <c r="B85" s="237"/>
      <c r="C85" s="237"/>
      <c r="D85" s="237"/>
      <c r="E85" s="237"/>
      <c r="F85" s="237"/>
      <c r="G85" s="237"/>
      <c r="H85" s="238"/>
      <c r="I85" s="237"/>
      <c r="J85" s="13"/>
      <c r="K85" s="13"/>
      <c r="L85" s="13"/>
      <c r="M85" s="13"/>
      <c r="N85" s="13"/>
      <c r="O85" s="13"/>
      <c r="T85" s="233"/>
    </row>
    <row r="86" spans="2:29" x14ac:dyDescent="0.35">
      <c r="B86" s="237"/>
      <c r="C86" s="237"/>
      <c r="D86" s="237"/>
      <c r="E86" s="237"/>
      <c r="F86" s="237"/>
      <c r="G86" s="237"/>
      <c r="H86" s="238"/>
      <c r="I86" s="237"/>
      <c r="J86" s="13"/>
      <c r="K86" s="13"/>
      <c r="L86" s="13"/>
      <c r="M86" s="13"/>
      <c r="N86" s="13"/>
      <c r="O86" s="13"/>
    </row>
    <row r="87" spans="2:29" x14ac:dyDescent="0.35">
      <c r="B87" s="131"/>
      <c r="C87" s="13"/>
      <c r="D87" s="13"/>
      <c r="E87" s="13"/>
      <c r="F87" s="13"/>
      <c r="G87" s="13"/>
      <c r="H87" s="133"/>
      <c r="I87" s="13"/>
      <c r="J87" s="13"/>
      <c r="K87" s="13"/>
      <c r="L87" s="13"/>
      <c r="M87" s="13"/>
      <c r="N87" s="131"/>
      <c r="O87" s="13"/>
      <c r="S87" s="31"/>
    </row>
    <row r="88" spans="2:29" x14ac:dyDescent="0.35">
      <c r="B88" s="239" t="s">
        <v>164</v>
      </c>
      <c r="C88" s="13"/>
      <c r="D88" s="13"/>
      <c r="E88" s="13"/>
      <c r="F88" s="13"/>
      <c r="G88" s="32"/>
      <c r="H88" s="133"/>
      <c r="I88" s="32"/>
      <c r="J88" s="13"/>
      <c r="K88" s="32"/>
      <c r="L88" s="13"/>
      <c r="M88" s="13"/>
      <c r="N88" s="32"/>
      <c r="O88" s="13"/>
      <c r="P88" s="31"/>
      <c r="U88" s="31"/>
      <c r="W88" s="31"/>
      <c r="Y88" s="31"/>
    </row>
    <row r="89" spans="2:29" x14ac:dyDescent="0.35">
      <c r="B89" s="240" t="s">
        <v>304</v>
      </c>
      <c r="C89" s="128" t="s">
        <v>165</v>
      </c>
      <c r="D89" s="128" t="s">
        <v>116</v>
      </c>
      <c r="E89" s="13"/>
      <c r="F89" s="32"/>
      <c r="G89" s="32"/>
      <c r="H89" s="133"/>
      <c r="I89" s="32"/>
      <c r="J89" s="32"/>
      <c r="K89" s="32"/>
      <c r="L89" s="32"/>
      <c r="M89" s="32"/>
      <c r="N89" s="32"/>
      <c r="O89" s="13"/>
    </row>
    <row r="90" spans="2:29" x14ac:dyDescent="0.35">
      <c r="B90" s="13"/>
      <c r="C90" s="13"/>
      <c r="D90" s="13"/>
      <c r="E90" s="13"/>
      <c r="F90" s="33"/>
      <c r="G90" s="33"/>
      <c r="H90" s="133"/>
      <c r="I90" s="33"/>
      <c r="J90" s="33"/>
      <c r="K90" s="33"/>
      <c r="L90" s="33"/>
      <c r="M90" s="33"/>
      <c r="N90" s="33"/>
      <c r="O90" s="13"/>
    </row>
    <row r="91" spans="2:29" x14ac:dyDescent="0.35">
      <c r="B91" s="305">
        <v>801697552.61561012</v>
      </c>
      <c r="C91" s="391" t="s">
        <v>290</v>
      </c>
      <c r="D91" s="130">
        <f>+B91/$B$102</f>
        <v>5.3919855948027826E-2</v>
      </c>
      <c r="E91" s="13"/>
      <c r="F91" s="33"/>
      <c r="G91" s="33"/>
      <c r="H91" s="33"/>
      <c r="I91" s="33"/>
      <c r="J91" s="33"/>
      <c r="K91" s="33"/>
      <c r="L91" s="33"/>
      <c r="M91" s="33"/>
      <c r="N91" s="33"/>
      <c r="O91" s="13"/>
    </row>
    <row r="92" spans="2:29" x14ac:dyDescent="0.35">
      <c r="B92" s="305">
        <v>67512816.563215986</v>
      </c>
      <c r="C92" s="392" t="s">
        <v>166</v>
      </c>
      <c r="D92" s="265">
        <f t="shared" ref="D92:D100" si="1">+B92/$B$102</f>
        <v>4.5407165481015739E-3</v>
      </c>
      <c r="F92" s="393"/>
      <c r="G92" s="393"/>
      <c r="I92" s="33"/>
      <c r="J92" s="33"/>
      <c r="K92" s="33"/>
      <c r="L92" s="33"/>
      <c r="M92" s="33"/>
      <c r="N92" s="33"/>
      <c r="O92" s="13"/>
    </row>
    <row r="93" spans="2:29" x14ac:dyDescent="0.35">
      <c r="B93" s="305">
        <v>2555960251.5986128</v>
      </c>
      <c r="C93" s="392" t="s">
        <v>167</v>
      </c>
      <c r="D93" s="265">
        <f t="shared" si="1"/>
        <v>0.1719064853390681</v>
      </c>
      <c r="E93" s="278" t="s">
        <v>168</v>
      </c>
      <c r="G93" s="377" t="s">
        <v>279</v>
      </c>
      <c r="H93" s="394">
        <f>+D94</f>
        <v>7.6659098600903572E-2</v>
      </c>
      <c r="I93" s="13"/>
      <c r="J93" s="13"/>
      <c r="K93" s="13"/>
      <c r="L93" s="13"/>
      <c r="M93" s="13"/>
      <c r="N93" s="13"/>
      <c r="O93" s="131"/>
    </row>
    <row r="94" spans="2:29" x14ac:dyDescent="0.35">
      <c r="B94" s="305">
        <v>1139791838.3406031</v>
      </c>
      <c r="C94" s="392" t="s">
        <v>279</v>
      </c>
      <c r="D94" s="265">
        <f t="shared" si="1"/>
        <v>7.6659098600903572E-2</v>
      </c>
      <c r="F94" s="139"/>
      <c r="G94" s="394" t="str">
        <f>+E97</f>
        <v>Other currencies</v>
      </c>
      <c r="H94" s="394">
        <f>+D91+D92+D93+D95+D96+D97+D98+D99+D100</f>
        <v>0.25378183105541147</v>
      </c>
      <c r="I94" s="133">
        <f>+H92+H93+H94</f>
        <v>0.33044092965631505</v>
      </c>
      <c r="J94" s="133"/>
      <c r="K94" s="133"/>
      <c r="L94" s="133"/>
      <c r="M94" s="133"/>
      <c r="N94" s="133"/>
      <c r="O94" s="131"/>
    </row>
    <row r="95" spans="2:29" x14ac:dyDescent="0.35">
      <c r="B95" s="305">
        <v>314359064.4894321</v>
      </c>
      <c r="C95" s="392" t="s">
        <v>170</v>
      </c>
      <c r="D95" s="265">
        <f t="shared" si="1"/>
        <v>2.1142880401624573E-2</v>
      </c>
      <c r="F95" s="139"/>
      <c r="G95" s="394" t="str">
        <f>+C101</f>
        <v>US$</v>
      </c>
      <c r="H95" s="394">
        <f>+D101</f>
        <v>0.669559070343685</v>
      </c>
      <c r="I95" s="133"/>
      <c r="J95" s="133"/>
      <c r="K95" s="133"/>
      <c r="L95" s="133"/>
      <c r="M95" s="133"/>
      <c r="N95" s="133"/>
      <c r="O95" s="131"/>
    </row>
    <row r="96" spans="2:29" x14ac:dyDescent="0.35">
      <c r="B96" s="305">
        <v>0</v>
      </c>
      <c r="C96" s="392" t="s">
        <v>171</v>
      </c>
      <c r="D96" s="265">
        <f t="shared" si="1"/>
        <v>0</v>
      </c>
      <c r="F96" s="139"/>
      <c r="G96" s="139"/>
      <c r="H96" s="393">
        <f>SUM(H92:H95)</f>
        <v>1</v>
      </c>
      <c r="I96" s="36"/>
      <c r="J96" s="133"/>
      <c r="K96" s="133"/>
      <c r="L96" s="133"/>
      <c r="M96" s="133"/>
      <c r="N96" s="133"/>
      <c r="O96" s="131"/>
    </row>
    <row r="97" spans="2:5" x14ac:dyDescent="0.35">
      <c r="B97" s="306">
        <v>33779224.377447568</v>
      </c>
      <c r="C97" s="392" t="s">
        <v>172</v>
      </c>
      <c r="D97" s="265">
        <f t="shared" si="1"/>
        <v>2.2718928185893757E-3</v>
      </c>
      <c r="E97" s="2" t="s">
        <v>169</v>
      </c>
    </row>
    <row r="98" spans="2:5" x14ac:dyDescent="0.35">
      <c r="B98" s="305">
        <v>0</v>
      </c>
      <c r="C98" s="392" t="s">
        <v>173</v>
      </c>
      <c r="D98" s="265">
        <f t="shared" si="1"/>
        <v>0</v>
      </c>
      <c r="E98" s="232">
        <f>+B91+B92+B93+B95+B96+B97+B98+B99+B100</f>
        <v>3773308909.6443191</v>
      </c>
    </row>
    <row r="99" spans="2:5" x14ac:dyDescent="0.35">
      <c r="B99" s="305">
        <v>0</v>
      </c>
      <c r="C99" s="392" t="s">
        <v>174</v>
      </c>
      <c r="D99" s="265">
        <f t="shared" si="1"/>
        <v>0</v>
      </c>
      <c r="E99" s="136">
        <f>+E98/B102</f>
        <v>0.25378183105541147</v>
      </c>
    </row>
    <row r="100" spans="2:5" x14ac:dyDescent="0.35">
      <c r="B100" s="305">
        <v>0</v>
      </c>
      <c r="C100" s="392" t="s">
        <v>175</v>
      </c>
      <c r="D100" s="265">
        <f t="shared" si="1"/>
        <v>0</v>
      </c>
      <c r="E100" s="1" t="s">
        <v>176</v>
      </c>
    </row>
    <row r="101" spans="2:5" x14ac:dyDescent="0.35">
      <c r="B101" s="305">
        <v>9955217026.9799995</v>
      </c>
      <c r="C101" s="392" t="s">
        <v>177</v>
      </c>
      <c r="D101" s="265">
        <f>+B101/$B$102</f>
        <v>0.669559070343685</v>
      </c>
      <c r="E101" s="139">
        <f>+D101+D100+D97+E99</f>
        <v>0.92561279421768594</v>
      </c>
    </row>
    <row r="102" spans="2:5" x14ac:dyDescent="0.35">
      <c r="B102" s="305">
        <f>SUM(B91:B101)</f>
        <v>14868317774.96492</v>
      </c>
      <c r="C102" s="2" t="s">
        <v>178</v>
      </c>
      <c r="D102" s="265">
        <f>+B102/$B$102</f>
        <v>1</v>
      </c>
      <c r="E102" s="139">
        <f>+E99+D97+D100+0</f>
        <v>0.25605372387400083</v>
      </c>
    </row>
    <row r="103" spans="2:5" x14ac:dyDescent="0.35">
      <c r="B103" s="305">
        <v>14868317774.964922</v>
      </c>
      <c r="E103" s="231"/>
    </row>
    <row r="104" spans="2:5" x14ac:dyDescent="0.35">
      <c r="B104" s="305">
        <f>+B102-B103</f>
        <v>0</v>
      </c>
    </row>
  </sheetData>
  <mergeCells count="23">
    <mergeCell ref="B2:L2"/>
    <mergeCell ref="B6:F6"/>
    <mergeCell ref="B7:F7"/>
    <mergeCell ref="B8:F8"/>
    <mergeCell ref="H6:L6"/>
    <mergeCell ref="H7:L7"/>
    <mergeCell ref="H8:L8"/>
    <mergeCell ref="B5:F5"/>
    <mergeCell ref="H5:L5"/>
    <mergeCell ref="D48:J48"/>
    <mergeCell ref="B26:F26"/>
    <mergeCell ref="H26:L26"/>
    <mergeCell ref="B27:F27"/>
    <mergeCell ref="H27:L27"/>
    <mergeCell ref="B28:F28"/>
    <mergeCell ref="H28:L28"/>
    <mergeCell ref="D43:J43"/>
    <mergeCell ref="D47:J47"/>
    <mergeCell ref="B25:F25"/>
    <mergeCell ref="H25:L25"/>
    <mergeCell ref="D44:J44"/>
    <mergeCell ref="D45:J45"/>
    <mergeCell ref="D46:J46"/>
  </mergeCells>
  <phoneticPr fontId="0" type="noConversion"/>
  <hyperlinks>
    <hyperlink ref="G71" location="CONTENTS!I5" display="Å CONTENTS" xr:uid="{00000000-0004-0000-0700-000000000000}"/>
    <hyperlink ref="M2" location="CONTENTS!I5" display="Å CONTENTS" xr:uid="{00000000-0004-0000-0700-000001000000}"/>
  </hyperlinks>
  <printOptions horizontalCentered="1" verticalCentered="1"/>
  <pageMargins left="0.39370078740157483" right="0.43307086614173229" top="3.937007874015748E-2" bottom="3.937007874015748E-2" header="0" footer="0"/>
  <pageSetup scale="65" orientation="landscape" horizontalDpi="300" verticalDpi="300" r:id="rId1"/>
  <headerFooter alignWithMargins="0"/>
  <rowBreaks count="1" manualBreakCount="1">
    <brk id="77" min="1" max="13" man="1"/>
  </rowBreaks>
  <colBreaks count="1" manualBreakCount="1">
    <brk id="14" max="79" man="1"/>
  </colBreaks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4" tint="0.39997558519241921"/>
  </sheetPr>
  <dimension ref="A1:AI153"/>
  <sheetViews>
    <sheetView showGridLines="0" topLeftCell="M81" zoomScaleNormal="100" workbookViewId="0">
      <selection activeCell="AH144" sqref="AH144:AH145"/>
    </sheetView>
  </sheetViews>
  <sheetFormatPr baseColWidth="10" defaultColWidth="11.44140625" defaultRowHeight="14.4" x14ac:dyDescent="0.35"/>
  <cols>
    <col min="1" max="1" width="4.44140625" style="142" customWidth="1"/>
    <col min="2" max="2" width="11.44140625" style="142"/>
    <col min="3" max="3" width="19.21875" style="142" bestFit="1" customWidth="1"/>
    <col min="4" max="4" width="19.33203125" style="142" bestFit="1" customWidth="1"/>
    <col min="5" max="5" width="18.88671875" style="142" bestFit="1" customWidth="1"/>
    <col min="6" max="6" width="19" style="142" bestFit="1" customWidth="1"/>
    <col min="7" max="7" width="19.33203125" style="142" bestFit="1" customWidth="1"/>
    <col min="8" max="9" width="19.109375" style="142" bestFit="1" customWidth="1"/>
    <col min="10" max="10" width="19" style="142" bestFit="1" customWidth="1"/>
    <col min="11" max="11" width="19.21875" style="142" bestFit="1" customWidth="1"/>
    <col min="12" max="12" width="18.109375" style="142" bestFit="1" customWidth="1"/>
    <col min="13" max="13" width="19" style="142" bestFit="1" customWidth="1"/>
    <col min="14" max="14" width="13.33203125" style="142" customWidth="1"/>
    <col min="15" max="15" width="13.109375" style="142" customWidth="1"/>
    <col min="16" max="16" width="13.33203125" style="142" customWidth="1"/>
    <col min="17" max="17" width="17.33203125" style="142" bestFit="1" customWidth="1"/>
    <col min="18" max="18" width="16.77734375" style="142" bestFit="1" customWidth="1"/>
    <col min="19" max="19" width="17.33203125" style="142" bestFit="1" customWidth="1"/>
    <col min="20" max="20" width="17" style="142" bestFit="1" customWidth="1"/>
    <col min="21" max="21" width="16.21875" style="142" bestFit="1" customWidth="1"/>
    <col min="22" max="22" width="17.33203125" style="142" bestFit="1" customWidth="1"/>
    <col min="23" max="24" width="19.21875" style="142" bestFit="1" customWidth="1"/>
    <col min="25" max="25" width="19" style="142" bestFit="1" customWidth="1"/>
    <col min="26" max="26" width="15.6640625" style="142" bestFit="1" customWidth="1"/>
    <col min="27" max="27" width="16.109375" style="142" bestFit="1" customWidth="1"/>
    <col min="28" max="28" width="16.21875" style="142" bestFit="1" customWidth="1"/>
    <col min="29" max="29" width="15.5546875" style="142" bestFit="1" customWidth="1"/>
    <col min="30" max="30" width="15.6640625" style="142" bestFit="1" customWidth="1"/>
    <col min="31" max="31" width="22.109375" style="142" customWidth="1"/>
    <col min="32" max="32" width="24.109375" style="142" customWidth="1"/>
    <col min="33" max="33" width="21.5546875" style="142" customWidth="1"/>
    <col min="34" max="34" width="19" style="142" bestFit="1" customWidth="1"/>
    <col min="35" max="35" width="22.109375" style="142" bestFit="1" customWidth="1"/>
    <col min="36" max="36" width="30.77734375" style="142" bestFit="1" customWidth="1"/>
    <col min="37" max="37" width="12.44140625" style="142" bestFit="1" customWidth="1"/>
    <col min="38" max="16384" width="11.44140625" style="142"/>
  </cols>
  <sheetData>
    <row r="1" spans="2:19" s="149" customFormat="1" x14ac:dyDescent="0.35"/>
    <row r="2" spans="2:19" s="149" customFormat="1" ht="31.5" customHeight="1" x14ac:dyDescent="0.35">
      <c r="B2" s="500" t="s">
        <v>179</v>
      </c>
      <c r="C2" s="500"/>
      <c r="D2" s="500"/>
      <c r="E2" s="500"/>
      <c r="F2" s="500"/>
      <c r="G2" s="500"/>
      <c r="H2" s="500"/>
      <c r="I2" s="500"/>
      <c r="J2" s="500"/>
      <c r="K2" s="500"/>
      <c r="L2" s="500"/>
      <c r="M2" s="500"/>
      <c r="N2" s="500"/>
      <c r="O2" s="500"/>
      <c r="P2" s="500"/>
      <c r="Q2" s="500"/>
      <c r="R2" s="501"/>
      <c r="S2" s="126" t="s">
        <v>42</v>
      </c>
    </row>
    <row r="3" spans="2:19" s="149" customFormat="1" x14ac:dyDescent="0.35"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47"/>
      <c r="M3" s="147"/>
      <c r="N3" s="147"/>
      <c r="O3" s="147"/>
      <c r="P3" s="147"/>
      <c r="Q3" s="147"/>
      <c r="R3" s="243"/>
    </row>
    <row r="4" spans="2:19" hidden="1" x14ac:dyDescent="0.35">
      <c r="N4" s="241"/>
      <c r="O4" s="241"/>
      <c r="P4" s="241"/>
      <c r="Q4" s="241"/>
      <c r="R4" s="241"/>
    </row>
    <row r="5" spans="2:19" ht="12.75" hidden="1" customHeight="1" x14ac:dyDescent="0.35">
      <c r="B5" s="502" t="s">
        <v>127</v>
      </c>
      <c r="C5" s="502"/>
      <c r="D5" s="502"/>
      <c r="E5" s="502"/>
      <c r="F5" s="502"/>
      <c r="G5" s="149"/>
      <c r="H5" s="502" t="str">
        <f>+B5</f>
        <v>Central Goverment of Costa Rica</v>
      </c>
      <c r="I5" s="502"/>
      <c r="J5" s="502"/>
      <c r="K5" s="502"/>
      <c r="L5" s="502"/>
      <c r="M5" s="149"/>
      <c r="N5" s="502" t="str">
        <f>+B5</f>
        <v>Central Goverment of Costa Rica</v>
      </c>
      <c r="O5" s="502"/>
      <c r="P5" s="502"/>
      <c r="Q5" s="502"/>
      <c r="R5" s="502"/>
    </row>
    <row r="6" spans="2:19" s="242" customFormat="1" ht="15" hidden="1" customHeight="1" x14ac:dyDescent="0.35">
      <c r="B6" s="502" t="s">
        <v>180</v>
      </c>
      <c r="C6" s="502"/>
      <c r="D6" s="502"/>
      <c r="E6" s="502"/>
      <c r="F6" s="502"/>
      <c r="G6" s="244"/>
      <c r="H6" s="502" t="str">
        <f>+B6</f>
        <v>Maturity Profile External Public Debt</v>
      </c>
      <c r="I6" s="502"/>
      <c r="J6" s="502"/>
      <c r="K6" s="502"/>
      <c r="L6" s="502"/>
      <c r="M6" s="244"/>
      <c r="N6" s="502" t="str">
        <f>+H6</f>
        <v>Maturity Profile External Public Debt</v>
      </c>
      <c r="O6" s="502"/>
      <c r="P6" s="502"/>
      <c r="Q6" s="502"/>
      <c r="R6" s="502"/>
    </row>
    <row r="7" spans="2:19" ht="12.75" hidden="1" customHeight="1" x14ac:dyDescent="0.35">
      <c r="B7" s="503">
        <v>2024</v>
      </c>
      <c r="C7" s="503"/>
      <c r="D7" s="503"/>
      <c r="E7" s="503"/>
      <c r="F7" s="503"/>
      <c r="G7" s="149"/>
      <c r="H7" s="503">
        <f>+B7</f>
        <v>2024</v>
      </c>
      <c r="I7" s="503"/>
      <c r="J7" s="503"/>
      <c r="K7" s="503"/>
      <c r="L7" s="503"/>
      <c r="M7" s="149"/>
      <c r="N7" s="503">
        <f>+B7</f>
        <v>2024</v>
      </c>
      <c r="O7" s="503"/>
      <c r="P7" s="503"/>
      <c r="Q7" s="503"/>
      <c r="R7" s="503"/>
    </row>
    <row r="8" spans="2:19" hidden="1" x14ac:dyDescent="0.35">
      <c r="B8" s="518">
        <v>45657</v>
      </c>
      <c r="C8" s="518"/>
      <c r="D8" s="518"/>
      <c r="E8" s="518"/>
      <c r="F8" s="518"/>
      <c r="G8" s="149"/>
      <c r="H8" s="518">
        <f>+B8</f>
        <v>45657</v>
      </c>
      <c r="I8" s="518"/>
      <c r="J8" s="518"/>
      <c r="K8" s="518"/>
      <c r="L8" s="518"/>
      <c r="M8" s="149"/>
      <c r="N8" s="518">
        <f>+B8</f>
        <v>45657</v>
      </c>
      <c r="O8" s="518"/>
      <c r="P8" s="518"/>
      <c r="Q8" s="518"/>
      <c r="R8" s="518"/>
    </row>
    <row r="9" spans="2:19" hidden="1" x14ac:dyDescent="0.35">
      <c r="B9" s="503" t="s">
        <v>43</v>
      </c>
      <c r="C9" s="503"/>
      <c r="D9" s="503"/>
      <c r="E9" s="503"/>
      <c r="F9" s="503"/>
      <c r="G9" s="149"/>
      <c r="H9" s="505" t="s">
        <v>90</v>
      </c>
      <c r="I9" s="505"/>
      <c r="J9" s="505"/>
      <c r="K9" s="505"/>
      <c r="L9" s="505"/>
      <c r="M9" s="149"/>
      <c r="N9" s="502" t="s">
        <v>131</v>
      </c>
      <c r="O9" s="502"/>
      <c r="P9" s="502"/>
      <c r="Q9" s="502"/>
      <c r="R9" s="502"/>
    </row>
    <row r="10" spans="2:19" hidden="1" x14ac:dyDescent="0.35">
      <c r="B10" s="149"/>
      <c r="C10" s="149"/>
      <c r="D10" s="149"/>
      <c r="E10" s="149"/>
      <c r="F10" s="149"/>
    </row>
    <row r="11" spans="2:19" hidden="1" x14ac:dyDescent="0.35">
      <c r="B11" s="149"/>
      <c r="C11" s="149"/>
      <c r="D11" s="149"/>
      <c r="E11" s="149"/>
      <c r="F11" s="149"/>
    </row>
    <row r="12" spans="2:19" hidden="1" x14ac:dyDescent="0.35">
      <c r="B12" s="149"/>
      <c r="C12" s="149"/>
      <c r="D12" s="149"/>
      <c r="E12" s="149"/>
      <c r="F12" s="149"/>
    </row>
    <row r="13" spans="2:19" hidden="1" x14ac:dyDescent="0.35">
      <c r="B13" s="149"/>
      <c r="C13" s="149"/>
      <c r="D13" s="149"/>
      <c r="E13" s="149"/>
      <c r="F13" s="149"/>
    </row>
    <row r="14" spans="2:19" hidden="1" x14ac:dyDescent="0.35">
      <c r="B14" s="149"/>
      <c r="C14" s="149"/>
      <c r="D14" s="149"/>
      <c r="E14" s="149"/>
      <c r="F14" s="149"/>
    </row>
    <row r="15" spans="2:19" hidden="1" x14ac:dyDescent="0.35">
      <c r="B15" s="149"/>
      <c r="C15" s="149"/>
      <c r="D15" s="149"/>
      <c r="E15" s="149"/>
      <c r="F15" s="149"/>
    </row>
    <row r="16" spans="2:19" hidden="1" x14ac:dyDescent="0.35">
      <c r="B16" s="149"/>
      <c r="C16" s="149"/>
      <c r="D16" s="149"/>
      <c r="E16" s="149"/>
      <c r="F16" s="149"/>
    </row>
    <row r="17" spans="2:18" hidden="1" x14ac:dyDescent="0.35">
      <c r="B17" s="149"/>
      <c r="C17" s="149"/>
      <c r="D17" s="149"/>
      <c r="E17" s="149"/>
      <c r="F17" s="149"/>
    </row>
    <row r="18" spans="2:18" hidden="1" x14ac:dyDescent="0.35">
      <c r="B18" s="149"/>
      <c r="C18" s="149"/>
      <c r="D18" s="149"/>
      <c r="E18" s="149"/>
      <c r="F18" s="149"/>
    </row>
    <row r="19" spans="2:18" hidden="1" x14ac:dyDescent="0.35">
      <c r="B19" s="149"/>
      <c r="C19" s="149"/>
      <c r="D19" s="149"/>
      <c r="E19" s="149"/>
      <c r="F19" s="149"/>
    </row>
    <row r="20" spans="2:18" hidden="1" x14ac:dyDescent="0.35">
      <c r="B20" s="143"/>
      <c r="C20" s="149"/>
      <c r="D20" s="149"/>
      <c r="E20" s="149"/>
      <c r="F20" s="149"/>
    </row>
    <row r="21" spans="2:18" hidden="1" x14ac:dyDescent="0.35">
      <c r="B21" s="149"/>
      <c r="C21" s="149"/>
      <c r="D21" s="149"/>
      <c r="E21" s="149"/>
      <c r="F21" s="149"/>
    </row>
    <row r="22" spans="2:18" hidden="1" x14ac:dyDescent="0.35"/>
    <row r="23" spans="2:18" ht="12.75" customHeight="1" x14ac:dyDescent="0.35">
      <c r="B23" s="502" t="str">
        <f>+B5</f>
        <v>Central Goverment of Costa Rica</v>
      </c>
      <c r="C23" s="502"/>
      <c r="D23" s="502"/>
      <c r="E23" s="502"/>
      <c r="F23" s="502"/>
      <c r="G23" s="149"/>
      <c r="H23" s="502" t="str">
        <f>+H5</f>
        <v>Central Goverment of Costa Rica</v>
      </c>
      <c r="I23" s="502"/>
      <c r="J23" s="502"/>
      <c r="K23" s="502"/>
      <c r="L23" s="502"/>
      <c r="M23" s="149"/>
      <c r="N23" s="502" t="str">
        <f>+N5</f>
        <v>Central Goverment of Costa Rica</v>
      </c>
      <c r="O23" s="502"/>
      <c r="P23" s="502"/>
      <c r="Q23" s="502"/>
      <c r="R23" s="502"/>
    </row>
    <row r="24" spans="2:18" ht="12.75" customHeight="1" x14ac:dyDescent="0.35">
      <c r="B24" s="502" t="str">
        <f>+B6</f>
        <v>Maturity Profile External Public Debt</v>
      </c>
      <c r="C24" s="502"/>
      <c r="D24" s="502"/>
      <c r="E24" s="502"/>
      <c r="F24" s="502"/>
      <c r="G24" s="244"/>
      <c r="H24" s="502" t="str">
        <f>+H6</f>
        <v>Maturity Profile External Public Debt</v>
      </c>
      <c r="I24" s="502"/>
      <c r="J24" s="502"/>
      <c r="K24" s="502"/>
      <c r="L24" s="502"/>
      <c r="M24" s="244"/>
      <c r="N24" s="502" t="str">
        <f>+N6</f>
        <v>Maturity Profile External Public Debt</v>
      </c>
      <c r="O24" s="502"/>
      <c r="P24" s="502"/>
      <c r="Q24" s="502"/>
      <c r="R24" s="502"/>
    </row>
    <row r="25" spans="2:18" x14ac:dyDescent="0.35">
      <c r="B25" s="503">
        <v>2025</v>
      </c>
      <c r="C25" s="503"/>
      <c r="D25" s="503"/>
      <c r="E25" s="503"/>
      <c r="F25" s="503"/>
      <c r="G25" s="149"/>
      <c r="H25" s="503">
        <f>+B25</f>
        <v>2025</v>
      </c>
      <c r="I25" s="503"/>
      <c r="J25" s="503"/>
      <c r="K25" s="503"/>
      <c r="L25" s="503"/>
      <c r="M25" s="149"/>
      <c r="N25" s="503">
        <f>+B25</f>
        <v>2025</v>
      </c>
      <c r="O25" s="503"/>
      <c r="P25" s="503"/>
      <c r="Q25" s="503"/>
      <c r="R25" s="503"/>
    </row>
    <row r="26" spans="2:18" x14ac:dyDescent="0.35">
      <c r="B26" s="518">
        <v>45778</v>
      </c>
      <c r="C26" s="518"/>
      <c r="D26" s="518"/>
      <c r="E26" s="518"/>
      <c r="F26" s="518"/>
      <c r="G26" s="149"/>
      <c r="H26" s="518">
        <f>+B26</f>
        <v>45778</v>
      </c>
      <c r="I26" s="518"/>
      <c r="J26" s="518"/>
      <c r="K26" s="518"/>
      <c r="L26" s="518"/>
      <c r="M26" s="149"/>
      <c r="N26" s="518">
        <f>+B26</f>
        <v>45778</v>
      </c>
      <c r="O26" s="518"/>
      <c r="P26" s="518"/>
      <c r="Q26" s="518"/>
      <c r="R26" s="518"/>
    </row>
    <row r="27" spans="2:18" x14ac:dyDescent="0.35">
      <c r="B27" s="503" t="str">
        <f>+B9</f>
        <v>(Millions of colones)</v>
      </c>
      <c r="C27" s="503"/>
      <c r="D27" s="503"/>
      <c r="E27" s="503"/>
      <c r="F27" s="503"/>
      <c r="G27" s="149"/>
      <c r="H27" s="507" t="str">
        <f>+H9</f>
        <v>(USD million)</v>
      </c>
      <c r="I27" s="507"/>
      <c r="J27" s="507"/>
      <c r="K27" s="507"/>
      <c r="L27" s="507"/>
      <c r="M27" s="149"/>
      <c r="N27" s="508" t="str">
        <f>+N9</f>
        <v>as a percentage of Total Debt</v>
      </c>
      <c r="O27" s="503"/>
      <c r="P27" s="503"/>
      <c r="Q27" s="503"/>
      <c r="R27" s="503"/>
    </row>
    <row r="28" spans="2:18" x14ac:dyDescent="0.35">
      <c r="B28" s="149"/>
      <c r="C28" s="149"/>
      <c r="D28" s="149"/>
      <c r="E28" s="149"/>
      <c r="F28" s="149"/>
    </row>
    <row r="29" spans="2:18" x14ac:dyDescent="0.35">
      <c r="B29" s="149"/>
      <c r="C29" s="149"/>
      <c r="D29" s="149"/>
      <c r="E29" s="149"/>
      <c r="F29" s="149"/>
    </row>
    <row r="30" spans="2:18" x14ac:dyDescent="0.35">
      <c r="B30" s="149"/>
      <c r="C30" s="149"/>
      <c r="D30" s="149"/>
      <c r="E30" s="149"/>
      <c r="F30" s="149"/>
    </row>
    <row r="31" spans="2:18" x14ac:dyDescent="0.35">
      <c r="B31" s="149"/>
      <c r="C31" s="149"/>
      <c r="D31" s="149"/>
      <c r="E31" s="149"/>
      <c r="F31" s="149"/>
    </row>
    <row r="32" spans="2:18" x14ac:dyDescent="0.35">
      <c r="B32" s="149"/>
      <c r="C32" s="149"/>
      <c r="D32" s="149"/>
      <c r="E32" s="149"/>
      <c r="F32" s="149"/>
    </row>
    <row r="33" spans="1:19" x14ac:dyDescent="0.35">
      <c r="B33" s="149"/>
      <c r="C33" s="149"/>
      <c r="D33" s="149"/>
      <c r="E33" s="149"/>
      <c r="F33" s="149"/>
    </row>
    <row r="34" spans="1:19" x14ac:dyDescent="0.35">
      <c r="B34" s="149"/>
      <c r="C34" s="149"/>
      <c r="D34" s="149"/>
      <c r="E34" s="149"/>
      <c r="F34" s="149"/>
    </row>
    <row r="35" spans="1:19" x14ac:dyDescent="0.35">
      <c r="B35" s="149"/>
      <c r="C35" s="149"/>
      <c r="D35" s="149"/>
      <c r="E35" s="149"/>
      <c r="F35" s="149"/>
    </row>
    <row r="36" spans="1:19" x14ac:dyDescent="0.35">
      <c r="B36" s="149"/>
      <c r="C36" s="149"/>
      <c r="D36" s="149"/>
      <c r="E36" s="149"/>
      <c r="F36" s="149"/>
    </row>
    <row r="37" spans="1:19" x14ac:dyDescent="0.35">
      <c r="B37" s="149"/>
      <c r="C37" s="149"/>
      <c r="D37" s="149"/>
      <c r="E37" s="149"/>
      <c r="F37" s="149"/>
    </row>
    <row r="38" spans="1:19" x14ac:dyDescent="0.35">
      <c r="B38" s="143"/>
      <c r="C38" s="149"/>
      <c r="D38" s="149"/>
      <c r="E38" s="149"/>
      <c r="F38" s="149"/>
    </row>
    <row r="39" spans="1:19" x14ac:dyDescent="0.35">
      <c r="B39" s="149"/>
      <c r="C39" s="149"/>
      <c r="D39" s="149"/>
      <c r="E39" s="149"/>
      <c r="F39" s="149"/>
    </row>
    <row r="41" spans="1:19" ht="12.75" customHeight="1" x14ac:dyDescent="0.35">
      <c r="B41" s="502" t="str">
        <f>+B5</f>
        <v>Central Goverment of Costa Rica</v>
      </c>
      <c r="C41" s="502"/>
      <c r="D41" s="502"/>
      <c r="E41" s="502"/>
      <c r="F41" s="502"/>
      <c r="G41" s="149"/>
      <c r="H41" s="502" t="str">
        <f>+H5</f>
        <v>Central Goverment of Costa Rica</v>
      </c>
      <c r="I41" s="502"/>
      <c r="J41" s="502"/>
      <c r="K41" s="502"/>
      <c r="L41" s="502"/>
      <c r="M41" s="149"/>
      <c r="N41" s="502" t="str">
        <f>+N23</f>
        <v>Central Goverment of Costa Rica</v>
      </c>
      <c r="O41" s="502"/>
      <c r="P41" s="502"/>
      <c r="Q41" s="502"/>
      <c r="R41" s="502"/>
    </row>
    <row r="42" spans="1:19" ht="12.75" customHeight="1" x14ac:dyDescent="0.35">
      <c r="A42" s="149"/>
      <c r="B42" s="502" t="str">
        <f>+B6</f>
        <v>Maturity Profile External Public Debt</v>
      </c>
      <c r="C42" s="502"/>
      <c r="D42" s="502"/>
      <c r="E42" s="502"/>
      <c r="F42" s="502"/>
      <c r="G42" s="244"/>
      <c r="H42" s="502" t="str">
        <f>+H6</f>
        <v>Maturity Profile External Public Debt</v>
      </c>
      <c r="I42" s="502"/>
      <c r="J42" s="502"/>
      <c r="K42" s="502"/>
      <c r="L42" s="502"/>
      <c r="M42" s="244"/>
      <c r="N42" s="502" t="str">
        <f>+N24</f>
        <v>Maturity Profile External Public Debt</v>
      </c>
      <c r="O42" s="502"/>
      <c r="P42" s="502"/>
      <c r="Q42" s="502"/>
      <c r="R42" s="502"/>
      <c r="S42" s="149"/>
    </row>
    <row r="43" spans="1:19" x14ac:dyDescent="0.35">
      <c r="A43" s="149"/>
      <c r="B43" s="503">
        <v>2026</v>
      </c>
      <c r="C43" s="503"/>
      <c r="D43" s="503"/>
      <c r="E43" s="503"/>
      <c r="F43" s="503"/>
      <c r="G43" s="149"/>
      <c r="H43" s="503">
        <f>+B43</f>
        <v>2026</v>
      </c>
      <c r="I43" s="503"/>
      <c r="J43" s="503"/>
      <c r="K43" s="503"/>
      <c r="L43" s="503"/>
      <c r="M43" s="149"/>
      <c r="N43" s="503">
        <f>+B43</f>
        <v>2026</v>
      </c>
      <c r="O43" s="503"/>
      <c r="P43" s="503"/>
      <c r="Q43" s="503"/>
      <c r="R43" s="503"/>
    </row>
    <row r="44" spans="1:19" x14ac:dyDescent="0.35">
      <c r="A44" s="143"/>
      <c r="B44" s="518">
        <f>+B26</f>
        <v>45778</v>
      </c>
      <c r="C44" s="518"/>
      <c r="D44" s="518"/>
      <c r="E44" s="518"/>
      <c r="F44" s="518"/>
      <c r="G44" s="149"/>
      <c r="H44" s="518">
        <f>+B44</f>
        <v>45778</v>
      </c>
      <c r="I44" s="518"/>
      <c r="J44" s="518"/>
      <c r="K44" s="518"/>
      <c r="L44" s="518"/>
      <c r="M44" s="149"/>
      <c r="N44" s="518">
        <f>+H44</f>
        <v>45778</v>
      </c>
      <c r="O44" s="518"/>
      <c r="P44" s="518"/>
      <c r="Q44" s="518"/>
      <c r="R44" s="518"/>
    </row>
    <row r="45" spans="1:19" x14ac:dyDescent="0.35">
      <c r="A45" s="149"/>
      <c r="B45" s="503" t="str">
        <f>+B9</f>
        <v>(Millions of colones)</v>
      </c>
      <c r="C45" s="503"/>
      <c r="D45" s="503"/>
      <c r="E45" s="503"/>
      <c r="F45" s="503"/>
      <c r="G45" s="149"/>
      <c r="H45" s="507" t="str">
        <f>+H9</f>
        <v>(USD million)</v>
      </c>
      <c r="I45" s="507"/>
      <c r="J45" s="507"/>
      <c r="K45" s="507"/>
      <c r="L45" s="507"/>
      <c r="M45" s="149"/>
      <c r="N45" s="508" t="str">
        <f>+N27</f>
        <v>as a percentage of Total Debt</v>
      </c>
      <c r="O45" s="503"/>
      <c r="P45" s="503"/>
      <c r="Q45" s="503"/>
      <c r="R45" s="503"/>
    </row>
    <row r="46" spans="1:19" x14ac:dyDescent="0.35">
      <c r="A46" s="149"/>
      <c r="B46" s="149"/>
      <c r="C46" s="149"/>
      <c r="D46" s="149"/>
      <c r="E46" s="149"/>
      <c r="F46" s="149"/>
    </row>
    <row r="47" spans="1:19" x14ac:dyDescent="0.35">
      <c r="A47" s="149"/>
      <c r="B47" s="149"/>
      <c r="C47" s="149"/>
      <c r="D47" s="149"/>
      <c r="E47" s="149"/>
      <c r="F47" s="149"/>
    </row>
    <row r="48" spans="1:19" x14ac:dyDescent="0.35">
      <c r="A48" s="149"/>
      <c r="B48" s="149"/>
      <c r="C48" s="149"/>
      <c r="D48" s="149"/>
      <c r="E48" s="149"/>
      <c r="F48" s="149"/>
    </row>
    <row r="49" spans="1:19" x14ac:dyDescent="0.35">
      <c r="A49" s="149"/>
      <c r="B49" s="149"/>
      <c r="C49" s="149"/>
      <c r="D49" s="149"/>
      <c r="E49" s="149"/>
      <c r="F49" s="149"/>
    </row>
    <row r="50" spans="1:19" x14ac:dyDescent="0.35">
      <c r="A50" s="149"/>
      <c r="B50" s="149"/>
      <c r="C50" s="149"/>
      <c r="D50" s="149"/>
      <c r="E50" s="149"/>
      <c r="F50" s="149"/>
    </row>
    <row r="51" spans="1:19" x14ac:dyDescent="0.35">
      <c r="A51" s="149"/>
      <c r="B51" s="149"/>
      <c r="C51" s="149"/>
      <c r="D51" s="149"/>
      <c r="E51" s="149"/>
      <c r="F51" s="149"/>
    </row>
    <row r="52" spans="1:19" x14ac:dyDescent="0.35">
      <c r="A52" s="149"/>
      <c r="B52" s="149"/>
      <c r="C52" s="149"/>
      <c r="D52" s="149"/>
      <c r="E52" s="149"/>
      <c r="F52" s="149"/>
    </row>
    <row r="53" spans="1:19" x14ac:dyDescent="0.35">
      <c r="A53" s="149"/>
      <c r="B53" s="149"/>
      <c r="C53" s="149"/>
      <c r="D53" s="149"/>
      <c r="E53" s="149"/>
      <c r="F53" s="149"/>
    </row>
    <row r="54" spans="1:19" x14ac:dyDescent="0.35">
      <c r="A54" s="149"/>
      <c r="B54" s="149"/>
      <c r="C54" s="149"/>
      <c r="D54" s="149"/>
      <c r="E54" s="149"/>
      <c r="F54" s="149"/>
    </row>
    <row r="55" spans="1:19" x14ac:dyDescent="0.35">
      <c r="A55" s="149"/>
      <c r="B55" s="149"/>
      <c r="C55" s="149"/>
      <c r="D55" s="149"/>
      <c r="E55" s="149"/>
      <c r="F55" s="149"/>
    </row>
    <row r="56" spans="1:19" x14ac:dyDescent="0.35">
      <c r="A56" s="149"/>
      <c r="B56" s="143"/>
      <c r="C56" s="149"/>
      <c r="D56" s="149"/>
      <c r="E56" s="149"/>
      <c r="F56" s="149"/>
    </row>
    <row r="57" spans="1:19" x14ac:dyDescent="0.35">
      <c r="A57" s="149"/>
      <c r="B57" s="149"/>
      <c r="C57" s="149"/>
      <c r="D57" s="149"/>
      <c r="E57" s="149"/>
      <c r="F57" s="149"/>
    </row>
    <row r="58" spans="1:19" x14ac:dyDescent="0.35">
      <c r="A58" s="149"/>
      <c r="B58" s="149"/>
      <c r="C58" s="149"/>
      <c r="D58" s="149"/>
      <c r="E58" s="149"/>
      <c r="F58" s="149"/>
      <c r="G58" s="149"/>
      <c r="H58" s="149"/>
      <c r="I58" s="149"/>
      <c r="J58" s="149"/>
      <c r="K58" s="149"/>
      <c r="L58" s="149"/>
      <c r="M58" s="149"/>
      <c r="N58" s="149"/>
      <c r="O58" s="149"/>
      <c r="P58" s="149"/>
    </row>
    <row r="59" spans="1:19" x14ac:dyDescent="0.35">
      <c r="A59" s="149"/>
      <c r="B59" s="149"/>
      <c r="C59" s="149"/>
      <c r="D59" s="149"/>
      <c r="E59" s="149"/>
      <c r="F59" s="149"/>
      <c r="G59" s="149"/>
      <c r="H59" s="149"/>
      <c r="I59" s="149"/>
      <c r="J59" s="149"/>
      <c r="K59" s="149"/>
      <c r="L59" s="149"/>
      <c r="M59" s="149"/>
      <c r="N59" s="149"/>
      <c r="O59" s="149"/>
      <c r="P59" s="149"/>
    </row>
    <row r="60" spans="1:19" s="149" customFormat="1" x14ac:dyDescent="0.35"/>
    <row r="61" spans="1:19" s="149" customFormat="1" ht="26.25" customHeight="1" x14ac:dyDescent="0.35">
      <c r="B61" s="510"/>
      <c r="C61" s="510"/>
      <c r="D61" s="510"/>
      <c r="E61" s="510"/>
      <c r="F61" s="510"/>
      <c r="G61" s="510"/>
      <c r="H61" s="510"/>
      <c r="I61" s="510"/>
      <c r="J61" s="510"/>
      <c r="K61" s="510"/>
      <c r="L61" s="510"/>
      <c r="M61" s="510"/>
      <c r="N61" s="510"/>
      <c r="O61" s="510"/>
      <c r="P61" s="510"/>
      <c r="Q61" s="510"/>
      <c r="R61" s="511"/>
      <c r="S61" s="126" t="s">
        <v>42</v>
      </c>
    </row>
    <row r="62" spans="1:19" x14ac:dyDescent="0.35">
      <c r="A62" s="149"/>
      <c r="B62" s="149"/>
      <c r="C62" s="149"/>
      <c r="D62" s="149"/>
      <c r="E62" s="149"/>
      <c r="F62" s="149"/>
      <c r="G62" s="149"/>
      <c r="H62" s="149"/>
      <c r="I62" s="149"/>
      <c r="J62" s="149"/>
      <c r="K62" s="149"/>
      <c r="L62" s="149"/>
      <c r="M62" s="149"/>
      <c r="N62" s="149"/>
      <c r="O62" s="149"/>
      <c r="P62" s="149"/>
    </row>
    <row r="63" spans="1:19" ht="12.75" customHeight="1" x14ac:dyDescent="0.35">
      <c r="A63" s="149"/>
      <c r="B63" s="502" t="str">
        <f>+B5</f>
        <v>Central Goverment of Costa Rica</v>
      </c>
      <c r="C63" s="502"/>
      <c r="D63" s="502"/>
      <c r="E63" s="502"/>
      <c r="F63" s="502"/>
      <c r="G63" s="149"/>
      <c r="H63" s="502" t="str">
        <f>+H5</f>
        <v>Central Goverment of Costa Rica</v>
      </c>
      <c r="I63" s="502"/>
      <c r="J63" s="502"/>
      <c r="K63" s="502"/>
      <c r="L63" s="502"/>
      <c r="M63" s="149"/>
      <c r="N63" s="502" t="str">
        <f>+N5</f>
        <v>Central Goverment of Costa Rica</v>
      </c>
      <c r="O63" s="502"/>
      <c r="P63" s="502"/>
      <c r="Q63" s="502"/>
      <c r="R63" s="502"/>
    </row>
    <row r="64" spans="1:19" ht="12.75" customHeight="1" x14ac:dyDescent="0.35">
      <c r="A64" s="149"/>
      <c r="B64" s="502" t="str">
        <f>+B6</f>
        <v>Maturity Profile External Public Debt</v>
      </c>
      <c r="C64" s="502"/>
      <c r="D64" s="502"/>
      <c r="E64" s="502"/>
      <c r="F64" s="502"/>
      <c r="G64" s="244"/>
      <c r="H64" s="502" t="str">
        <f>+H6</f>
        <v>Maturity Profile External Public Debt</v>
      </c>
      <c r="I64" s="502"/>
      <c r="J64" s="502"/>
      <c r="K64" s="502"/>
      <c r="L64" s="502"/>
      <c r="M64" s="244"/>
      <c r="N64" s="502" t="str">
        <f>+N6</f>
        <v>Maturity Profile External Public Debt</v>
      </c>
      <c r="O64" s="502"/>
      <c r="P64" s="502"/>
      <c r="Q64" s="502"/>
      <c r="R64" s="502"/>
    </row>
    <row r="65" spans="1:18" x14ac:dyDescent="0.35">
      <c r="A65" s="149"/>
      <c r="B65" s="503">
        <v>2027</v>
      </c>
      <c r="C65" s="503"/>
      <c r="D65" s="503"/>
      <c r="E65" s="503"/>
      <c r="F65" s="503"/>
      <c r="G65" s="149"/>
      <c r="H65" s="503">
        <f>+B65</f>
        <v>2027</v>
      </c>
      <c r="I65" s="503"/>
      <c r="J65" s="503"/>
      <c r="K65" s="503"/>
      <c r="L65" s="503"/>
      <c r="M65" s="149"/>
      <c r="N65" s="502">
        <f>+B65</f>
        <v>2027</v>
      </c>
      <c r="O65" s="502"/>
      <c r="P65" s="502"/>
      <c r="Q65" s="502"/>
      <c r="R65" s="502"/>
    </row>
    <row r="66" spans="1:18" x14ac:dyDescent="0.35">
      <c r="A66" s="149"/>
      <c r="B66" s="518">
        <f>+B44</f>
        <v>45778</v>
      </c>
      <c r="C66" s="518"/>
      <c r="D66" s="518"/>
      <c r="E66" s="518"/>
      <c r="F66" s="518"/>
      <c r="G66" s="149"/>
      <c r="H66" s="518">
        <f>+B66</f>
        <v>45778</v>
      </c>
      <c r="I66" s="518"/>
      <c r="J66" s="518"/>
      <c r="K66" s="518"/>
      <c r="L66" s="518"/>
      <c r="M66" s="149"/>
      <c r="N66" s="518">
        <f>+B66</f>
        <v>45778</v>
      </c>
      <c r="O66" s="518"/>
      <c r="P66" s="518"/>
      <c r="Q66" s="518"/>
      <c r="R66" s="518"/>
    </row>
    <row r="67" spans="1:18" x14ac:dyDescent="0.35">
      <c r="A67" s="149"/>
      <c r="B67" s="503" t="str">
        <f>+B9</f>
        <v>(Millions of colones)</v>
      </c>
      <c r="C67" s="503"/>
      <c r="D67" s="503"/>
      <c r="E67" s="503"/>
      <c r="F67" s="503"/>
      <c r="G67" s="149"/>
      <c r="H67" s="507" t="str">
        <f>+H9</f>
        <v>(USD million)</v>
      </c>
      <c r="I67" s="507"/>
      <c r="J67" s="507"/>
      <c r="K67" s="507"/>
      <c r="L67" s="507"/>
      <c r="M67" s="149"/>
      <c r="N67" s="502" t="str">
        <f>+N9</f>
        <v>as a percentage of Total Debt</v>
      </c>
      <c r="O67" s="502"/>
      <c r="P67" s="502"/>
      <c r="Q67" s="502"/>
      <c r="R67" s="502"/>
    </row>
    <row r="68" spans="1:18" x14ac:dyDescent="0.35">
      <c r="A68" s="149"/>
      <c r="B68" s="149"/>
      <c r="C68" s="149"/>
      <c r="D68" s="149"/>
      <c r="E68" s="149"/>
      <c r="F68" s="149"/>
    </row>
    <row r="69" spans="1:18" x14ac:dyDescent="0.35">
      <c r="A69" s="149"/>
      <c r="B69" s="149"/>
      <c r="C69" s="149"/>
      <c r="D69" s="149"/>
      <c r="E69" s="149"/>
      <c r="F69" s="149"/>
    </row>
    <row r="70" spans="1:18" x14ac:dyDescent="0.35">
      <c r="A70" s="149"/>
      <c r="B70" s="149"/>
      <c r="C70" s="149"/>
      <c r="D70" s="149"/>
      <c r="E70" s="149"/>
      <c r="F70" s="149"/>
    </row>
    <row r="71" spans="1:18" x14ac:dyDescent="0.35">
      <c r="A71" s="149"/>
      <c r="B71" s="149"/>
      <c r="C71" s="149"/>
      <c r="D71" s="149"/>
      <c r="E71" s="149"/>
      <c r="F71" s="149"/>
    </row>
    <row r="72" spans="1:18" x14ac:dyDescent="0.35">
      <c r="A72" s="149"/>
      <c r="B72" s="149"/>
      <c r="C72" s="149"/>
      <c r="D72" s="149"/>
      <c r="E72" s="149"/>
      <c r="F72" s="149"/>
    </row>
    <row r="73" spans="1:18" x14ac:dyDescent="0.35">
      <c r="A73" s="149"/>
      <c r="B73" s="149"/>
      <c r="C73" s="149"/>
      <c r="D73" s="149"/>
      <c r="E73" s="149"/>
      <c r="F73" s="149"/>
    </row>
    <row r="74" spans="1:18" x14ac:dyDescent="0.35">
      <c r="A74" s="149"/>
      <c r="B74" s="149"/>
      <c r="C74" s="149"/>
      <c r="D74" s="149"/>
      <c r="E74" s="149"/>
      <c r="F74" s="149"/>
    </row>
    <row r="75" spans="1:18" x14ac:dyDescent="0.35">
      <c r="A75" s="149"/>
      <c r="B75" s="149"/>
      <c r="C75" s="149"/>
      <c r="D75" s="149"/>
      <c r="E75" s="149"/>
      <c r="F75" s="149"/>
    </row>
    <row r="76" spans="1:18" x14ac:dyDescent="0.35">
      <c r="A76" s="149"/>
      <c r="B76" s="149"/>
      <c r="C76" s="149"/>
      <c r="D76" s="149"/>
      <c r="E76" s="149"/>
      <c r="F76" s="149"/>
    </row>
    <row r="77" spans="1:18" x14ac:dyDescent="0.35">
      <c r="A77" s="149"/>
      <c r="B77" s="149"/>
      <c r="C77" s="149"/>
      <c r="D77" s="149"/>
      <c r="E77" s="149"/>
      <c r="F77" s="149"/>
    </row>
    <row r="78" spans="1:18" x14ac:dyDescent="0.35">
      <c r="A78" s="149"/>
      <c r="B78" s="143"/>
      <c r="C78" s="149"/>
      <c r="D78" s="149"/>
      <c r="E78" s="149"/>
      <c r="F78" s="149"/>
    </row>
    <row r="79" spans="1:18" x14ac:dyDescent="0.35">
      <c r="A79" s="149"/>
      <c r="B79" s="149"/>
      <c r="C79" s="149"/>
      <c r="D79" s="149"/>
      <c r="E79" s="149"/>
      <c r="F79" s="149"/>
    </row>
    <row r="80" spans="1:18" x14ac:dyDescent="0.35">
      <c r="A80" s="149"/>
      <c r="B80" s="149"/>
      <c r="C80" s="149"/>
      <c r="D80" s="149"/>
      <c r="E80" s="149"/>
      <c r="F80" s="149"/>
      <c r="G80" s="149"/>
      <c r="H80" s="149"/>
      <c r="I80" s="149"/>
      <c r="J80" s="149"/>
      <c r="K80" s="149"/>
      <c r="L80" s="149"/>
      <c r="M80" s="149"/>
      <c r="N80" s="149"/>
      <c r="O80" s="149"/>
      <c r="P80" s="149"/>
    </row>
    <row r="81" spans="1:35" x14ac:dyDescent="0.35">
      <c r="A81" s="149"/>
      <c r="B81" s="149"/>
      <c r="C81" s="149"/>
      <c r="D81" s="149"/>
      <c r="E81" s="149"/>
      <c r="F81" s="149"/>
      <c r="G81" s="149"/>
      <c r="H81" s="149"/>
      <c r="I81" s="149"/>
      <c r="J81" s="149"/>
      <c r="K81" s="149"/>
      <c r="L81" s="149"/>
      <c r="M81" s="149"/>
      <c r="N81" s="149"/>
      <c r="O81" s="149"/>
      <c r="P81" s="149"/>
    </row>
    <row r="82" spans="1:35" ht="27" customHeight="1" x14ac:dyDescent="0.35">
      <c r="A82" s="149"/>
      <c r="B82" s="126" t="s">
        <v>42</v>
      </c>
      <c r="C82" s="149"/>
      <c r="D82" s="149"/>
      <c r="E82" s="149"/>
      <c r="F82" s="149"/>
      <c r="G82" s="149"/>
      <c r="H82" s="149"/>
      <c r="I82" s="149"/>
      <c r="J82" s="149"/>
      <c r="K82" s="149"/>
      <c r="L82" s="149"/>
      <c r="M82" s="149"/>
      <c r="N82" s="149"/>
      <c r="O82" s="149"/>
      <c r="P82" s="149"/>
    </row>
    <row r="83" spans="1:35" x14ac:dyDescent="0.35">
      <c r="A83" s="149"/>
      <c r="B83" s="149"/>
      <c r="C83" s="149"/>
      <c r="D83" s="149"/>
      <c r="E83" s="149"/>
      <c r="F83" s="149"/>
      <c r="G83" s="149"/>
      <c r="H83" s="149"/>
      <c r="I83" s="149"/>
      <c r="J83" s="149"/>
      <c r="K83" s="149"/>
      <c r="L83" s="149"/>
      <c r="M83" s="149"/>
      <c r="N83" s="149"/>
      <c r="O83" s="149"/>
      <c r="P83" s="149"/>
    </row>
    <row r="84" spans="1:35" ht="15" customHeight="1" x14ac:dyDescent="0.35">
      <c r="A84" s="149"/>
      <c r="B84" s="519" t="str">
        <f>+B5</f>
        <v>Central Goverment of Costa Rica</v>
      </c>
      <c r="C84" s="519"/>
      <c r="D84" s="519"/>
      <c r="E84" s="519"/>
      <c r="F84" s="519"/>
      <c r="G84" s="519"/>
      <c r="H84" s="519"/>
      <c r="I84" s="519"/>
      <c r="J84" s="519"/>
      <c r="K84" s="519"/>
      <c r="L84" s="519"/>
      <c r="M84" s="519"/>
      <c r="N84" s="519"/>
      <c r="O84" s="519"/>
      <c r="P84" s="519"/>
      <c r="Q84" s="519"/>
      <c r="R84" s="519"/>
      <c r="S84" s="519"/>
      <c r="T84" s="519"/>
      <c r="U84" s="519"/>
      <c r="V84" s="519"/>
      <c r="W84" s="519"/>
      <c r="X84" s="519"/>
      <c r="Y84" s="519"/>
      <c r="Z84" s="519"/>
      <c r="AA84" s="519"/>
      <c r="AB84" s="519"/>
      <c r="AC84" s="519"/>
      <c r="AD84" s="519"/>
      <c r="AE84" s="519"/>
      <c r="AF84" s="519"/>
      <c r="AG84" s="519"/>
      <c r="AH84" s="519"/>
      <c r="AI84" s="519"/>
    </row>
    <row r="85" spans="1:35" ht="15" customHeight="1" x14ac:dyDescent="0.35">
      <c r="A85" s="149"/>
      <c r="B85" s="519" t="str">
        <f>+B6</f>
        <v>Maturity Profile External Public Debt</v>
      </c>
      <c r="C85" s="519"/>
      <c r="D85" s="519"/>
      <c r="E85" s="519"/>
      <c r="F85" s="519"/>
      <c r="G85" s="519"/>
      <c r="H85" s="519"/>
      <c r="I85" s="519"/>
      <c r="J85" s="519"/>
      <c r="K85" s="519"/>
      <c r="L85" s="519"/>
      <c r="M85" s="519"/>
      <c r="N85" s="519"/>
      <c r="O85" s="519"/>
      <c r="P85" s="519"/>
      <c r="Q85" s="519"/>
      <c r="R85" s="519"/>
      <c r="S85" s="519"/>
      <c r="T85" s="519"/>
      <c r="U85" s="519"/>
      <c r="V85" s="519"/>
      <c r="W85" s="519"/>
      <c r="X85" s="519"/>
      <c r="Y85" s="519"/>
      <c r="Z85" s="519"/>
      <c r="AA85" s="519"/>
      <c r="AB85" s="519"/>
      <c r="AC85" s="519"/>
      <c r="AD85" s="519"/>
      <c r="AE85" s="519"/>
      <c r="AF85" s="519"/>
      <c r="AG85" s="519"/>
      <c r="AH85" s="519"/>
      <c r="AI85" s="519"/>
    </row>
    <row r="86" spans="1:35" x14ac:dyDescent="0.35">
      <c r="A86" s="149"/>
      <c r="B86" s="518">
        <f>+B66</f>
        <v>45778</v>
      </c>
      <c r="C86" s="518"/>
      <c r="D86" s="518"/>
      <c r="E86" s="518"/>
      <c r="F86" s="518"/>
      <c r="G86" s="518"/>
      <c r="H86" s="518"/>
      <c r="I86" s="518"/>
      <c r="J86" s="518"/>
      <c r="K86" s="518"/>
      <c r="L86" s="518"/>
      <c r="M86" s="518"/>
      <c r="N86" s="518"/>
      <c r="O86" s="518"/>
      <c r="P86" s="518"/>
      <c r="Q86" s="518"/>
      <c r="R86" s="518"/>
      <c r="S86" s="518"/>
      <c r="T86" s="518"/>
      <c r="U86" s="518"/>
      <c r="V86" s="518"/>
      <c r="W86" s="518"/>
      <c r="X86" s="518"/>
      <c r="Y86" s="518"/>
      <c r="Z86" s="518"/>
      <c r="AA86" s="518"/>
      <c r="AB86" s="518"/>
      <c r="AC86" s="518"/>
      <c r="AD86" s="518"/>
      <c r="AE86" s="518"/>
      <c r="AF86" s="518"/>
      <c r="AG86" s="518"/>
      <c r="AH86" s="518"/>
      <c r="AI86" s="518"/>
    </row>
    <row r="87" spans="1:35" x14ac:dyDescent="0.35">
      <c r="A87" s="149"/>
      <c r="B87" s="519" t="str">
        <f>+B9</f>
        <v>(Millions of colones)</v>
      </c>
      <c r="C87" s="519"/>
      <c r="D87" s="519"/>
      <c r="E87" s="519"/>
      <c r="F87" s="519"/>
      <c r="G87" s="519"/>
      <c r="H87" s="519"/>
      <c r="I87" s="519"/>
      <c r="J87" s="519"/>
      <c r="K87" s="519"/>
      <c r="L87" s="519"/>
      <c r="M87" s="519"/>
      <c r="N87" s="519"/>
      <c r="O87" s="519"/>
      <c r="P87" s="519"/>
      <c r="Q87" s="519"/>
      <c r="R87" s="519"/>
      <c r="S87" s="519"/>
      <c r="T87" s="519"/>
      <c r="U87" s="519"/>
      <c r="V87" s="519"/>
      <c r="W87" s="519"/>
      <c r="X87" s="519"/>
      <c r="Y87" s="519"/>
      <c r="Z87" s="519"/>
      <c r="AA87" s="519"/>
      <c r="AB87" s="519"/>
      <c r="AC87" s="519"/>
      <c r="AD87" s="519"/>
      <c r="AE87" s="519"/>
      <c r="AF87" s="519"/>
      <c r="AG87" s="519"/>
      <c r="AH87" s="519"/>
      <c r="AI87" s="519"/>
    </row>
    <row r="88" spans="1:35" x14ac:dyDescent="0.35">
      <c r="A88" s="149"/>
      <c r="B88" s="152"/>
      <c r="C88" s="152"/>
      <c r="D88" s="152"/>
      <c r="E88" s="152"/>
      <c r="F88" s="152"/>
      <c r="G88" s="152"/>
      <c r="H88" s="152"/>
      <c r="I88" s="152"/>
      <c r="J88" s="152"/>
      <c r="K88" s="152"/>
      <c r="L88" s="152"/>
      <c r="M88" s="152"/>
      <c r="N88" s="152"/>
      <c r="O88" s="152"/>
      <c r="P88" s="152"/>
      <c r="Q88" s="152"/>
      <c r="R88" s="152"/>
      <c r="S88" s="152"/>
      <c r="T88" s="152"/>
      <c r="U88" s="152"/>
      <c r="V88" s="152"/>
      <c r="W88" s="152"/>
      <c r="X88" s="152"/>
      <c r="Y88" s="152"/>
      <c r="Z88" s="152"/>
      <c r="AA88" s="152"/>
      <c r="AB88" s="152"/>
      <c r="AC88" s="152"/>
      <c r="AD88" s="152"/>
      <c r="AE88" s="152"/>
      <c r="AF88" s="152"/>
      <c r="AG88" s="152"/>
      <c r="AH88" s="152"/>
    </row>
    <row r="89" spans="1:35" x14ac:dyDescent="0.35">
      <c r="A89" s="149"/>
      <c r="B89" s="153" t="s">
        <v>132</v>
      </c>
      <c r="C89" s="380">
        <v>2025</v>
      </c>
      <c r="D89" s="380">
        <v>2026</v>
      </c>
      <c r="E89" s="380">
        <v>2027</v>
      </c>
      <c r="F89" s="380">
        <v>2028</v>
      </c>
      <c r="G89" s="380">
        <v>2029</v>
      </c>
      <c r="H89" s="380">
        <v>2030</v>
      </c>
      <c r="I89" s="380">
        <v>2031</v>
      </c>
      <c r="J89" s="380">
        <v>2032</v>
      </c>
      <c r="K89" s="380">
        <v>2033</v>
      </c>
      <c r="L89" s="380">
        <v>2034</v>
      </c>
      <c r="M89" s="380">
        <v>2035</v>
      </c>
      <c r="N89" s="380">
        <v>2036</v>
      </c>
      <c r="O89" s="380">
        <v>2037</v>
      </c>
      <c r="P89" s="380">
        <v>2038</v>
      </c>
      <c r="Q89" s="380">
        <v>2039</v>
      </c>
      <c r="R89" s="380">
        <v>2040</v>
      </c>
      <c r="S89" s="380">
        <v>2041</v>
      </c>
      <c r="T89" s="380">
        <v>2042</v>
      </c>
      <c r="U89" s="380">
        <v>2043</v>
      </c>
      <c r="V89" s="380">
        <v>2044</v>
      </c>
      <c r="W89" s="380">
        <v>2045</v>
      </c>
      <c r="X89" s="380">
        <v>2046</v>
      </c>
      <c r="Y89" s="380">
        <v>2047</v>
      </c>
      <c r="Z89" s="380">
        <v>2048</v>
      </c>
      <c r="AA89" s="380">
        <v>2049</v>
      </c>
      <c r="AB89" s="380">
        <v>2050</v>
      </c>
      <c r="AC89" s="380">
        <v>2051</v>
      </c>
      <c r="AD89" s="380">
        <v>2052</v>
      </c>
      <c r="AE89" s="380">
        <v>2053</v>
      </c>
      <c r="AF89" s="380">
        <v>2054</v>
      </c>
      <c r="AG89" s="380" t="s">
        <v>146</v>
      </c>
    </row>
    <row r="90" spans="1:35" x14ac:dyDescent="0.35">
      <c r="A90" s="149"/>
      <c r="B90" s="149" t="s">
        <v>133</v>
      </c>
      <c r="C90" s="367"/>
      <c r="D90" s="367">
        <v>12414.701878059122</v>
      </c>
      <c r="E90" s="368">
        <v>12414.702192498322</v>
      </c>
      <c r="F90" s="368">
        <v>24344.463433426903</v>
      </c>
      <c r="G90" s="368">
        <v>35757.182367602691</v>
      </c>
      <c r="H90" s="368">
        <v>35757.182367602683</v>
      </c>
      <c r="I90" s="368">
        <v>35757.182367602683</v>
      </c>
      <c r="J90" s="368">
        <v>23925.835097176372</v>
      </c>
      <c r="K90" s="368">
        <v>23925.835097176372</v>
      </c>
      <c r="L90" s="368">
        <v>12100.795156167751</v>
      </c>
      <c r="M90" s="368">
        <v>12984.390466003348</v>
      </c>
      <c r="N90" s="368">
        <v>12984.390466003348</v>
      </c>
      <c r="O90" s="368">
        <v>12984.390466003348</v>
      </c>
      <c r="P90" s="368">
        <v>12984.390466003348</v>
      </c>
      <c r="Q90" s="368">
        <v>12984.390466003348</v>
      </c>
      <c r="R90" s="368">
        <v>12984.390466003348</v>
      </c>
      <c r="S90" s="368">
        <v>12984.390466003348</v>
      </c>
      <c r="T90" s="368">
        <v>12984.390466003348</v>
      </c>
      <c r="U90" s="368">
        <v>12984.390447536543</v>
      </c>
      <c r="V90" s="368">
        <v>12708.63530588974</v>
      </c>
      <c r="W90" s="368"/>
      <c r="X90" s="368"/>
      <c r="Y90" s="368"/>
      <c r="Z90" s="368"/>
      <c r="AA90" s="368"/>
      <c r="AB90" s="368"/>
      <c r="AC90" s="368"/>
      <c r="AD90" s="368"/>
      <c r="AE90" s="368"/>
      <c r="AG90" s="368">
        <f t="shared" ref="AG90:AG101" si="0">SUM(C90:AF90)</f>
        <v>345966.02943876595</v>
      </c>
    </row>
    <row r="91" spans="1:35" x14ac:dyDescent="0.35">
      <c r="A91" s="149"/>
      <c r="B91" s="149" t="s">
        <v>134</v>
      </c>
      <c r="C91" s="367"/>
      <c r="D91" s="367">
        <v>10217.778055482473</v>
      </c>
      <c r="E91" s="368">
        <v>10217.778055482473</v>
      </c>
      <c r="F91" s="368">
        <v>10217.778055482473</v>
      </c>
      <c r="G91" s="368">
        <v>213081.77805548249</v>
      </c>
      <c r="H91" s="368">
        <v>213081.77805548251</v>
      </c>
      <c r="I91" s="368">
        <v>213178.1505360337</v>
      </c>
      <c r="J91" s="368">
        <v>10314.150536033672</v>
      </c>
      <c r="K91" s="368">
        <v>10314.150536033672</v>
      </c>
      <c r="L91" s="368">
        <v>10314.150536033672</v>
      </c>
      <c r="M91" s="368">
        <v>10314.150536033672</v>
      </c>
      <c r="N91" s="368">
        <v>10314.150536033672</v>
      </c>
      <c r="O91" s="368">
        <v>10314.150536033672</v>
      </c>
      <c r="P91" s="368">
        <v>10314.150536033672</v>
      </c>
      <c r="Q91" s="368">
        <v>10314.150536033672</v>
      </c>
      <c r="R91" s="368">
        <v>10314.150536033672</v>
      </c>
      <c r="S91" s="368">
        <v>10070.713736033673</v>
      </c>
      <c r="T91" s="368">
        <v>5551.9181360336734</v>
      </c>
      <c r="U91" s="368">
        <v>5551.9181360336734</v>
      </c>
      <c r="V91" s="368">
        <v>3983.7538805512004</v>
      </c>
      <c r="W91" s="368">
        <v>3983.7538298352001</v>
      </c>
      <c r="X91" s="368">
        <v>3887.3814000000002</v>
      </c>
      <c r="Y91" s="368">
        <v>3887.3814000000002</v>
      </c>
      <c r="Z91" s="368">
        <v>3887.3814000000002</v>
      </c>
      <c r="AA91" s="368">
        <v>3887.3814000000002</v>
      </c>
      <c r="AB91" s="368"/>
      <c r="AC91" s="368"/>
      <c r="AD91" s="368"/>
      <c r="AE91" s="368"/>
      <c r="AG91" s="368">
        <f t="shared" si="0"/>
        <v>807513.9789562365</v>
      </c>
    </row>
    <row r="92" spans="1:35" x14ac:dyDescent="0.35">
      <c r="A92" s="149"/>
      <c r="B92" s="149" t="s">
        <v>135</v>
      </c>
      <c r="C92" s="367"/>
      <c r="D92" s="367">
        <v>39005.04139228553</v>
      </c>
      <c r="E92" s="368">
        <v>51460.147038932526</v>
      </c>
      <c r="F92" s="368">
        <v>51460.147099791728</v>
      </c>
      <c r="G92" s="368">
        <v>41413.34242282933</v>
      </c>
      <c r="H92" s="368">
        <v>41413.34242282933</v>
      </c>
      <c r="I92" s="368">
        <v>41413.342052513079</v>
      </c>
      <c r="J92" s="368">
        <v>39985.722524640303</v>
      </c>
      <c r="K92" s="368">
        <v>28160.680030895513</v>
      </c>
      <c r="L92" s="368">
        <v>28160.680030895513</v>
      </c>
      <c r="M92" s="368">
        <v>24200.405478805515</v>
      </c>
      <c r="N92" s="368">
        <v>24200.405568955517</v>
      </c>
      <c r="O92" s="368">
        <v>22449.777285755517</v>
      </c>
      <c r="P92" s="368">
        <v>21023.118938451025</v>
      </c>
      <c r="Q92" s="368">
        <v>12368.31005479449</v>
      </c>
      <c r="R92" s="368">
        <v>1547.1299705640927</v>
      </c>
      <c r="S92" s="368">
        <v>1547.1299705640927</v>
      </c>
      <c r="T92" s="368">
        <v>1547.1299705640927</v>
      </c>
      <c r="U92" s="368">
        <v>1547.1299705640927</v>
      </c>
      <c r="V92" s="368">
        <v>1547.1299705640927</v>
      </c>
      <c r="W92" s="368">
        <v>660855.12993161043</v>
      </c>
      <c r="X92" s="368"/>
      <c r="Y92" s="368"/>
      <c r="Z92" s="368"/>
      <c r="AA92" s="368"/>
      <c r="AB92" s="368"/>
      <c r="AC92" s="368"/>
      <c r="AD92" s="368"/>
      <c r="AE92" s="368"/>
      <c r="AG92" s="368">
        <f t="shared" si="0"/>
        <v>1135305.2421268059</v>
      </c>
    </row>
    <row r="93" spans="1:35" x14ac:dyDescent="0.35">
      <c r="A93" s="149"/>
      <c r="B93" s="149" t="s">
        <v>136</v>
      </c>
      <c r="C93" s="367"/>
      <c r="D93" s="367">
        <v>14583.899696933031</v>
      </c>
      <c r="E93" s="368">
        <v>14583.899696933031</v>
      </c>
      <c r="F93" s="368">
        <v>16417.155607052231</v>
      </c>
      <c r="G93" s="368">
        <v>16417.155607052231</v>
      </c>
      <c r="H93" s="368">
        <v>16417.155607052231</v>
      </c>
      <c r="I93" s="368">
        <v>16417.155607052231</v>
      </c>
      <c r="J93" s="368">
        <v>269997.15560705226</v>
      </c>
      <c r="K93" s="368">
        <v>269997.15560705226</v>
      </c>
      <c r="L93" s="368">
        <v>269997.15560705226</v>
      </c>
      <c r="M93" s="368">
        <v>16417.155607052231</v>
      </c>
      <c r="N93" s="368">
        <v>16417.155637072232</v>
      </c>
      <c r="O93" s="368">
        <v>15702.78319027623</v>
      </c>
      <c r="P93" s="368">
        <v>7734.9837865456002</v>
      </c>
      <c r="Q93" s="368">
        <v>12325.4083117232</v>
      </c>
      <c r="R93" s="368">
        <v>7473.0421381936012</v>
      </c>
      <c r="S93" s="368">
        <v>2311.7934936336001</v>
      </c>
      <c r="T93" s="368">
        <v>2348.6334286708002</v>
      </c>
      <c r="U93" s="368">
        <v>253900.90386708803</v>
      </c>
      <c r="V93" s="368">
        <v>507480.90386708803</v>
      </c>
      <c r="W93" s="368">
        <v>320.90386708800003</v>
      </c>
      <c r="X93" s="368">
        <v>320.90386708800003</v>
      </c>
      <c r="Y93" s="368">
        <v>327.19609977600004</v>
      </c>
      <c r="Z93" s="368"/>
      <c r="AA93" s="368"/>
      <c r="AB93" s="368"/>
      <c r="AC93" s="368"/>
      <c r="AD93" s="368"/>
      <c r="AE93" s="368"/>
      <c r="AG93" s="368">
        <f t="shared" si="0"/>
        <v>1747909.6558045275</v>
      </c>
    </row>
    <row r="94" spans="1:35" x14ac:dyDescent="0.35">
      <c r="A94" s="149"/>
      <c r="B94" s="149" t="s">
        <v>137</v>
      </c>
      <c r="C94" s="367"/>
      <c r="D94" s="367">
        <v>11387.20575521313</v>
      </c>
      <c r="E94" s="368">
        <v>26082.26393698595</v>
      </c>
      <c r="F94" s="368">
        <v>26082.26393698595</v>
      </c>
      <c r="G94" s="368">
        <v>25445.296897933549</v>
      </c>
      <c r="H94" s="368">
        <v>25364.770139637149</v>
      </c>
      <c r="I94" s="368">
        <v>25364.770139637149</v>
      </c>
      <c r="J94" s="368">
        <v>25364.770139637149</v>
      </c>
      <c r="K94" s="368">
        <v>13539.730398168551</v>
      </c>
      <c r="L94" s="368">
        <v>13539.730398168551</v>
      </c>
      <c r="M94" s="368">
        <v>13539.730398168551</v>
      </c>
      <c r="N94" s="368">
        <v>13539.730398168551</v>
      </c>
      <c r="O94" s="368">
        <v>13539.730398168551</v>
      </c>
      <c r="P94" s="368">
        <v>13539.730398168551</v>
      </c>
      <c r="Q94" s="368">
        <v>13539.730398168551</v>
      </c>
      <c r="R94" s="368">
        <v>6978.3674140768735</v>
      </c>
      <c r="S94" s="368">
        <v>5590.4407826342222</v>
      </c>
      <c r="T94" s="368">
        <v>2720.42234233</v>
      </c>
      <c r="U94" s="368">
        <v>2720.42234233</v>
      </c>
      <c r="V94" s="368">
        <v>2720.42234233</v>
      </c>
      <c r="W94" s="368">
        <v>2720.42234233</v>
      </c>
      <c r="X94" s="368">
        <v>2720.42234233</v>
      </c>
      <c r="Y94" s="368">
        <v>2720.42234233</v>
      </c>
      <c r="Z94" s="368">
        <v>2720.42234233</v>
      </c>
      <c r="AA94" s="368">
        <v>2720.42234233</v>
      </c>
      <c r="AB94" s="368">
        <v>2720.42234233</v>
      </c>
      <c r="AC94" s="368">
        <v>2720.42234233</v>
      </c>
      <c r="AD94" s="368">
        <v>2720.42234233</v>
      </c>
      <c r="AE94" s="368">
        <v>2720.4222155400003</v>
      </c>
      <c r="AF94" s="368">
        <v>2571.3012000000003</v>
      </c>
      <c r="AG94" s="368">
        <f t="shared" si="0"/>
        <v>307654.63111109089</v>
      </c>
    </row>
    <row r="95" spans="1:35" x14ac:dyDescent="0.35">
      <c r="A95" s="149"/>
      <c r="B95" s="149" t="s">
        <v>138</v>
      </c>
      <c r="C95" s="367">
        <v>50239.72870885607</v>
      </c>
      <c r="D95" s="367">
        <v>18738.625775774526</v>
      </c>
      <c r="E95" s="368">
        <v>29729.014510361725</v>
      </c>
      <c r="F95" s="368">
        <v>29729.014510361725</v>
      </c>
      <c r="G95" s="368">
        <v>24718.484401120284</v>
      </c>
      <c r="H95" s="368">
        <v>24866.432279506291</v>
      </c>
      <c r="I95" s="368">
        <v>24866.432279506291</v>
      </c>
      <c r="J95" s="368">
        <v>24866.432279506291</v>
      </c>
      <c r="K95" s="368">
        <v>24710.877280041801</v>
      </c>
      <c r="L95" s="368">
        <v>24710.880032317986</v>
      </c>
      <c r="M95" s="368">
        <v>19240.155191518075</v>
      </c>
      <c r="N95" s="368">
        <v>19240.155191518075</v>
      </c>
      <c r="O95" s="368">
        <v>19169.569555319671</v>
      </c>
      <c r="P95" s="368">
        <v>18572.699179244471</v>
      </c>
      <c r="Q95" s="368">
        <v>18572.699179244471</v>
      </c>
      <c r="R95" s="368">
        <v>18572.699153886475</v>
      </c>
      <c r="S95" s="368">
        <v>18102.294677883674</v>
      </c>
      <c r="T95" s="368">
        <v>7111.9059121964701</v>
      </c>
      <c r="U95" s="368">
        <v>7111.9059121964701</v>
      </c>
      <c r="V95" s="368">
        <v>7111.9059121964701</v>
      </c>
      <c r="W95" s="368">
        <v>757.58825925159999</v>
      </c>
      <c r="X95" s="368">
        <v>757.58825925159999</v>
      </c>
      <c r="Y95" s="368">
        <v>757.58825925159999</v>
      </c>
      <c r="Z95" s="368">
        <v>757.58825925159999</v>
      </c>
      <c r="AA95" s="368">
        <v>757.58825925159999</v>
      </c>
      <c r="AB95" s="368">
        <v>757.58825925159999</v>
      </c>
      <c r="AC95" s="368">
        <v>757.58825925159999</v>
      </c>
      <c r="AD95" s="368">
        <v>757.58825925159999</v>
      </c>
      <c r="AE95" s="368">
        <v>757.58825925159999</v>
      </c>
      <c r="AF95" s="142">
        <v>757.58825925159999</v>
      </c>
      <c r="AG95" s="368">
        <f t="shared" si="0"/>
        <v>437557.79451507353</v>
      </c>
    </row>
    <row r="96" spans="1:35" x14ac:dyDescent="0.35">
      <c r="A96" s="149"/>
      <c r="B96" s="149" t="s">
        <v>139</v>
      </c>
      <c r="C96" s="367">
        <v>583.35460763280605</v>
      </c>
      <c r="D96" s="367">
        <v>12414.701878059122</v>
      </c>
      <c r="E96" s="368">
        <v>12107.102430539922</v>
      </c>
      <c r="F96" s="368">
        <v>35757.182367602691</v>
      </c>
      <c r="G96" s="368">
        <v>35757.182367602691</v>
      </c>
      <c r="H96" s="368">
        <v>35757.182367602683</v>
      </c>
      <c r="I96" s="368">
        <v>35757.182367602683</v>
      </c>
      <c r="J96" s="368">
        <v>23925.835097176372</v>
      </c>
      <c r="K96" s="368">
        <v>23925.835124699137</v>
      </c>
      <c r="L96" s="368">
        <v>12984.390466003348</v>
      </c>
      <c r="M96" s="368">
        <v>12984.390466003348</v>
      </c>
      <c r="N96" s="368">
        <v>12984.390466003348</v>
      </c>
      <c r="O96" s="368">
        <v>12984.390466003348</v>
      </c>
      <c r="P96" s="368">
        <v>12984.390466003348</v>
      </c>
      <c r="Q96" s="368">
        <v>12984.390466003348</v>
      </c>
      <c r="R96" s="368">
        <v>12984.390466003348</v>
      </c>
      <c r="S96" s="368">
        <v>12984.390466003348</v>
      </c>
      <c r="T96" s="368">
        <v>12984.390466003348</v>
      </c>
      <c r="U96" s="368">
        <v>12708.63530588974</v>
      </c>
      <c r="V96" s="368"/>
      <c r="W96" s="368"/>
      <c r="X96" s="368"/>
      <c r="Y96" s="368"/>
      <c r="Z96" s="368"/>
      <c r="AA96" s="368"/>
      <c r="AB96" s="368"/>
      <c r="AC96" s="368"/>
      <c r="AD96" s="368"/>
      <c r="AE96" s="368"/>
      <c r="AG96" s="368">
        <f t="shared" si="0"/>
        <v>345553.70810843795</v>
      </c>
    </row>
    <row r="97" spans="1:35" x14ac:dyDescent="0.35">
      <c r="A97" s="149"/>
      <c r="B97" s="149" t="s">
        <v>140</v>
      </c>
      <c r="C97" s="367">
        <v>10415.794255047274</v>
      </c>
      <c r="D97" s="367">
        <v>10217.778055482473</v>
      </c>
      <c r="E97" s="368">
        <v>10217.778055482473</v>
      </c>
      <c r="F97" s="368">
        <v>10217.778055482473</v>
      </c>
      <c r="G97" s="368">
        <v>10217.778055482473</v>
      </c>
      <c r="H97" s="368">
        <v>10314.150536033672</v>
      </c>
      <c r="I97" s="368">
        <v>10314.150536033672</v>
      </c>
      <c r="J97" s="368">
        <v>10314.150536033672</v>
      </c>
      <c r="K97" s="368">
        <v>10314.150536033672</v>
      </c>
      <c r="L97" s="368">
        <v>10314.150536033672</v>
      </c>
      <c r="M97" s="368">
        <v>10314.150536033672</v>
      </c>
      <c r="N97" s="368">
        <v>10314.150536033672</v>
      </c>
      <c r="O97" s="368">
        <v>10314.150536033672</v>
      </c>
      <c r="P97" s="368">
        <v>10314.150536033672</v>
      </c>
      <c r="Q97" s="368">
        <v>10314.150536033672</v>
      </c>
      <c r="R97" s="368">
        <v>10314.150536033672</v>
      </c>
      <c r="S97" s="368">
        <v>5551.9181360336734</v>
      </c>
      <c r="T97" s="368">
        <v>5551.9181360336734</v>
      </c>
      <c r="U97" s="368">
        <v>5551.9180389000649</v>
      </c>
      <c r="V97" s="368">
        <v>3983.7538805512004</v>
      </c>
      <c r="W97" s="368">
        <v>3887.3814000000002</v>
      </c>
      <c r="X97" s="368">
        <v>3887.3814000000002</v>
      </c>
      <c r="Y97" s="368">
        <v>3887.3814000000002</v>
      </c>
      <c r="Z97" s="368">
        <v>3887.3814000000002</v>
      </c>
      <c r="AA97" s="368">
        <v>3663.7238400000001</v>
      </c>
      <c r="AB97" s="368"/>
      <c r="AC97" s="368"/>
      <c r="AD97" s="368"/>
      <c r="AE97" s="368"/>
      <c r="AG97" s="368">
        <f t="shared" si="0"/>
        <v>204595.32000486623</v>
      </c>
    </row>
    <row r="98" spans="1:35" x14ac:dyDescent="0.35">
      <c r="A98" s="149"/>
      <c r="B98" s="149" t="s">
        <v>141</v>
      </c>
      <c r="C98" s="367">
        <v>69859.563852065388</v>
      </c>
      <c r="D98" s="367">
        <v>51460.147038932526</v>
      </c>
      <c r="E98" s="368">
        <v>51460.147038932526</v>
      </c>
      <c r="F98" s="368">
        <v>42384.809943700922</v>
      </c>
      <c r="G98" s="368">
        <v>41413.342422829322</v>
      </c>
      <c r="H98" s="368">
        <v>41413.34242282933</v>
      </c>
      <c r="I98" s="368">
        <v>39985.719772364122</v>
      </c>
      <c r="J98" s="368">
        <v>28160.680030895513</v>
      </c>
      <c r="K98" s="368">
        <v>28160.680030895513</v>
      </c>
      <c r="L98" s="368">
        <v>28160.680080975515</v>
      </c>
      <c r="M98" s="368">
        <v>24200.405478805515</v>
      </c>
      <c r="N98" s="368">
        <v>22449.777285755517</v>
      </c>
      <c r="O98" s="368">
        <v>21023.118950413824</v>
      </c>
      <c r="P98" s="368">
        <v>12368.309946544494</v>
      </c>
      <c r="Q98" s="368">
        <v>1547.1299705640927</v>
      </c>
      <c r="R98" s="368">
        <v>1547.1299705640927</v>
      </c>
      <c r="S98" s="368">
        <v>1547.1299705640927</v>
      </c>
      <c r="T98" s="368">
        <v>1547.1299705640927</v>
      </c>
      <c r="U98" s="368">
        <v>1547.1299705640927</v>
      </c>
      <c r="V98" s="368">
        <v>1547.1299705640927</v>
      </c>
      <c r="W98" s="368"/>
      <c r="X98" s="368"/>
      <c r="Y98" s="368"/>
      <c r="Z98" s="368"/>
      <c r="AA98" s="368"/>
      <c r="AB98" s="368"/>
      <c r="AC98" s="368"/>
      <c r="AD98" s="368"/>
      <c r="AE98" s="368"/>
      <c r="AF98" s="369"/>
      <c r="AG98" s="368">
        <f t="shared" si="0"/>
        <v>511783.50411932461</v>
      </c>
    </row>
    <row r="99" spans="1:35" x14ac:dyDescent="0.35">
      <c r="A99" s="149"/>
      <c r="B99" s="149" t="s">
        <v>142</v>
      </c>
      <c r="C99" s="367">
        <v>14583.899696933031</v>
      </c>
      <c r="D99" s="367">
        <v>14583.899696933031</v>
      </c>
      <c r="E99" s="368">
        <v>16829.476641407829</v>
      </c>
      <c r="F99" s="368">
        <v>16417.155607052231</v>
      </c>
      <c r="G99" s="368">
        <v>16417.155607052231</v>
      </c>
      <c r="H99" s="368">
        <v>16417.155607052231</v>
      </c>
      <c r="I99" s="368">
        <v>16417.155607052231</v>
      </c>
      <c r="J99" s="368">
        <v>16417.155607052231</v>
      </c>
      <c r="K99" s="368">
        <v>16417.155607052231</v>
      </c>
      <c r="L99" s="368">
        <v>16417.155607052231</v>
      </c>
      <c r="M99" s="368">
        <v>16417.155607052231</v>
      </c>
      <c r="N99" s="368">
        <v>15702.783240992232</v>
      </c>
      <c r="O99" s="368">
        <v>13457.206296517432</v>
      </c>
      <c r="P99" s="368">
        <v>7734.9837865456002</v>
      </c>
      <c r="Q99" s="368">
        <v>7639.6046904296009</v>
      </c>
      <c r="R99" s="368">
        <v>7564.4487108888015</v>
      </c>
      <c r="S99" s="368">
        <v>2311.7934936336001</v>
      </c>
      <c r="T99" s="368">
        <v>320.90386708800003</v>
      </c>
      <c r="U99" s="368">
        <v>320.90386708800003</v>
      </c>
      <c r="V99" s="368">
        <v>320.90386708800003</v>
      </c>
      <c r="W99" s="368">
        <v>320.90386708800003</v>
      </c>
      <c r="X99" s="368">
        <v>320.90386708800003</v>
      </c>
      <c r="Y99" s="368"/>
      <c r="Z99" s="368"/>
      <c r="AA99" s="368"/>
      <c r="AB99" s="368"/>
      <c r="AC99" s="368"/>
      <c r="AD99" s="368"/>
      <c r="AE99" s="368"/>
      <c r="AF99" s="368"/>
      <c r="AG99" s="368">
        <f t="shared" si="0"/>
        <v>233349.86044613901</v>
      </c>
    </row>
    <row r="100" spans="1:35" x14ac:dyDescent="0.35">
      <c r="A100" s="149"/>
      <c r="B100" s="149" t="s">
        <v>143</v>
      </c>
      <c r="C100" s="367">
        <v>11238.084612883129</v>
      </c>
      <c r="D100" s="367">
        <v>11387.20575521313</v>
      </c>
      <c r="E100" s="368">
        <v>26082.26393698595</v>
      </c>
      <c r="F100" s="368">
        <v>26082.26393698595</v>
      </c>
      <c r="G100" s="368">
        <v>25968.563325786345</v>
      </c>
      <c r="H100" s="368">
        <v>25364.770139637149</v>
      </c>
      <c r="I100" s="368">
        <v>25364.770139637149</v>
      </c>
      <c r="J100" s="368">
        <v>25364.772891913341</v>
      </c>
      <c r="K100" s="368">
        <v>13539.730398168551</v>
      </c>
      <c r="L100" s="368">
        <v>13539.730398168551</v>
      </c>
      <c r="M100" s="368">
        <v>13539.730398168551</v>
      </c>
      <c r="N100" s="368">
        <v>13539.730398168551</v>
      </c>
      <c r="O100" s="368">
        <v>13539.730398168551</v>
      </c>
      <c r="P100" s="368">
        <v>13539.730398168551</v>
      </c>
      <c r="Q100" s="368">
        <v>13539.73052018907</v>
      </c>
      <c r="R100" s="368">
        <v>6978.3674510104811</v>
      </c>
      <c r="S100" s="368">
        <v>5590.4407826342222</v>
      </c>
      <c r="T100" s="368">
        <v>2720.42234233</v>
      </c>
      <c r="U100" s="368">
        <v>2720.42234233</v>
      </c>
      <c r="V100" s="368">
        <v>2720.42234233</v>
      </c>
      <c r="W100" s="368">
        <v>2720.42234233</v>
      </c>
      <c r="X100" s="368">
        <v>2720.42234233</v>
      </c>
      <c r="Y100" s="368">
        <v>2720.42234233</v>
      </c>
      <c r="Z100" s="368">
        <v>2720.42234233</v>
      </c>
      <c r="AA100" s="368">
        <v>2720.42234233</v>
      </c>
      <c r="AB100" s="368">
        <v>2720.42234233</v>
      </c>
      <c r="AC100" s="368">
        <v>2720.42234233</v>
      </c>
      <c r="AD100" s="368">
        <v>256300.42234233001</v>
      </c>
      <c r="AE100" s="368">
        <v>256151.30120000002</v>
      </c>
      <c r="AF100" s="368">
        <v>256592.53040000002</v>
      </c>
      <c r="AG100" s="368">
        <f t="shared" si="0"/>
        <v>1080448.093247517</v>
      </c>
    </row>
    <row r="101" spans="1:35" x14ac:dyDescent="0.35">
      <c r="A101" s="149"/>
      <c r="B101" s="149" t="s">
        <v>144</v>
      </c>
      <c r="C101" s="367">
        <v>18738.625775774526</v>
      </c>
      <c r="D101" s="367">
        <v>18738.625775774526</v>
      </c>
      <c r="E101" s="368">
        <v>29729.014510361725</v>
      </c>
      <c r="F101" s="368">
        <v>24718.484401120284</v>
      </c>
      <c r="G101" s="368">
        <v>24866.432279506291</v>
      </c>
      <c r="H101" s="368">
        <v>24866.432279506291</v>
      </c>
      <c r="I101" s="368">
        <v>24866.432279506291</v>
      </c>
      <c r="J101" s="368">
        <v>24866.815564728953</v>
      </c>
      <c r="K101" s="368">
        <v>24710.877280041797</v>
      </c>
      <c r="L101" s="368">
        <v>19240.155191518075</v>
      </c>
      <c r="M101" s="368">
        <v>19240.155191518075</v>
      </c>
      <c r="N101" s="368">
        <v>19240.155191518075</v>
      </c>
      <c r="O101" s="368">
        <v>18572.699179244471</v>
      </c>
      <c r="P101" s="368">
        <v>18572.699179244471</v>
      </c>
      <c r="Q101" s="368">
        <v>18572.699179244471</v>
      </c>
      <c r="R101" s="368">
        <v>18102.29464678367</v>
      </c>
      <c r="S101" s="368">
        <v>13535.932550124069</v>
      </c>
      <c r="T101" s="368">
        <v>7111.9059121964701</v>
      </c>
      <c r="U101" s="368">
        <v>7111.9059121964701</v>
      </c>
      <c r="V101" s="368">
        <v>757.58825925159999</v>
      </c>
      <c r="W101" s="368">
        <v>757.58825925159999</v>
      </c>
      <c r="X101" s="368">
        <v>757.58825925159999</v>
      </c>
      <c r="Y101" s="368">
        <v>757.58825925159999</v>
      </c>
      <c r="Z101" s="368">
        <v>757.58825925159999</v>
      </c>
      <c r="AA101" s="368">
        <v>757.58825925159999</v>
      </c>
      <c r="AB101" s="368">
        <v>757.58825925159999</v>
      </c>
      <c r="AC101" s="368">
        <v>757.58825925159999</v>
      </c>
      <c r="AD101" s="368">
        <v>757.58825925159999</v>
      </c>
      <c r="AE101" s="369">
        <v>757.58825925159999</v>
      </c>
      <c r="AG101" s="368">
        <f t="shared" si="0"/>
        <v>382978.2248724252</v>
      </c>
    </row>
    <row r="102" spans="1:35" x14ac:dyDescent="0.35">
      <c r="A102" s="149"/>
      <c r="B102" s="157" t="s">
        <v>145</v>
      </c>
      <c r="C102" s="381">
        <f t="shared" ref="C102:AF102" si="1">SUM(C90:C101)</f>
        <v>175659.05150919221</v>
      </c>
      <c r="D102" s="381">
        <f t="shared" si="1"/>
        <v>225149.61075414263</v>
      </c>
      <c r="E102" s="381">
        <f t="shared" si="1"/>
        <v>290913.58804490446</v>
      </c>
      <c r="F102" s="381">
        <f t="shared" si="1"/>
        <v>313828.49695504556</v>
      </c>
      <c r="G102" s="381">
        <f t="shared" si="1"/>
        <v>511473.69381027983</v>
      </c>
      <c r="H102" s="381">
        <f t="shared" si="1"/>
        <v>511033.69422477158</v>
      </c>
      <c r="I102" s="381">
        <f t="shared" si="1"/>
        <v>509702.44368454127</v>
      </c>
      <c r="J102" s="381">
        <f t="shared" si="1"/>
        <v>523503.47591184615</v>
      </c>
      <c r="K102" s="381">
        <f t="shared" si="1"/>
        <v>487716.85792625911</v>
      </c>
      <c r="L102" s="381">
        <f t="shared" si="1"/>
        <v>459479.65404038713</v>
      </c>
      <c r="M102" s="381">
        <f t="shared" si="1"/>
        <v>193391.97535516278</v>
      </c>
      <c r="N102" s="381">
        <f t="shared" si="1"/>
        <v>190926.9749162228</v>
      </c>
      <c r="O102" s="381">
        <f t="shared" si="1"/>
        <v>184051.69725793827</v>
      </c>
      <c r="P102" s="381">
        <f t="shared" si="1"/>
        <v>159683.3376169868</v>
      </c>
      <c r="Q102" s="381">
        <f t="shared" si="1"/>
        <v>144702.39430843198</v>
      </c>
      <c r="R102" s="381">
        <f t="shared" si="1"/>
        <v>115360.56146004212</v>
      </c>
      <c r="S102" s="381">
        <f t="shared" si="1"/>
        <v>92128.368525745609</v>
      </c>
      <c r="T102" s="381">
        <f t="shared" si="1"/>
        <v>62501.070950013971</v>
      </c>
      <c r="U102" s="381">
        <f t="shared" si="1"/>
        <v>313777.58611271728</v>
      </c>
      <c r="V102" s="381">
        <f t="shared" si="1"/>
        <v>544882.54959840432</v>
      </c>
      <c r="W102" s="381">
        <f t="shared" si="1"/>
        <v>676324.09409878473</v>
      </c>
      <c r="X102" s="381">
        <f t="shared" si="1"/>
        <v>15372.5917373392</v>
      </c>
      <c r="Y102" s="381">
        <f t="shared" si="1"/>
        <v>15057.9801029392</v>
      </c>
      <c r="Z102" s="381">
        <f t="shared" si="1"/>
        <v>14730.7840031632</v>
      </c>
      <c r="AA102" s="381">
        <f t="shared" si="1"/>
        <v>14507.126443163201</v>
      </c>
      <c r="AB102" s="381">
        <f t="shared" si="1"/>
        <v>6956.0212031632</v>
      </c>
      <c r="AC102" s="381">
        <f t="shared" si="1"/>
        <v>6956.0212031632</v>
      </c>
      <c r="AD102" s="381">
        <f t="shared" si="1"/>
        <v>260536.02120316323</v>
      </c>
      <c r="AE102" s="381">
        <f t="shared" si="1"/>
        <v>260386.89993404323</v>
      </c>
      <c r="AF102" s="381">
        <f t="shared" si="1"/>
        <v>259921.41985925162</v>
      </c>
      <c r="AG102" s="381">
        <f>SUM(AG90:AG101)</f>
        <v>7540616.0427512107</v>
      </c>
    </row>
    <row r="103" spans="1:35" x14ac:dyDescent="0.35">
      <c r="A103" s="149"/>
      <c r="B103" s="160" t="s">
        <v>113</v>
      </c>
      <c r="C103" s="166"/>
      <c r="D103" s="161"/>
      <c r="E103" s="161"/>
      <c r="F103" s="161"/>
      <c r="G103" s="161"/>
      <c r="H103" s="161"/>
      <c r="I103" s="161"/>
      <c r="J103" s="161"/>
      <c r="K103" s="161"/>
      <c r="L103" s="161"/>
      <c r="M103" s="161"/>
      <c r="N103" s="161"/>
      <c r="P103" s="166"/>
      <c r="Q103" s="163"/>
      <c r="R103" s="173"/>
      <c r="S103" s="173"/>
      <c r="T103" s="149"/>
      <c r="U103" s="149"/>
      <c r="V103" s="149"/>
      <c r="W103" s="149"/>
      <c r="X103" s="149"/>
      <c r="Y103" s="149"/>
      <c r="Z103" s="149"/>
      <c r="AA103" s="149"/>
      <c r="AB103" s="149"/>
      <c r="AC103" s="149"/>
      <c r="AD103" s="149"/>
      <c r="AE103" s="149"/>
      <c r="AF103" s="149"/>
      <c r="AG103" s="269">
        <f>+AG102-'EXTERNAL DEBT COLONES'!DD7</f>
        <v>0</v>
      </c>
      <c r="AI103" s="330"/>
    </row>
    <row r="104" spans="1:35" x14ac:dyDescent="0.35">
      <c r="A104" s="149"/>
      <c r="B104" s="165"/>
      <c r="C104" s="155"/>
      <c r="D104" s="155"/>
      <c r="E104" s="155"/>
      <c r="F104" s="155"/>
      <c r="G104" s="155"/>
      <c r="H104" s="155"/>
      <c r="I104" s="155"/>
      <c r="J104" s="155"/>
      <c r="K104" s="155"/>
      <c r="L104" s="155"/>
      <c r="M104" s="155"/>
      <c r="N104" s="155"/>
      <c r="O104" s="155"/>
      <c r="P104" s="155"/>
      <c r="Q104" s="155"/>
      <c r="R104" s="155"/>
      <c r="S104" s="155"/>
      <c r="T104" s="155"/>
      <c r="U104" s="155"/>
      <c r="V104" s="155"/>
      <c r="W104" s="155"/>
      <c r="X104" s="155"/>
      <c r="Y104" s="155"/>
      <c r="Z104" s="155"/>
      <c r="AA104" s="155"/>
      <c r="AB104" s="155"/>
      <c r="AC104" s="155"/>
      <c r="AD104" s="155"/>
      <c r="AE104" s="155"/>
      <c r="AF104" s="155"/>
      <c r="AG104" s="155"/>
      <c r="AH104" s="155"/>
      <c r="AI104" s="269"/>
    </row>
    <row r="105" spans="1:35" x14ac:dyDescent="0.35">
      <c r="A105" s="149"/>
      <c r="B105" s="165"/>
      <c r="C105" s="165"/>
      <c r="D105" s="165"/>
      <c r="E105" s="165"/>
      <c r="F105" s="165"/>
      <c r="G105" s="165"/>
      <c r="H105" s="165"/>
      <c r="I105" s="165"/>
      <c r="J105" s="165"/>
      <c r="K105" s="165"/>
      <c r="L105" s="165"/>
      <c r="M105" s="165"/>
      <c r="N105" s="165"/>
      <c r="O105" s="165"/>
      <c r="P105" s="149"/>
      <c r="Q105" s="149"/>
      <c r="R105" s="149"/>
      <c r="S105" s="149"/>
      <c r="T105" s="149"/>
      <c r="U105" s="149"/>
      <c r="V105" s="149"/>
      <c r="W105" s="149"/>
      <c r="X105" s="149"/>
      <c r="Y105" s="149"/>
      <c r="Z105" s="149"/>
      <c r="AA105" s="149"/>
      <c r="AB105" s="149"/>
      <c r="AC105" s="149"/>
      <c r="AD105" s="149"/>
      <c r="AE105" s="149"/>
      <c r="AF105" s="149"/>
      <c r="AG105" s="149"/>
      <c r="AH105" s="149"/>
      <c r="AI105" s="166"/>
    </row>
    <row r="106" spans="1:35" ht="26.25" customHeight="1" x14ac:dyDescent="0.35">
      <c r="A106" s="149"/>
      <c r="B106" s="126" t="s">
        <v>42</v>
      </c>
      <c r="C106" s="165"/>
      <c r="D106" s="165"/>
      <c r="E106" s="165"/>
      <c r="F106" s="165"/>
      <c r="G106" s="165"/>
      <c r="H106" s="165"/>
      <c r="I106" s="165"/>
      <c r="J106" s="165"/>
      <c r="K106" s="165"/>
      <c r="L106" s="165"/>
      <c r="M106" s="165"/>
      <c r="N106" s="165"/>
      <c r="O106" s="165"/>
      <c r="P106" s="149"/>
      <c r="Q106" s="149"/>
      <c r="S106" s="149"/>
      <c r="T106" s="149"/>
      <c r="U106" s="149"/>
      <c r="V106" s="149"/>
      <c r="W106" s="149"/>
      <c r="X106" s="149"/>
      <c r="Y106" s="149"/>
      <c r="Z106" s="149"/>
      <c r="AA106" s="149"/>
      <c r="AB106" s="149"/>
      <c r="AC106" s="149"/>
      <c r="AD106" s="149"/>
      <c r="AE106" s="149"/>
      <c r="AF106" s="149"/>
      <c r="AG106" s="149"/>
      <c r="AH106" s="149"/>
      <c r="AI106" s="166"/>
    </row>
    <row r="107" spans="1:35" x14ac:dyDescent="0.35">
      <c r="A107" s="149"/>
      <c r="B107" s="148"/>
      <c r="C107" s="245"/>
      <c r="D107" s="245"/>
      <c r="E107" s="174"/>
      <c r="F107" s="174"/>
      <c r="G107" s="149"/>
      <c r="H107" s="149"/>
      <c r="I107" s="149"/>
      <c r="J107" s="149"/>
      <c r="K107" s="149"/>
      <c r="L107" s="149"/>
      <c r="M107" s="149"/>
      <c r="N107" s="149"/>
      <c r="O107" s="166"/>
      <c r="P107" s="163"/>
      <c r="Q107" s="149"/>
      <c r="R107" s="173"/>
      <c r="S107" s="173"/>
      <c r="T107" s="173"/>
      <c r="U107" s="173"/>
      <c r="V107" s="173"/>
      <c r="W107" s="173"/>
      <c r="X107" s="149"/>
      <c r="Y107" s="149"/>
      <c r="Z107" s="149"/>
      <c r="AA107" s="149"/>
      <c r="AB107" s="149"/>
      <c r="AC107" s="149"/>
      <c r="AD107" s="149"/>
      <c r="AE107" s="149"/>
      <c r="AF107" s="149"/>
      <c r="AG107" s="149"/>
      <c r="AH107" s="149"/>
      <c r="AI107" s="166"/>
    </row>
    <row r="108" spans="1:35" ht="14.4" customHeight="1" x14ac:dyDescent="0.35">
      <c r="A108" s="149"/>
      <c r="B108" s="514" t="str">
        <f>+H5</f>
        <v>Central Goverment of Costa Rica</v>
      </c>
      <c r="C108" s="514"/>
      <c r="D108" s="514"/>
      <c r="E108" s="514"/>
      <c r="F108" s="514"/>
      <c r="G108" s="514"/>
      <c r="H108" s="514"/>
      <c r="I108" s="514"/>
      <c r="J108" s="514"/>
      <c r="K108" s="514"/>
      <c r="L108" s="514"/>
      <c r="M108" s="514"/>
      <c r="N108" s="514"/>
      <c r="O108" s="514"/>
      <c r="P108" s="514"/>
      <c r="Q108" s="514"/>
      <c r="R108" s="514"/>
      <c r="S108" s="514"/>
      <c r="T108" s="514"/>
      <c r="U108" s="514"/>
      <c r="V108" s="514"/>
      <c r="W108" s="514"/>
      <c r="X108" s="514"/>
      <c r="Y108" s="514"/>
      <c r="Z108" s="514"/>
      <c r="AA108" s="514"/>
      <c r="AB108" s="514"/>
      <c r="AC108" s="514"/>
      <c r="AD108" s="514"/>
      <c r="AE108" s="514"/>
      <c r="AF108" s="514"/>
      <c r="AG108" s="514"/>
      <c r="AH108" s="514"/>
      <c r="AI108" s="514"/>
    </row>
    <row r="109" spans="1:35" ht="14.4" customHeight="1" x14ac:dyDescent="0.35">
      <c r="A109" s="149"/>
      <c r="B109" s="514" t="str">
        <f>+H6</f>
        <v>Maturity Profile External Public Debt</v>
      </c>
      <c r="C109" s="514"/>
      <c r="D109" s="514"/>
      <c r="E109" s="514"/>
      <c r="F109" s="514"/>
      <c r="G109" s="514"/>
      <c r="H109" s="514"/>
      <c r="I109" s="514"/>
      <c r="J109" s="514"/>
      <c r="K109" s="514"/>
      <c r="L109" s="514"/>
      <c r="M109" s="514"/>
      <c r="N109" s="514"/>
      <c r="O109" s="514"/>
      <c r="P109" s="514"/>
      <c r="Q109" s="514"/>
      <c r="R109" s="514"/>
      <c r="S109" s="514"/>
      <c r="T109" s="514"/>
      <c r="U109" s="514"/>
      <c r="V109" s="514"/>
      <c r="W109" s="514"/>
      <c r="X109" s="514"/>
      <c r="Y109" s="514"/>
      <c r="Z109" s="514"/>
      <c r="AA109" s="514"/>
      <c r="AB109" s="514"/>
      <c r="AC109" s="514"/>
      <c r="AD109" s="514"/>
      <c r="AE109" s="514"/>
      <c r="AF109" s="514"/>
      <c r="AG109" s="514"/>
      <c r="AH109" s="514"/>
      <c r="AI109" s="514"/>
    </row>
    <row r="110" spans="1:35" x14ac:dyDescent="0.35">
      <c r="A110" s="149"/>
      <c r="B110" s="518">
        <f>+B86</f>
        <v>45778</v>
      </c>
      <c r="C110" s="518"/>
      <c r="D110" s="518"/>
      <c r="E110" s="518"/>
      <c r="F110" s="518"/>
      <c r="G110" s="518"/>
      <c r="H110" s="518"/>
      <c r="I110" s="518"/>
      <c r="J110" s="518"/>
      <c r="K110" s="518"/>
      <c r="L110" s="518"/>
      <c r="M110" s="518"/>
      <c r="N110" s="518"/>
      <c r="O110" s="518"/>
      <c r="P110" s="518"/>
      <c r="Q110" s="518"/>
      <c r="R110" s="518"/>
      <c r="S110" s="518"/>
      <c r="T110" s="518"/>
      <c r="U110" s="518"/>
      <c r="V110" s="518"/>
      <c r="W110" s="518"/>
      <c r="X110" s="518"/>
      <c r="Y110" s="518"/>
      <c r="Z110" s="518"/>
      <c r="AA110" s="518"/>
      <c r="AB110" s="518"/>
      <c r="AC110" s="518"/>
      <c r="AD110" s="518"/>
      <c r="AE110" s="518"/>
      <c r="AF110" s="518"/>
      <c r="AG110" s="518"/>
      <c r="AH110" s="518"/>
      <c r="AI110" s="518"/>
    </row>
    <row r="111" spans="1:35" x14ac:dyDescent="0.35">
      <c r="A111" s="149"/>
      <c r="B111" s="514" t="str">
        <f>+H9</f>
        <v>(USD million)</v>
      </c>
      <c r="C111" s="514"/>
      <c r="D111" s="514"/>
      <c r="E111" s="514"/>
      <c r="F111" s="514"/>
      <c r="G111" s="514"/>
      <c r="H111" s="514"/>
      <c r="I111" s="514"/>
      <c r="J111" s="514"/>
      <c r="K111" s="514"/>
      <c r="L111" s="514"/>
      <c r="M111" s="514"/>
      <c r="N111" s="514"/>
      <c r="O111" s="514"/>
      <c r="P111" s="514"/>
      <c r="Q111" s="514"/>
      <c r="R111" s="514"/>
      <c r="S111" s="514"/>
      <c r="T111" s="514"/>
      <c r="U111" s="514"/>
      <c r="V111" s="514"/>
      <c r="W111" s="514"/>
      <c r="X111" s="514"/>
      <c r="Y111" s="514"/>
      <c r="Z111" s="514"/>
      <c r="AA111" s="514"/>
      <c r="AB111" s="514"/>
      <c r="AC111" s="514"/>
      <c r="AD111" s="514"/>
      <c r="AE111" s="514"/>
      <c r="AF111" s="514"/>
      <c r="AG111" s="514"/>
      <c r="AH111" s="514"/>
      <c r="AI111" s="514"/>
    </row>
    <row r="112" spans="1:35" x14ac:dyDescent="0.35">
      <c r="A112" s="149"/>
      <c r="B112" s="152"/>
      <c r="C112" s="152"/>
      <c r="D112" s="152"/>
      <c r="E112" s="152"/>
      <c r="F112" s="152"/>
      <c r="G112" s="152"/>
      <c r="H112" s="152"/>
      <c r="I112" s="152"/>
      <c r="J112" s="152"/>
      <c r="K112" s="152"/>
      <c r="L112" s="152"/>
      <c r="M112" s="152"/>
      <c r="N112" s="152"/>
      <c r="O112" s="152"/>
      <c r="P112" s="152"/>
      <c r="Q112" s="152"/>
      <c r="R112" s="152"/>
      <c r="S112" s="152"/>
      <c r="T112" s="152"/>
      <c r="U112" s="152"/>
      <c r="V112" s="152"/>
      <c r="W112" s="152"/>
      <c r="X112" s="152"/>
      <c r="Y112" s="152"/>
      <c r="Z112" s="152"/>
      <c r="AA112" s="152"/>
      <c r="AB112" s="152"/>
      <c r="AC112" s="152"/>
      <c r="AD112" s="152"/>
      <c r="AE112" s="152"/>
      <c r="AF112" s="152"/>
      <c r="AG112" s="152"/>
      <c r="AH112" s="152"/>
      <c r="AI112" s="149"/>
    </row>
    <row r="113" spans="1:34" x14ac:dyDescent="0.35">
      <c r="A113" s="149"/>
      <c r="B113" s="153" t="s">
        <v>132</v>
      </c>
      <c r="C113" s="380">
        <v>2025</v>
      </c>
      <c r="D113" s="380">
        <v>2026</v>
      </c>
      <c r="E113" s="380">
        <v>2027</v>
      </c>
      <c r="F113" s="380">
        <v>2028</v>
      </c>
      <c r="G113" s="380">
        <v>2029</v>
      </c>
      <c r="H113" s="380">
        <v>2030</v>
      </c>
      <c r="I113" s="380">
        <v>2031</v>
      </c>
      <c r="J113" s="380">
        <v>2032</v>
      </c>
      <c r="K113" s="380">
        <v>2033</v>
      </c>
      <c r="L113" s="380">
        <v>2034</v>
      </c>
      <c r="M113" s="380">
        <v>2035</v>
      </c>
      <c r="N113" s="380">
        <v>2036</v>
      </c>
      <c r="O113" s="380">
        <v>2037</v>
      </c>
      <c r="P113" s="380">
        <v>2038</v>
      </c>
      <c r="Q113" s="380">
        <v>2039</v>
      </c>
      <c r="R113" s="380">
        <v>2040</v>
      </c>
      <c r="S113" s="380">
        <v>2041</v>
      </c>
      <c r="T113" s="380">
        <v>2042</v>
      </c>
      <c r="U113" s="380">
        <v>2043</v>
      </c>
      <c r="V113" s="380">
        <v>2044</v>
      </c>
      <c r="W113" s="380">
        <v>2045</v>
      </c>
      <c r="X113" s="380">
        <v>2046</v>
      </c>
      <c r="Y113" s="380">
        <v>2047</v>
      </c>
      <c r="Z113" s="380">
        <v>2048</v>
      </c>
      <c r="AA113" s="380">
        <v>2049</v>
      </c>
      <c r="AB113" s="380">
        <v>2050</v>
      </c>
      <c r="AC113" s="380">
        <v>2051</v>
      </c>
      <c r="AD113" s="380">
        <v>2052</v>
      </c>
      <c r="AE113" s="380">
        <v>2053</v>
      </c>
      <c r="AF113" s="380">
        <v>2054</v>
      </c>
      <c r="AG113" s="380" t="s">
        <v>146</v>
      </c>
    </row>
    <row r="114" spans="1:34" x14ac:dyDescent="0.35">
      <c r="B114" s="149" t="s">
        <v>133</v>
      </c>
      <c r="C114" s="367"/>
      <c r="D114" s="367">
        <v>24.478866389421725</v>
      </c>
      <c r="E114" s="367">
        <v>24.478867009421723</v>
      </c>
      <c r="F114" s="367">
        <v>48.001544746089799</v>
      </c>
      <c r="G114" s="367">
        <v>70.504736902757884</v>
      </c>
      <c r="H114" s="367">
        <v>70.50473690275787</v>
      </c>
      <c r="I114" s="367">
        <v>70.50473690275787</v>
      </c>
      <c r="J114" s="367">
        <v>47.176108323165018</v>
      </c>
      <c r="K114" s="367">
        <v>47.176108323165018</v>
      </c>
      <c r="L114" s="367">
        <v>23.859916310765342</v>
      </c>
      <c r="M114" s="367">
        <v>25.602158029030971</v>
      </c>
      <c r="N114" s="367">
        <v>25.602158029030971</v>
      </c>
      <c r="O114" s="367">
        <v>25.602158029030971</v>
      </c>
      <c r="P114" s="367">
        <v>25.602158029030971</v>
      </c>
      <c r="Q114" s="367">
        <v>25.602158029030971</v>
      </c>
      <c r="R114" s="367">
        <v>25.602158029030971</v>
      </c>
      <c r="S114" s="367">
        <v>25.602158029030971</v>
      </c>
      <c r="T114" s="367">
        <v>25.602158029030971</v>
      </c>
      <c r="U114" s="367">
        <v>25.602157992618785</v>
      </c>
      <c r="V114" s="367">
        <v>25.058433839202106</v>
      </c>
      <c r="W114" s="367"/>
      <c r="X114" s="367"/>
      <c r="Y114" s="367"/>
      <c r="Z114" s="367"/>
      <c r="AA114" s="367"/>
      <c r="AB114" s="367"/>
      <c r="AC114" s="367"/>
      <c r="AD114" s="367"/>
      <c r="AE114" s="367"/>
      <c r="AG114" s="368">
        <f t="shared" ref="AG114:AG125" si="2">SUM(C114:AF114)</f>
        <v>682.16347787437098</v>
      </c>
    </row>
    <row r="115" spans="1:34" x14ac:dyDescent="0.35">
      <c r="B115" s="149" t="s">
        <v>134</v>
      </c>
      <c r="C115" s="367"/>
      <c r="D115" s="367">
        <v>20.147050349953609</v>
      </c>
      <c r="E115" s="367">
        <v>20.147050349953609</v>
      </c>
      <c r="F115" s="367">
        <v>20.147050349953609</v>
      </c>
      <c r="G115" s="367">
        <v>420.14705034995359</v>
      </c>
      <c r="H115" s="367">
        <v>420.14705034995364</v>
      </c>
      <c r="I115" s="367">
        <v>420.33707416995367</v>
      </c>
      <c r="J115" s="367">
        <v>20.33707416995361</v>
      </c>
      <c r="K115" s="367">
        <v>20.33707416995361</v>
      </c>
      <c r="L115" s="367">
        <v>20.33707416995361</v>
      </c>
      <c r="M115" s="367">
        <v>20.33707416995361</v>
      </c>
      <c r="N115" s="367">
        <v>20.33707416995361</v>
      </c>
      <c r="O115" s="367">
        <v>20.33707416995361</v>
      </c>
      <c r="P115" s="367">
        <v>20.33707416995361</v>
      </c>
      <c r="Q115" s="367">
        <v>20.33707416995361</v>
      </c>
      <c r="R115" s="367">
        <v>20.33707416995361</v>
      </c>
      <c r="S115" s="367">
        <v>19.857074169953609</v>
      </c>
      <c r="T115" s="367">
        <v>10.947074169953611</v>
      </c>
      <c r="U115" s="367">
        <v>10.947074169953611</v>
      </c>
      <c r="V115" s="367">
        <v>7.8550238200000004</v>
      </c>
      <c r="W115" s="367">
        <v>7.8550237200000002</v>
      </c>
      <c r="X115" s="367">
        <v>7.665</v>
      </c>
      <c r="Y115" s="367">
        <v>7.665</v>
      </c>
      <c r="Z115" s="367">
        <v>7.665</v>
      </c>
      <c r="AA115" s="367">
        <v>7.665</v>
      </c>
      <c r="AB115" s="367"/>
      <c r="AC115" s="367"/>
      <c r="AD115" s="367"/>
      <c r="AG115" s="368">
        <f t="shared" si="2"/>
        <v>1592.2272634991652</v>
      </c>
    </row>
    <row r="116" spans="1:34" x14ac:dyDescent="0.35">
      <c r="B116" s="149" t="s">
        <v>135</v>
      </c>
      <c r="C116" s="367"/>
      <c r="D116" s="367">
        <v>76.9087494918478</v>
      </c>
      <c r="E116" s="367">
        <v>101.46728259115964</v>
      </c>
      <c r="F116" s="367">
        <v>101.46728271115964</v>
      </c>
      <c r="G116" s="367">
        <v>81.657351571159651</v>
      </c>
      <c r="H116" s="367">
        <v>81.657351571159651</v>
      </c>
      <c r="I116" s="367">
        <v>81.65735084098327</v>
      </c>
      <c r="J116" s="367">
        <v>78.842421572364344</v>
      </c>
      <c r="K116" s="367">
        <v>55.526224526570537</v>
      </c>
      <c r="L116" s="367">
        <v>55.526224526570537</v>
      </c>
      <c r="M116" s="367">
        <v>47.717496409033664</v>
      </c>
      <c r="N116" s="367">
        <v>47.717496586788222</v>
      </c>
      <c r="O116" s="367">
        <v>44.265670174610605</v>
      </c>
      <c r="P116" s="367">
        <v>41.452636127555458</v>
      </c>
      <c r="Q116" s="367">
        <v>24.38739264688558</v>
      </c>
      <c r="R116" s="367">
        <v>3.0505756971450677</v>
      </c>
      <c r="S116" s="367">
        <v>3.0505756971450677</v>
      </c>
      <c r="T116" s="367">
        <v>3.0505756971450677</v>
      </c>
      <c r="U116" s="367">
        <v>3.0505756971450677</v>
      </c>
      <c r="V116" s="367">
        <v>3.0505756971450677</v>
      </c>
      <c r="W116" s="367">
        <v>1303.0505756203377</v>
      </c>
      <c r="X116" s="367"/>
      <c r="Y116" s="367"/>
      <c r="Z116" s="367"/>
      <c r="AA116" s="367"/>
      <c r="AB116" s="367"/>
      <c r="AC116" s="367"/>
      <c r="AD116" s="367"/>
      <c r="AG116" s="368">
        <f t="shared" si="2"/>
        <v>2238.5543854539119</v>
      </c>
    </row>
    <row r="117" spans="1:34" x14ac:dyDescent="0.35">
      <c r="B117" s="149" t="s">
        <v>136</v>
      </c>
      <c r="C117" s="367"/>
      <c r="D117" s="367">
        <v>28.756013283644275</v>
      </c>
      <c r="E117" s="367">
        <v>28.756013283644275</v>
      </c>
      <c r="F117" s="367">
        <v>32.370761903644272</v>
      </c>
      <c r="G117" s="367">
        <v>32.370761903644272</v>
      </c>
      <c r="H117" s="367">
        <v>32.370761903644272</v>
      </c>
      <c r="I117" s="367">
        <v>32.370761903644272</v>
      </c>
      <c r="J117" s="367">
        <v>532.37076190364428</v>
      </c>
      <c r="K117" s="367">
        <v>532.37076190364428</v>
      </c>
      <c r="L117" s="367">
        <v>532.37076190364428</v>
      </c>
      <c r="M117" s="367">
        <v>32.370761903644272</v>
      </c>
      <c r="N117" s="367">
        <v>32.370761962836639</v>
      </c>
      <c r="O117" s="367">
        <v>30.962187850532828</v>
      </c>
      <c r="P117" s="367">
        <v>15.25156516</v>
      </c>
      <c r="Q117" s="367">
        <v>24.302800519999998</v>
      </c>
      <c r="R117" s="367">
        <v>14.735077960000002</v>
      </c>
      <c r="S117" s="367">
        <v>4.5583119600000002</v>
      </c>
      <c r="T117" s="367">
        <v>4.6309516300000002</v>
      </c>
      <c r="U117" s="367">
        <v>500.63274680000001</v>
      </c>
      <c r="V117" s="367">
        <v>1000.6327467999999</v>
      </c>
      <c r="W117" s="367">
        <v>0.63274680000000005</v>
      </c>
      <c r="X117" s="367">
        <v>0.63274680000000005</v>
      </c>
      <c r="Y117" s="367">
        <v>0.64515359999999999</v>
      </c>
      <c r="Z117" s="367"/>
      <c r="AA117" s="367"/>
      <c r="AB117" s="367"/>
      <c r="AC117" s="367"/>
      <c r="AD117" s="367"/>
      <c r="AG117" s="368">
        <f t="shared" si="2"/>
        <v>3446.465919639812</v>
      </c>
    </row>
    <row r="118" spans="1:34" x14ac:dyDescent="0.35">
      <c r="B118" s="149" t="s">
        <v>137</v>
      </c>
      <c r="C118" s="367"/>
      <c r="D118" s="367">
        <v>22.452886180324018</v>
      </c>
      <c r="E118" s="367">
        <v>51.428077799877649</v>
      </c>
      <c r="F118" s="367">
        <v>51.428077799877649</v>
      </c>
      <c r="G118" s="367">
        <v>50.17212890987765</v>
      </c>
      <c r="H118" s="367">
        <v>50.013349119877645</v>
      </c>
      <c r="I118" s="367">
        <v>50.013349119877645</v>
      </c>
      <c r="J118" s="367">
        <v>50.013349119877645</v>
      </c>
      <c r="K118" s="367">
        <v>26.697157500923872</v>
      </c>
      <c r="L118" s="367">
        <v>26.697157500923872</v>
      </c>
      <c r="M118" s="367">
        <v>26.697157500923872</v>
      </c>
      <c r="N118" s="367">
        <v>26.697157500923872</v>
      </c>
      <c r="O118" s="367">
        <v>26.697157500923872</v>
      </c>
      <c r="P118" s="367">
        <v>26.697157500923872</v>
      </c>
      <c r="Q118" s="367">
        <v>26.697157500923872</v>
      </c>
      <c r="R118" s="367">
        <v>13.759695981695861</v>
      </c>
      <c r="S118" s="367">
        <v>11.023031750599854</v>
      </c>
      <c r="T118" s="367">
        <v>5.3640317499999997</v>
      </c>
      <c r="U118" s="367">
        <v>5.3640317499999997</v>
      </c>
      <c r="V118" s="367">
        <v>5.3640317499999997</v>
      </c>
      <c r="W118" s="367">
        <v>5.3640317499999997</v>
      </c>
      <c r="X118" s="367">
        <v>5.3640317499999997</v>
      </c>
      <c r="Y118" s="367">
        <v>5.3640317499999997</v>
      </c>
      <c r="Z118" s="367">
        <v>5.3640317499999997</v>
      </c>
      <c r="AA118" s="367">
        <v>5.3640317499999997</v>
      </c>
      <c r="AB118" s="367">
        <v>5.3640317499999997</v>
      </c>
      <c r="AC118" s="367">
        <v>5.3640317499999997</v>
      </c>
      <c r="AD118" s="367">
        <v>5.3640317499999997</v>
      </c>
      <c r="AE118" s="367">
        <v>5.3640315000000003</v>
      </c>
      <c r="AF118" s="367">
        <v>5.07</v>
      </c>
      <c r="AG118" s="368">
        <f t="shared" si="2"/>
        <v>606.62242903835261</v>
      </c>
    </row>
    <row r="119" spans="1:34" x14ac:dyDescent="0.35">
      <c r="B119" s="149" t="s">
        <v>138</v>
      </c>
      <c r="C119" s="367">
        <v>99.060905254468153</v>
      </c>
      <c r="D119" s="367">
        <v>36.948153986462899</v>
      </c>
      <c r="E119" s="367">
        <v>58.618610518104198</v>
      </c>
      <c r="F119" s="367">
        <v>58.618610518104198</v>
      </c>
      <c r="G119" s="367">
        <v>48.739025950627578</v>
      </c>
      <c r="H119" s="367">
        <v>49.030744300627589</v>
      </c>
      <c r="I119" s="367">
        <v>49.030744300627589</v>
      </c>
      <c r="J119" s="367">
        <v>49.030744300627589</v>
      </c>
      <c r="K119" s="367">
        <v>48.72402650059508</v>
      </c>
      <c r="L119" s="367">
        <v>48.724031927435099</v>
      </c>
      <c r="M119" s="367">
        <v>37.937051801242355</v>
      </c>
      <c r="N119" s="367">
        <v>37.937051801242355</v>
      </c>
      <c r="O119" s="367">
        <v>37.797873561242348</v>
      </c>
      <c r="P119" s="367">
        <v>36.620985841242351</v>
      </c>
      <c r="Q119" s="367">
        <v>36.620985841242351</v>
      </c>
      <c r="R119" s="367">
        <v>36.620985791242354</v>
      </c>
      <c r="S119" s="367">
        <v>35.693459022564227</v>
      </c>
      <c r="T119" s="367">
        <v>14.023002429601053</v>
      </c>
      <c r="U119" s="367">
        <v>14.023002429601053</v>
      </c>
      <c r="V119" s="367">
        <v>14.023002429601053</v>
      </c>
      <c r="W119" s="367">
        <v>1.4937855099999999</v>
      </c>
      <c r="X119" s="367">
        <v>1.4937855099999999</v>
      </c>
      <c r="Y119" s="367">
        <v>1.4937855099999999</v>
      </c>
      <c r="Z119" s="367">
        <v>1.4937855099999999</v>
      </c>
      <c r="AA119" s="367">
        <v>1.4937855099999999</v>
      </c>
      <c r="AB119" s="367">
        <v>1.4937855099999999</v>
      </c>
      <c r="AC119" s="367">
        <v>1.4937855099999999</v>
      </c>
      <c r="AD119" s="367">
        <v>1.4937855099999999</v>
      </c>
      <c r="AE119" s="142">
        <v>1.4937855099999999</v>
      </c>
      <c r="AF119" s="142">
        <v>1.4937855099999999</v>
      </c>
      <c r="AG119" s="368">
        <f t="shared" si="2"/>
        <v>862.76085360650097</v>
      </c>
    </row>
    <row r="120" spans="1:34" x14ac:dyDescent="0.35">
      <c r="B120" s="149" t="s">
        <v>139</v>
      </c>
      <c r="C120" s="367">
        <v>1.1502378098288628</v>
      </c>
      <c r="D120" s="367">
        <v>24.478866389421725</v>
      </c>
      <c r="E120" s="367">
        <v>23.872352769421724</v>
      </c>
      <c r="F120" s="367">
        <v>70.504736902757884</v>
      </c>
      <c r="G120" s="367">
        <v>70.504736902757884</v>
      </c>
      <c r="H120" s="367">
        <v>70.50473690275787</v>
      </c>
      <c r="I120" s="367">
        <v>70.50473690275787</v>
      </c>
      <c r="J120" s="367">
        <v>47.176108323165018</v>
      </c>
      <c r="K120" s="367">
        <v>47.176108377433422</v>
      </c>
      <c r="L120" s="367">
        <v>25.602158029030971</v>
      </c>
      <c r="M120" s="367">
        <v>25.602158029030971</v>
      </c>
      <c r="N120" s="367">
        <v>25.602158029030971</v>
      </c>
      <c r="O120" s="367">
        <v>25.602158029030971</v>
      </c>
      <c r="P120" s="367">
        <v>25.602158029030971</v>
      </c>
      <c r="Q120" s="367">
        <v>25.602158029030971</v>
      </c>
      <c r="R120" s="367">
        <v>25.602158029030971</v>
      </c>
      <c r="S120" s="367">
        <v>25.602158029030971</v>
      </c>
      <c r="T120" s="367">
        <v>25.602158029030971</v>
      </c>
      <c r="U120" s="367">
        <v>25.058433839202106</v>
      </c>
      <c r="V120" s="367"/>
      <c r="W120" s="367"/>
      <c r="X120" s="367"/>
      <c r="Y120" s="367"/>
      <c r="Z120" s="367"/>
      <c r="AA120" s="367"/>
      <c r="AB120" s="367"/>
      <c r="AC120" s="367"/>
      <c r="AD120" s="367"/>
      <c r="AE120" s="367"/>
      <c r="AG120" s="368">
        <f t="shared" si="2"/>
        <v>681.35047738078322</v>
      </c>
    </row>
    <row r="121" spans="1:34" x14ac:dyDescent="0.35">
      <c r="B121" s="149" t="s">
        <v>140</v>
      </c>
      <c r="C121" s="367">
        <v>20.53749162995361</v>
      </c>
      <c r="D121" s="367">
        <v>20.147050349953609</v>
      </c>
      <c r="E121" s="367">
        <v>20.147050349953609</v>
      </c>
      <c r="F121" s="367">
        <v>20.147050349953609</v>
      </c>
      <c r="G121" s="367">
        <v>20.147050349953609</v>
      </c>
      <c r="H121" s="367">
        <v>20.33707416995361</v>
      </c>
      <c r="I121" s="367">
        <v>20.33707416995361</v>
      </c>
      <c r="J121" s="367">
        <v>20.33707416995361</v>
      </c>
      <c r="K121" s="367">
        <v>20.33707416995361</v>
      </c>
      <c r="L121" s="367">
        <v>20.33707416995361</v>
      </c>
      <c r="M121" s="367">
        <v>20.33707416995361</v>
      </c>
      <c r="N121" s="367">
        <v>20.33707416995361</v>
      </c>
      <c r="O121" s="367">
        <v>20.33707416995361</v>
      </c>
      <c r="P121" s="367">
        <v>20.33707416995361</v>
      </c>
      <c r="Q121" s="367">
        <v>20.33707416995361</v>
      </c>
      <c r="R121" s="367">
        <v>20.33707416995361</v>
      </c>
      <c r="S121" s="367">
        <v>10.947074169953611</v>
      </c>
      <c r="T121" s="367">
        <v>10.947074169953611</v>
      </c>
      <c r="U121" s="367">
        <v>10.947073978429026</v>
      </c>
      <c r="V121" s="367">
        <v>7.8550238200000004</v>
      </c>
      <c r="W121" s="367">
        <v>7.665</v>
      </c>
      <c r="X121" s="367">
        <v>7.665</v>
      </c>
      <c r="Y121" s="367">
        <v>7.665</v>
      </c>
      <c r="Z121" s="367">
        <v>7.665</v>
      </c>
      <c r="AA121" s="367">
        <v>7.2240000000000002</v>
      </c>
      <c r="AB121" s="367"/>
      <c r="AC121" s="367"/>
      <c r="AD121" s="367"/>
      <c r="AG121" s="368">
        <f t="shared" si="2"/>
        <v>403.41375503759411</v>
      </c>
    </row>
    <row r="122" spans="1:34" x14ac:dyDescent="0.35">
      <c r="B122" s="149" t="s">
        <v>141</v>
      </c>
      <c r="C122" s="367">
        <v>137.74659644306607</v>
      </c>
      <c r="D122" s="367">
        <v>101.46728259115964</v>
      </c>
      <c r="E122" s="367">
        <v>101.46728259115964</v>
      </c>
      <c r="F122" s="367">
        <v>83.572856581159641</v>
      </c>
      <c r="G122" s="367">
        <v>81.657351571159637</v>
      </c>
      <c r="H122" s="367">
        <v>81.657351571159651</v>
      </c>
      <c r="I122" s="367">
        <v>78.842416145524325</v>
      </c>
      <c r="J122" s="367">
        <v>55.526224526570537</v>
      </c>
      <c r="K122" s="367">
        <v>55.526224526570537</v>
      </c>
      <c r="L122" s="367">
        <v>55.526224625316495</v>
      </c>
      <c r="M122" s="367">
        <v>47.717496409033664</v>
      </c>
      <c r="N122" s="367">
        <v>44.265670174610605</v>
      </c>
      <c r="O122" s="367">
        <v>41.452636151143274</v>
      </c>
      <c r="P122" s="367">
        <v>24.387392433442095</v>
      </c>
      <c r="Q122" s="367">
        <v>3.0505756971450677</v>
      </c>
      <c r="R122" s="367">
        <v>3.0505756971450677</v>
      </c>
      <c r="S122" s="367">
        <v>3.0505756971450677</v>
      </c>
      <c r="T122" s="367">
        <v>3.0505756971450677</v>
      </c>
      <c r="U122" s="367">
        <v>3.0505756971450677</v>
      </c>
      <c r="V122" s="367">
        <v>3.0505756971450677</v>
      </c>
      <c r="W122" s="367"/>
      <c r="X122" s="367"/>
      <c r="Y122" s="367"/>
      <c r="Z122" s="367"/>
      <c r="AA122" s="367"/>
      <c r="AB122" s="367"/>
      <c r="AC122" s="367"/>
      <c r="AD122" s="367"/>
      <c r="AG122" s="368">
        <f t="shared" si="2"/>
        <v>1009.1164605239461</v>
      </c>
    </row>
    <row r="123" spans="1:34" x14ac:dyDescent="0.35">
      <c r="B123" s="149" t="s">
        <v>142</v>
      </c>
      <c r="C123" s="367">
        <v>28.756013283644275</v>
      </c>
      <c r="D123" s="367">
        <v>28.756013283644275</v>
      </c>
      <c r="E123" s="367">
        <v>33.183761813644274</v>
      </c>
      <c r="F123" s="367">
        <v>32.370761903644272</v>
      </c>
      <c r="G123" s="367">
        <v>32.370761903644272</v>
      </c>
      <c r="H123" s="367">
        <v>32.370761903644272</v>
      </c>
      <c r="I123" s="367">
        <v>32.370761903644272</v>
      </c>
      <c r="J123" s="367">
        <v>32.370761903644272</v>
      </c>
      <c r="K123" s="367">
        <v>32.370761903644272</v>
      </c>
      <c r="L123" s="367">
        <v>32.370761903644272</v>
      </c>
      <c r="M123" s="367">
        <v>32.370761903644272</v>
      </c>
      <c r="N123" s="367">
        <v>30.962187950532833</v>
      </c>
      <c r="O123" s="367">
        <v>26.534439420532831</v>
      </c>
      <c r="P123" s="367">
        <v>15.25156516</v>
      </c>
      <c r="Q123" s="367">
        <v>15.063500060000001</v>
      </c>
      <c r="R123" s="367">
        <v>14.915310180000002</v>
      </c>
      <c r="S123" s="367">
        <v>4.5583119600000002</v>
      </c>
      <c r="T123" s="367">
        <v>0.63274680000000005</v>
      </c>
      <c r="U123" s="367">
        <v>0.63274680000000005</v>
      </c>
      <c r="V123" s="367">
        <v>0.63274680000000005</v>
      </c>
      <c r="W123" s="367">
        <v>0.63274680000000005</v>
      </c>
      <c r="X123" s="367">
        <v>0.63274680000000005</v>
      </c>
      <c r="Y123" s="367"/>
      <c r="Z123" s="367"/>
      <c r="AA123" s="367"/>
      <c r="AB123" s="367"/>
      <c r="AC123" s="367"/>
      <c r="AD123" s="367"/>
      <c r="AG123" s="368">
        <f t="shared" si="2"/>
        <v>460.11093234115276</v>
      </c>
    </row>
    <row r="124" spans="1:34" x14ac:dyDescent="0.35">
      <c r="B124" s="149" t="s">
        <v>143</v>
      </c>
      <c r="C124" s="367">
        <v>22.158854430324016</v>
      </c>
      <c r="D124" s="367">
        <v>22.452886180324018</v>
      </c>
      <c r="E124" s="367">
        <v>51.428077799877649</v>
      </c>
      <c r="F124" s="367">
        <v>51.428077799877649</v>
      </c>
      <c r="G124" s="367">
        <v>51.203886989877638</v>
      </c>
      <c r="H124" s="367">
        <v>50.013349119877645</v>
      </c>
      <c r="I124" s="367">
        <v>50.013349119877645</v>
      </c>
      <c r="J124" s="367">
        <v>50.013354546717679</v>
      </c>
      <c r="K124" s="367">
        <v>26.697157500923872</v>
      </c>
      <c r="L124" s="367">
        <v>26.697157500923872</v>
      </c>
      <c r="M124" s="367">
        <v>26.697157500923872</v>
      </c>
      <c r="N124" s="367">
        <v>26.697157500923872</v>
      </c>
      <c r="O124" s="367">
        <v>26.697157500923872</v>
      </c>
      <c r="P124" s="367">
        <v>26.697157500923872</v>
      </c>
      <c r="Q124" s="367">
        <v>26.697157741519579</v>
      </c>
      <c r="R124" s="367">
        <v>13.759696054520232</v>
      </c>
      <c r="S124" s="367">
        <v>11.023031750599854</v>
      </c>
      <c r="T124" s="367">
        <v>5.3640317499999997</v>
      </c>
      <c r="U124" s="367">
        <v>5.3640317499999997</v>
      </c>
      <c r="V124" s="367">
        <v>5.3640317499999997</v>
      </c>
      <c r="W124" s="367">
        <v>5.3640317499999997</v>
      </c>
      <c r="X124" s="367">
        <v>5.3640317499999997</v>
      </c>
      <c r="Y124" s="367">
        <v>5.3640317499999997</v>
      </c>
      <c r="Z124" s="367">
        <v>5.3640317499999997</v>
      </c>
      <c r="AA124" s="367">
        <v>5.3640317499999997</v>
      </c>
      <c r="AB124" s="367">
        <v>5.3640317499999997</v>
      </c>
      <c r="AC124" s="367">
        <v>5.3640317499999997</v>
      </c>
      <c r="AD124" s="367">
        <v>505.36403174999998</v>
      </c>
      <c r="AE124" s="367">
        <v>505.07</v>
      </c>
      <c r="AF124" s="367">
        <v>505.94</v>
      </c>
      <c r="AG124" s="368">
        <f t="shared" si="2"/>
        <v>2130.3890157889364</v>
      </c>
    </row>
    <row r="125" spans="1:34" x14ac:dyDescent="0.35">
      <c r="B125" s="149" t="s">
        <v>144</v>
      </c>
      <c r="C125" s="367">
        <v>36.948153986462899</v>
      </c>
      <c r="D125" s="367">
        <v>36.948153986462899</v>
      </c>
      <c r="E125" s="367">
        <v>58.618610518104198</v>
      </c>
      <c r="F125" s="367">
        <v>48.739025950627578</v>
      </c>
      <c r="G125" s="367">
        <v>49.030744300627589</v>
      </c>
      <c r="H125" s="367">
        <v>49.030744300627589</v>
      </c>
      <c r="I125" s="367">
        <v>49.030744300627589</v>
      </c>
      <c r="J125" s="367">
        <v>49.031500048759668</v>
      </c>
      <c r="K125" s="367">
        <v>48.724026500595073</v>
      </c>
      <c r="L125" s="367">
        <v>37.937051801242355</v>
      </c>
      <c r="M125" s="367">
        <v>37.937051801242355</v>
      </c>
      <c r="N125" s="367">
        <v>37.937051801242355</v>
      </c>
      <c r="O125" s="367">
        <v>36.620985841242351</v>
      </c>
      <c r="P125" s="367">
        <v>36.620985841242351</v>
      </c>
      <c r="Q125" s="367">
        <v>36.620985841242351</v>
      </c>
      <c r="R125" s="367">
        <v>35.693458961242349</v>
      </c>
      <c r="S125" s="367">
        <v>26.68966903960105</v>
      </c>
      <c r="T125" s="367">
        <v>14.023002429601053</v>
      </c>
      <c r="U125" s="367">
        <v>14.023002429601053</v>
      </c>
      <c r="V125" s="367">
        <v>1.4937855099999999</v>
      </c>
      <c r="W125" s="367">
        <v>1.4937855099999999</v>
      </c>
      <c r="X125" s="367">
        <v>1.4937855099999999</v>
      </c>
      <c r="Y125" s="367">
        <v>1.4937855099999999</v>
      </c>
      <c r="Z125" s="367">
        <v>1.4937855099999999</v>
      </c>
      <c r="AA125" s="367">
        <v>1.4937855099999999</v>
      </c>
      <c r="AB125" s="367">
        <v>1.4937855099999999</v>
      </c>
      <c r="AC125" s="367">
        <v>1.4937855099999999</v>
      </c>
      <c r="AD125" s="367">
        <v>1.4937855099999999</v>
      </c>
      <c r="AE125" s="142">
        <v>1.4937855099999999</v>
      </c>
      <c r="AG125" s="368">
        <f t="shared" si="2"/>
        <v>755.14280478039439</v>
      </c>
    </row>
    <row r="126" spans="1:34" x14ac:dyDescent="0.35">
      <c r="B126" s="157" t="s">
        <v>145</v>
      </c>
      <c r="C126" s="381">
        <f t="shared" ref="C126:AF126" si="3">SUM(C114:C125)</f>
        <v>346.3582528377479</v>
      </c>
      <c r="D126" s="381">
        <f t="shared" si="3"/>
        <v>443.94197246262053</v>
      </c>
      <c r="E126" s="381">
        <f t="shared" si="3"/>
        <v>573.61303739432219</v>
      </c>
      <c r="F126" s="381">
        <f t="shared" si="3"/>
        <v>618.79583751684982</v>
      </c>
      <c r="G126" s="381">
        <f t="shared" si="3"/>
        <v>1008.5055876060412</v>
      </c>
      <c r="H126" s="381">
        <f t="shared" si="3"/>
        <v>1007.6380121160412</v>
      </c>
      <c r="I126" s="381">
        <f t="shared" si="3"/>
        <v>1005.0130997802295</v>
      </c>
      <c r="J126" s="381">
        <f t="shared" si="3"/>
        <v>1032.2254829084434</v>
      </c>
      <c r="K126" s="381">
        <f t="shared" si="3"/>
        <v>961.66270590397312</v>
      </c>
      <c r="L126" s="381">
        <f t="shared" si="3"/>
        <v>905.98559436940411</v>
      </c>
      <c r="M126" s="381">
        <f t="shared" si="3"/>
        <v>381.32339962765752</v>
      </c>
      <c r="N126" s="381">
        <f t="shared" si="3"/>
        <v>376.46299967706994</v>
      </c>
      <c r="O126" s="381">
        <f t="shared" si="3"/>
        <v>362.9065723991211</v>
      </c>
      <c r="P126" s="381">
        <f t="shared" si="3"/>
        <v>314.85790996329916</v>
      </c>
      <c r="Q126" s="381">
        <f t="shared" si="3"/>
        <v>285.31902024692795</v>
      </c>
      <c r="R126" s="381">
        <f t="shared" si="3"/>
        <v>227.46384072096009</v>
      </c>
      <c r="S126" s="381">
        <f t="shared" si="3"/>
        <v>181.65543127562427</v>
      </c>
      <c r="T126" s="381">
        <f t="shared" si="3"/>
        <v>123.2373825814614</v>
      </c>
      <c r="U126" s="381">
        <f t="shared" si="3"/>
        <v>618.6954533336957</v>
      </c>
      <c r="V126" s="381">
        <f t="shared" si="3"/>
        <v>1074.3799779130936</v>
      </c>
      <c r="W126" s="381">
        <f t="shared" si="3"/>
        <v>1333.5517274603376</v>
      </c>
      <c r="X126" s="381">
        <f t="shared" si="3"/>
        <v>30.311128119999999</v>
      </c>
      <c r="Y126" s="381">
        <f t="shared" si="3"/>
        <v>29.690788119999997</v>
      </c>
      <c r="Z126" s="381">
        <f t="shared" si="3"/>
        <v>29.045634519999997</v>
      </c>
      <c r="AA126" s="381">
        <f t="shared" si="3"/>
        <v>28.604634519999998</v>
      </c>
      <c r="AB126" s="381">
        <f t="shared" si="3"/>
        <v>13.71563452</v>
      </c>
      <c r="AC126" s="381">
        <f t="shared" si="3"/>
        <v>13.71563452</v>
      </c>
      <c r="AD126" s="381">
        <f t="shared" si="3"/>
        <v>513.71563451999998</v>
      </c>
      <c r="AE126" s="381">
        <f t="shared" si="3"/>
        <v>513.42160251999996</v>
      </c>
      <c r="AF126" s="381">
        <f t="shared" si="3"/>
        <v>512.50378550999994</v>
      </c>
      <c r="AG126" s="381">
        <f>SUM(AG114:AG125)</f>
        <v>14868.317774964922</v>
      </c>
    </row>
    <row r="127" spans="1:34" x14ac:dyDescent="0.35">
      <c r="B127" s="148"/>
      <c r="C127" s="149"/>
      <c r="D127" s="161"/>
      <c r="E127" s="161"/>
      <c r="F127" s="161"/>
      <c r="G127" s="161"/>
      <c r="H127" s="161"/>
      <c r="I127" s="161"/>
      <c r="J127" s="161"/>
      <c r="K127" s="161"/>
      <c r="L127" s="161"/>
      <c r="M127" s="161"/>
      <c r="N127" s="161"/>
      <c r="P127" s="166"/>
      <c r="Q127" s="163"/>
      <c r="AG127" s="162">
        <f>+AG126-'EXTERNAL DEBT USD'!DD7</f>
        <v>0</v>
      </c>
    </row>
    <row r="128" spans="1:34" x14ac:dyDescent="0.35">
      <c r="B128" s="167"/>
      <c r="C128" s="168"/>
      <c r="D128" s="168"/>
      <c r="E128" s="168"/>
      <c r="F128" s="168"/>
      <c r="G128" s="168"/>
      <c r="H128" s="168"/>
      <c r="I128" s="168"/>
      <c r="J128" s="168"/>
      <c r="K128" s="168"/>
      <c r="L128" s="168"/>
      <c r="M128" s="168"/>
      <c r="N128" s="168"/>
      <c r="O128" s="168"/>
      <c r="P128" s="168"/>
      <c r="Q128" s="168"/>
      <c r="R128" s="168"/>
      <c r="S128" s="168"/>
      <c r="T128" s="168"/>
      <c r="U128" s="168"/>
      <c r="V128" s="168"/>
      <c r="W128" s="168"/>
      <c r="X128" s="168"/>
      <c r="Y128" s="168"/>
      <c r="Z128" s="168"/>
      <c r="AA128" s="168"/>
      <c r="AB128" s="168"/>
      <c r="AC128" s="168"/>
      <c r="AD128" s="168"/>
      <c r="AE128" s="168"/>
      <c r="AF128" s="168"/>
      <c r="AG128" s="168"/>
      <c r="AH128" s="168"/>
    </row>
    <row r="129" spans="2:35" x14ac:dyDescent="0.35">
      <c r="B129" s="167"/>
      <c r="C129" s="167"/>
      <c r="D129" s="167"/>
      <c r="E129" s="167"/>
      <c r="F129" s="167"/>
      <c r="G129" s="167"/>
      <c r="H129" s="167"/>
      <c r="I129" s="167"/>
      <c r="J129" s="167"/>
      <c r="K129" s="167"/>
      <c r="L129" s="167"/>
      <c r="M129" s="167"/>
      <c r="N129" s="167"/>
      <c r="O129" s="167"/>
      <c r="P129" s="149"/>
      <c r="Q129" s="149"/>
      <c r="AI129" s="155"/>
    </row>
    <row r="130" spans="2:35" ht="26.25" customHeight="1" x14ac:dyDescent="0.35">
      <c r="B130" s="126" t="s">
        <v>42</v>
      </c>
      <c r="C130" s="167"/>
      <c r="D130" s="167"/>
      <c r="E130" s="167"/>
      <c r="F130" s="167"/>
      <c r="G130" s="167"/>
      <c r="H130" s="167"/>
      <c r="I130" s="167"/>
      <c r="J130" s="167"/>
      <c r="K130" s="167"/>
      <c r="L130" s="167"/>
      <c r="M130" s="167"/>
      <c r="N130" s="167"/>
      <c r="O130" s="167"/>
      <c r="P130" s="149"/>
      <c r="Q130" s="149"/>
      <c r="AI130" s="155"/>
    </row>
    <row r="131" spans="2:35" x14ac:dyDescent="0.35">
      <c r="B131" s="149"/>
      <c r="C131" s="246"/>
      <c r="D131" s="246"/>
      <c r="E131" s="149"/>
      <c r="F131" s="149"/>
      <c r="G131" s="149"/>
      <c r="H131" s="149"/>
      <c r="I131" s="149"/>
      <c r="J131" s="149"/>
      <c r="K131" s="149"/>
      <c r="L131" s="149"/>
      <c r="M131" s="149"/>
      <c r="N131" s="149"/>
      <c r="O131" s="149"/>
      <c r="P131" s="149"/>
      <c r="Q131" s="149"/>
    </row>
    <row r="132" spans="2:35" x14ac:dyDescent="0.35">
      <c r="B132" s="514" t="str">
        <f>+N5</f>
        <v>Central Goverment of Costa Rica</v>
      </c>
      <c r="C132" s="514"/>
      <c r="D132" s="514"/>
      <c r="E132" s="514"/>
      <c r="F132" s="514"/>
      <c r="G132" s="514"/>
      <c r="H132" s="514"/>
      <c r="I132" s="514"/>
      <c r="J132" s="514"/>
      <c r="K132" s="514"/>
      <c r="L132" s="514"/>
      <c r="M132" s="514"/>
      <c r="N132" s="514"/>
      <c r="O132" s="514"/>
      <c r="P132" s="514"/>
      <c r="Q132" s="514"/>
      <c r="R132" s="514"/>
      <c r="S132" s="514"/>
      <c r="T132" s="514"/>
      <c r="U132" s="514"/>
      <c r="V132" s="514"/>
      <c r="W132" s="514"/>
      <c r="X132" s="514"/>
      <c r="Y132" s="514"/>
      <c r="Z132" s="514"/>
      <c r="AA132" s="514"/>
      <c r="AB132" s="514"/>
      <c r="AC132" s="514"/>
      <c r="AD132" s="514"/>
      <c r="AE132" s="514"/>
      <c r="AF132" s="514"/>
      <c r="AG132" s="514"/>
      <c r="AH132" s="514"/>
      <c r="AI132" s="514"/>
    </row>
    <row r="133" spans="2:35" x14ac:dyDescent="0.35">
      <c r="B133" s="514" t="str">
        <f>+N6</f>
        <v>Maturity Profile External Public Debt</v>
      </c>
      <c r="C133" s="514"/>
      <c r="D133" s="514"/>
      <c r="E133" s="514"/>
      <c r="F133" s="514"/>
      <c r="G133" s="514"/>
      <c r="H133" s="514"/>
      <c r="I133" s="514"/>
      <c r="J133" s="514"/>
      <c r="K133" s="514"/>
      <c r="L133" s="514"/>
      <c r="M133" s="514"/>
      <c r="N133" s="514"/>
      <c r="O133" s="514"/>
      <c r="P133" s="514"/>
      <c r="Q133" s="514"/>
      <c r="R133" s="514"/>
      <c r="S133" s="514"/>
      <c r="T133" s="514"/>
      <c r="U133" s="514"/>
      <c r="V133" s="514"/>
      <c r="W133" s="514"/>
      <c r="X133" s="514"/>
      <c r="Y133" s="514"/>
      <c r="Z133" s="514"/>
      <c r="AA133" s="514"/>
      <c r="AB133" s="514"/>
      <c r="AC133" s="514"/>
      <c r="AD133" s="514"/>
      <c r="AE133" s="514"/>
      <c r="AF133" s="514"/>
      <c r="AG133" s="514"/>
      <c r="AH133" s="514"/>
      <c r="AI133" s="514"/>
    </row>
    <row r="134" spans="2:35" x14ac:dyDescent="0.35">
      <c r="B134" s="514" t="str">
        <f>+N9</f>
        <v>as a percentage of Total Debt</v>
      </c>
      <c r="C134" s="514"/>
      <c r="D134" s="514"/>
      <c r="E134" s="514"/>
      <c r="F134" s="514"/>
      <c r="G134" s="514"/>
      <c r="H134" s="514"/>
      <c r="I134" s="514"/>
      <c r="J134" s="514"/>
      <c r="K134" s="514"/>
      <c r="L134" s="514"/>
      <c r="M134" s="514"/>
      <c r="N134" s="514"/>
      <c r="O134" s="514"/>
      <c r="P134" s="514"/>
      <c r="Q134" s="514"/>
      <c r="R134" s="514"/>
      <c r="S134" s="514"/>
      <c r="T134" s="514"/>
      <c r="U134" s="514"/>
      <c r="V134" s="514"/>
      <c r="W134" s="514"/>
      <c r="X134" s="514"/>
      <c r="Y134" s="514"/>
      <c r="Z134" s="514"/>
      <c r="AA134" s="514"/>
      <c r="AB134" s="514"/>
      <c r="AC134" s="514"/>
      <c r="AD134" s="514"/>
      <c r="AE134" s="514"/>
      <c r="AF134" s="514"/>
      <c r="AG134" s="514"/>
      <c r="AH134" s="514"/>
      <c r="AI134" s="514"/>
    </row>
    <row r="135" spans="2:35" x14ac:dyDescent="0.35">
      <c r="B135" s="518">
        <f>+B86</f>
        <v>45778</v>
      </c>
      <c r="C135" s="518"/>
      <c r="D135" s="518"/>
      <c r="E135" s="518"/>
      <c r="F135" s="518"/>
      <c r="G135" s="518"/>
      <c r="H135" s="518"/>
      <c r="I135" s="518"/>
      <c r="J135" s="518"/>
      <c r="K135" s="518"/>
      <c r="L135" s="518"/>
      <c r="M135" s="518"/>
      <c r="N135" s="518"/>
      <c r="O135" s="518"/>
      <c r="P135" s="518"/>
      <c r="Q135" s="518"/>
      <c r="R135" s="518"/>
      <c r="S135" s="518"/>
      <c r="T135" s="518"/>
      <c r="U135" s="518"/>
      <c r="V135" s="518"/>
      <c r="W135" s="518"/>
      <c r="X135" s="518"/>
      <c r="Y135" s="518"/>
      <c r="Z135" s="518"/>
      <c r="AA135" s="518"/>
      <c r="AB135" s="518"/>
      <c r="AC135" s="518"/>
      <c r="AD135" s="518"/>
      <c r="AE135" s="518"/>
      <c r="AF135" s="518"/>
      <c r="AG135" s="518"/>
      <c r="AH135" s="518"/>
      <c r="AI135" s="518"/>
    </row>
    <row r="136" spans="2:35" x14ac:dyDescent="0.35">
      <c r="B136" s="520" t="s">
        <v>237</v>
      </c>
      <c r="C136" s="520"/>
      <c r="D136" s="520"/>
      <c r="E136" s="520"/>
      <c r="F136" s="520"/>
      <c r="G136" s="520"/>
      <c r="H136" s="520"/>
      <c r="I136" s="520"/>
      <c r="J136" s="520"/>
      <c r="K136" s="520"/>
      <c r="L136" s="520"/>
      <c r="M136" s="520"/>
      <c r="N136" s="520"/>
      <c r="O136" s="520"/>
      <c r="P136" s="520"/>
      <c r="Q136" s="520"/>
      <c r="R136" s="520"/>
      <c r="S136" s="520"/>
      <c r="T136" s="520"/>
      <c r="U136" s="520"/>
      <c r="V136" s="520"/>
      <c r="W136" s="520"/>
      <c r="X136" s="520"/>
      <c r="Y136" s="520"/>
      <c r="Z136" s="520"/>
      <c r="AA136" s="520"/>
      <c r="AB136" s="520"/>
      <c r="AC136" s="520"/>
      <c r="AD136" s="520"/>
      <c r="AE136" s="520"/>
      <c r="AF136" s="520"/>
      <c r="AG136" s="520"/>
      <c r="AH136" s="521"/>
    </row>
    <row r="137" spans="2:35" x14ac:dyDescent="0.35">
      <c r="B137" s="153" t="s">
        <v>132</v>
      </c>
      <c r="C137" s="154">
        <v>2025</v>
      </c>
      <c r="D137" s="154">
        <v>2026</v>
      </c>
      <c r="E137" s="154">
        <v>2027</v>
      </c>
      <c r="F137" s="154">
        <v>2028</v>
      </c>
      <c r="G137" s="154">
        <v>2029</v>
      </c>
      <c r="H137" s="154">
        <v>2030</v>
      </c>
      <c r="I137" s="154">
        <v>2031</v>
      </c>
      <c r="J137" s="154">
        <v>2032</v>
      </c>
      <c r="K137" s="154">
        <v>2033</v>
      </c>
      <c r="L137" s="154">
        <v>2034</v>
      </c>
      <c r="M137" s="154">
        <v>2035</v>
      </c>
      <c r="N137" s="154">
        <v>2036</v>
      </c>
      <c r="O137" s="154">
        <v>2037</v>
      </c>
      <c r="P137" s="154">
        <v>2038</v>
      </c>
      <c r="Q137" s="154">
        <v>2039</v>
      </c>
      <c r="R137" s="154">
        <v>2040</v>
      </c>
      <c r="S137" s="154">
        <v>2041</v>
      </c>
      <c r="T137" s="154">
        <v>2042</v>
      </c>
      <c r="U137" s="154">
        <v>2043</v>
      </c>
      <c r="V137" s="154">
        <v>2044</v>
      </c>
      <c r="W137" s="154">
        <v>2045</v>
      </c>
      <c r="X137" s="154">
        <v>2046</v>
      </c>
      <c r="Y137" s="154">
        <v>2047</v>
      </c>
      <c r="Z137" s="154">
        <v>2048</v>
      </c>
      <c r="AA137" s="154">
        <v>2049</v>
      </c>
      <c r="AB137" s="154">
        <v>2050</v>
      </c>
      <c r="AC137" s="154">
        <v>2051</v>
      </c>
      <c r="AD137" s="154">
        <v>2052</v>
      </c>
      <c r="AE137" s="154">
        <v>2053</v>
      </c>
      <c r="AF137" s="154">
        <v>2054</v>
      </c>
      <c r="AG137" s="154" t="s">
        <v>146</v>
      </c>
    </row>
    <row r="138" spans="2:35" x14ac:dyDescent="0.35">
      <c r="B138" s="149" t="s">
        <v>133</v>
      </c>
      <c r="C138" s="169">
        <f t="shared" ref="C138:AG138" si="4">+C90/$AG$102</f>
        <v>0</v>
      </c>
      <c r="D138" s="169">
        <f t="shared" si="4"/>
        <v>1.6463776709587763E-3</v>
      </c>
      <c r="E138" s="169">
        <f t="shared" si="4"/>
        <v>1.6463777126581808E-3</v>
      </c>
      <c r="F138" s="169">
        <f t="shared" si="4"/>
        <v>3.2284449036268357E-3</v>
      </c>
      <c r="G138" s="169">
        <f t="shared" si="4"/>
        <v>4.7419444465649522E-3</v>
      </c>
      <c r="H138" s="169">
        <f t="shared" si="4"/>
        <v>4.7419444465649514E-3</v>
      </c>
      <c r="I138" s="169">
        <f t="shared" si="4"/>
        <v>4.7419444465649514E-3</v>
      </c>
      <c r="J138" s="169">
        <f t="shared" si="4"/>
        <v>3.1729284400014322E-3</v>
      </c>
      <c r="K138" s="169">
        <f t="shared" si="4"/>
        <v>3.1729284400014322E-3</v>
      </c>
      <c r="L138" s="169">
        <f t="shared" si="4"/>
        <v>1.6047488809352967E-3</v>
      </c>
      <c r="M138" s="169">
        <f t="shared" si="4"/>
        <v>1.72192701397192E-3</v>
      </c>
      <c r="N138" s="169">
        <f t="shared" si="4"/>
        <v>1.72192701397192E-3</v>
      </c>
      <c r="O138" s="169">
        <f t="shared" si="4"/>
        <v>1.72192701397192E-3</v>
      </c>
      <c r="P138" s="169">
        <f t="shared" si="4"/>
        <v>1.72192701397192E-3</v>
      </c>
      <c r="Q138" s="169">
        <f t="shared" si="4"/>
        <v>1.72192701397192E-3</v>
      </c>
      <c r="R138" s="169">
        <f t="shared" si="4"/>
        <v>1.72192701397192E-3</v>
      </c>
      <c r="S138" s="169">
        <f t="shared" si="4"/>
        <v>1.72192701397192E-3</v>
      </c>
      <c r="T138" s="169">
        <f t="shared" si="4"/>
        <v>1.72192701397192E-3</v>
      </c>
      <c r="U138" s="169">
        <f t="shared" si="4"/>
        <v>1.7219270115229417E-3</v>
      </c>
      <c r="V138" s="169">
        <f t="shared" si="4"/>
        <v>1.6853576994026295E-3</v>
      </c>
      <c r="W138" s="169">
        <f t="shared" si="4"/>
        <v>0</v>
      </c>
      <c r="X138" s="169">
        <f t="shared" si="4"/>
        <v>0</v>
      </c>
      <c r="Y138" s="169">
        <f t="shared" si="4"/>
        <v>0</v>
      </c>
      <c r="Z138" s="169">
        <f t="shared" si="4"/>
        <v>0</v>
      </c>
      <c r="AA138" s="169">
        <f t="shared" si="4"/>
        <v>0</v>
      </c>
      <c r="AB138" s="169">
        <f t="shared" si="4"/>
        <v>0</v>
      </c>
      <c r="AC138" s="169">
        <f t="shared" si="4"/>
        <v>0</v>
      </c>
      <c r="AD138" s="169">
        <f t="shared" si="4"/>
        <v>0</v>
      </c>
      <c r="AE138" s="169">
        <f t="shared" si="4"/>
        <v>0</v>
      </c>
      <c r="AF138" s="169">
        <f t="shared" si="4"/>
        <v>0</v>
      </c>
      <c r="AG138" s="169">
        <f t="shared" si="4"/>
        <v>4.5880340210577734E-2</v>
      </c>
    </row>
    <row r="139" spans="2:35" x14ac:dyDescent="0.35">
      <c r="B139" s="149" t="s">
        <v>134</v>
      </c>
      <c r="C139" s="169">
        <f t="shared" ref="C139:AG139" si="5">+C91/$AG$102</f>
        <v>0</v>
      </c>
      <c r="D139" s="169">
        <f t="shared" si="5"/>
        <v>1.3550322675963348E-3</v>
      </c>
      <c r="E139" s="169">
        <f t="shared" si="5"/>
        <v>1.3550322675963348E-3</v>
      </c>
      <c r="F139" s="169">
        <f t="shared" si="5"/>
        <v>1.3550322675963348E-3</v>
      </c>
      <c r="G139" s="169">
        <f t="shared" si="5"/>
        <v>2.8257874004912087E-2</v>
      </c>
      <c r="H139" s="169">
        <f t="shared" si="5"/>
        <v>2.825787400491209E-2</v>
      </c>
      <c r="I139" s="169">
        <f t="shared" si="5"/>
        <v>2.827065445680154E-2</v>
      </c>
      <c r="J139" s="169">
        <f t="shared" si="5"/>
        <v>1.3678127194857851E-3</v>
      </c>
      <c r="K139" s="169">
        <f t="shared" si="5"/>
        <v>1.3678127194857851E-3</v>
      </c>
      <c r="L139" s="169">
        <f t="shared" si="5"/>
        <v>1.3678127194857851E-3</v>
      </c>
      <c r="M139" s="169">
        <f t="shared" si="5"/>
        <v>1.3678127194857851E-3</v>
      </c>
      <c r="N139" s="169">
        <f t="shared" si="5"/>
        <v>1.3678127194857851E-3</v>
      </c>
      <c r="O139" s="169">
        <f t="shared" si="5"/>
        <v>1.3678127194857851E-3</v>
      </c>
      <c r="P139" s="169">
        <f t="shared" si="5"/>
        <v>1.3678127194857851E-3</v>
      </c>
      <c r="Q139" s="169">
        <f t="shared" si="5"/>
        <v>1.3678127194857851E-3</v>
      </c>
      <c r="R139" s="169">
        <f t="shared" si="5"/>
        <v>1.3678127194857851E-3</v>
      </c>
      <c r="S139" s="169">
        <f t="shared" si="5"/>
        <v>1.3355293094010061E-3</v>
      </c>
      <c r="T139" s="169">
        <f t="shared" si="5"/>
        <v>7.3626850970229794E-4</v>
      </c>
      <c r="U139" s="169">
        <f t="shared" si="5"/>
        <v>7.3626850970229794E-4</v>
      </c>
      <c r="V139" s="169">
        <f t="shared" si="5"/>
        <v>5.283061566807635E-4</v>
      </c>
      <c r="W139" s="169">
        <f t="shared" si="5"/>
        <v>5.2830614995505313E-4</v>
      </c>
      <c r="X139" s="169">
        <f t="shared" si="5"/>
        <v>5.1552570479131306E-4</v>
      </c>
      <c r="Y139" s="169">
        <f t="shared" si="5"/>
        <v>5.1552570479131306E-4</v>
      </c>
      <c r="Z139" s="169">
        <f t="shared" si="5"/>
        <v>5.1552570479131306E-4</v>
      </c>
      <c r="AA139" s="169">
        <f t="shared" si="5"/>
        <v>5.1552570479131306E-4</v>
      </c>
      <c r="AB139" s="169">
        <f t="shared" si="5"/>
        <v>0</v>
      </c>
      <c r="AC139" s="169">
        <f t="shared" si="5"/>
        <v>0</v>
      </c>
      <c r="AD139" s="169">
        <f t="shared" si="5"/>
        <v>0</v>
      </c>
      <c r="AE139" s="169">
        <f t="shared" si="5"/>
        <v>0</v>
      </c>
      <c r="AF139" s="169">
        <f t="shared" si="5"/>
        <v>0</v>
      </c>
      <c r="AG139" s="169">
        <f t="shared" si="5"/>
        <v>0.10708859519939344</v>
      </c>
    </row>
    <row r="140" spans="2:35" x14ac:dyDescent="0.35">
      <c r="B140" s="149" t="s">
        <v>135</v>
      </c>
      <c r="C140" s="169">
        <f t="shared" ref="C140:AG140" si="6">+C92/$AG$102</f>
        <v>0</v>
      </c>
      <c r="D140" s="169">
        <f t="shared" si="6"/>
        <v>5.1726597894851114E-3</v>
      </c>
      <c r="E140" s="169">
        <f t="shared" si="6"/>
        <v>6.8243956126636538E-3</v>
      </c>
      <c r="F140" s="169">
        <f t="shared" si="6"/>
        <v>6.8243956207345068E-3</v>
      </c>
      <c r="G140" s="169">
        <f t="shared" si="6"/>
        <v>5.492037015018149E-3</v>
      </c>
      <c r="H140" s="169">
        <f t="shared" si="6"/>
        <v>5.492037015018149E-3</v>
      </c>
      <c r="I140" s="169">
        <f t="shared" si="6"/>
        <v>5.492036965908601E-3</v>
      </c>
      <c r="J140" s="169">
        <f t="shared" si="6"/>
        <v>5.3027129743701178E-3</v>
      </c>
      <c r="K140" s="169">
        <f t="shared" si="6"/>
        <v>3.7345330767724681E-3</v>
      </c>
      <c r="L140" s="169">
        <f t="shared" si="6"/>
        <v>3.7345330767724681E-3</v>
      </c>
      <c r="M140" s="169">
        <f t="shared" si="6"/>
        <v>3.2093406349829132E-3</v>
      </c>
      <c r="N140" s="169">
        <f t="shared" si="6"/>
        <v>3.2093406469381703E-3</v>
      </c>
      <c r="O140" s="169">
        <f t="shared" si="6"/>
        <v>2.9771807977594183E-3</v>
      </c>
      <c r="P140" s="169">
        <f t="shared" si="6"/>
        <v>2.7879842733354041E-3</v>
      </c>
      <c r="Q140" s="169">
        <f t="shared" si="6"/>
        <v>1.6402254119123516E-3</v>
      </c>
      <c r="R140" s="169">
        <f t="shared" si="6"/>
        <v>2.0517288796998857E-4</v>
      </c>
      <c r="S140" s="169">
        <f t="shared" si="6"/>
        <v>2.0517288796998857E-4</v>
      </c>
      <c r="T140" s="169">
        <f t="shared" si="6"/>
        <v>2.0517288796998857E-4</v>
      </c>
      <c r="U140" s="169">
        <f t="shared" si="6"/>
        <v>2.0517288796998857E-4</v>
      </c>
      <c r="V140" s="169">
        <f t="shared" si="6"/>
        <v>2.0517288796998857E-4</v>
      </c>
      <c r="W140" s="169">
        <f t="shared" si="6"/>
        <v>8.7639408529080337E-2</v>
      </c>
      <c r="X140" s="169">
        <f t="shared" si="6"/>
        <v>0</v>
      </c>
      <c r="Y140" s="169">
        <f t="shared" si="6"/>
        <v>0</v>
      </c>
      <c r="Z140" s="169">
        <f t="shared" si="6"/>
        <v>0</v>
      </c>
      <c r="AA140" s="169">
        <f t="shared" si="6"/>
        <v>0</v>
      </c>
      <c r="AB140" s="169">
        <f t="shared" si="6"/>
        <v>0</v>
      </c>
      <c r="AC140" s="169">
        <f t="shared" si="6"/>
        <v>0</v>
      </c>
      <c r="AD140" s="169">
        <f t="shared" si="6"/>
        <v>0</v>
      </c>
      <c r="AE140" s="169">
        <f t="shared" si="6"/>
        <v>0</v>
      </c>
      <c r="AF140" s="169">
        <f t="shared" si="6"/>
        <v>0</v>
      </c>
      <c r="AG140" s="169">
        <f t="shared" si="6"/>
        <v>0.15055868588060178</v>
      </c>
    </row>
    <row r="141" spans="2:35" x14ac:dyDescent="0.35">
      <c r="B141" s="149" t="s">
        <v>136</v>
      </c>
      <c r="C141" s="169">
        <f t="shared" ref="C141:AG141" si="7">+C93/$AG$102</f>
        <v>0</v>
      </c>
      <c r="D141" s="169">
        <f t="shared" si="7"/>
        <v>1.9340461859150785E-3</v>
      </c>
      <c r="E141" s="169">
        <f t="shared" si="7"/>
        <v>1.9340461859150785E-3</v>
      </c>
      <c r="F141" s="169">
        <f t="shared" si="7"/>
        <v>2.1771637110251799E-3</v>
      </c>
      <c r="G141" s="169">
        <f t="shared" si="7"/>
        <v>2.1771637110251799E-3</v>
      </c>
      <c r="H141" s="169">
        <f t="shared" si="7"/>
        <v>2.1771637110251799E-3</v>
      </c>
      <c r="I141" s="169">
        <f t="shared" si="7"/>
        <v>2.1771637110251799E-3</v>
      </c>
      <c r="J141" s="169">
        <f t="shared" si="7"/>
        <v>3.580571588266987E-2</v>
      </c>
      <c r="K141" s="169">
        <f t="shared" si="7"/>
        <v>3.580571588266987E-2</v>
      </c>
      <c r="L141" s="169">
        <f t="shared" si="7"/>
        <v>3.580571588266987E-2</v>
      </c>
      <c r="M141" s="169">
        <f t="shared" si="7"/>
        <v>2.1771637110251799E-3</v>
      </c>
      <c r="N141" s="169">
        <f t="shared" si="7"/>
        <v>2.177163715006287E-3</v>
      </c>
      <c r="O141" s="169">
        <f t="shared" si="7"/>
        <v>2.082427098959813E-3</v>
      </c>
      <c r="P141" s="169">
        <f t="shared" si="7"/>
        <v>1.025776109364597E-3</v>
      </c>
      <c r="Q141" s="169">
        <f t="shared" si="7"/>
        <v>1.6345359904077874E-3</v>
      </c>
      <c r="R141" s="169">
        <f t="shared" si="7"/>
        <v>9.9103867586222368E-4</v>
      </c>
      <c r="S141" s="169">
        <f t="shared" si="7"/>
        <v>3.065788631229839E-4</v>
      </c>
      <c r="T141" s="169">
        <f t="shared" si="7"/>
        <v>3.1146439698763603E-4</v>
      </c>
      <c r="U141" s="169">
        <f t="shared" si="7"/>
        <v>3.3671108889195174E-2</v>
      </c>
      <c r="V141" s="169">
        <f t="shared" si="7"/>
        <v>6.7299661060839858E-2</v>
      </c>
      <c r="W141" s="169">
        <f t="shared" si="7"/>
        <v>4.2556717550482455E-5</v>
      </c>
      <c r="X141" s="169">
        <f t="shared" si="7"/>
        <v>4.2556717550482455E-5</v>
      </c>
      <c r="Y141" s="169">
        <f t="shared" si="7"/>
        <v>4.3391162992648782E-5</v>
      </c>
      <c r="Z141" s="169">
        <f t="shared" si="7"/>
        <v>0</v>
      </c>
      <c r="AA141" s="169">
        <f t="shared" si="7"/>
        <v>0</v>
      </c>
      <c r="AB141" s="169">
        <f t="shared" si="7"/>
        <v>0</v>
      </c>
      <c r="AC141" s="169">
        <f t="shared" si="7"/>
        <v>0</v>
      </c>
      <c r="AD141" s="169">
        <f t="shared" si="7"/>
        <v>0</v>
      </c>
      <c r="AE141" s="169">
        <f t="shared" si="7"/>
        <v>0</v>
      </c>
      <c r="AF141" s="169">
        <f t="shared" si="7"/>
        <v>0</v>
      </c>
      <c r="AG141" s="169">
        <f t="shared" si="7"/>
        <v>0.23179931797280567</v>
      </c>
    </row>
    <row r="142" spans="2:35" x14ac:dyDescent="0.35">
      <c r="B142" s="149" t="s">
        <v>137</v>
      </c>
      <c r="C142" s="169">
        <f t="shared" ref="C142:AG142" si="8">+C94/$AG$102</f>
        <v>0</v>
      </c>
      <c r="D142" s="169">
        <f t="shared" si="8"/>
        <v>1.5101161086380527E-3</v>
      </c>
      <c r="E142" s="169">
        <f t="shared" si="8"/>
        <v>3.4589035947611749E-3</v>
      </c>
      <c r="F142" s="169">
        <f t="shared" si="8"/>
        <v>3.4589035947611749E-3</v>
      </c>
      <c r="G142" s="169">
        <f t="shared" si="8"/>
        <v>3.3744321092166064E-3</v>
      </c>
      <c r="H142" s="169">
        <f t="shared" si="8"/>
        <v>3.363753040312971E-3</v>
      </c>
      <c r="I142" s="169">
        <f t="shared" si="8"/>
        <v>3.363753040312971E-3</v>
      </c>
      <c r="J142" s="169">
        <f t="shared" si="8"/>
        <v>3.363753040312971E-3</v>
      </c>
      <c r="K142" s="169">
        <f t="shared" si="8"/>
        <v>1.7955735077088675E-3</v>
      </c>
      <c r="L142" s="169">
        <f t="shared" si="8"/>
        <v>1.7955735077088675E-3</v>
      </c>
      <c r="M142" s="169">
        <f t="shared" si="8"/>
        <v>1.7955735077088675E-3</v>
      </c>
      <c r="N142" s="169">
        <f t="shared" si="8"/>
        <v>1.7955735077088675E-3</v>
      </c>
      <c r="O142" s="169">
        <f t="shared" si="8"/>
        <v>1.7955735077088675E-3</v>
      </c>
      <c r="P142" s="169">
        <f t="shared" si="8"/>
        <v>1.7955735077088675E-3</v>
      </c>
      <c r="Q142" s="169">
        <f t="shared" si="8"/>
        <v>1.7955735077088675E-3</v>
      </c>
      <c r="R142" s="169">
        <f t="shared" si="8"/>
        <v>9.2543730837285816E-4</v>
      </c>
      <c r="S142" s="169">
        <f t="shared" si="8"/>
        <v>7.4137719662948612E-4</v>
      </c>
      <c r="T142" s="169">
        <f t="shared" si="8"/>
        <v>3.6076924311046713E-4</v>
      </c>
      <c r="U142" s="169">
        <f t="shared" si="8"/>
        <v>3.6076924311046713E-4</v>
      </c>
      <c r="V142" s="169">
        <f t="shared" si="8"/>
        <v>3.6076924311046713E-4</v>
      </c>
      <c r="W142" s="169">
        <f t="shared" si="8"/>
        <v>3.6076924311046713E-4</v>
      </c>
      <c r="X142" s="169">
        <f t="shared" si="8"/>
        <v>3.6076924311046713E-4</v>
      </c>
      <c r="Y142" s="169">
        <f t="shared" si="8"/>
        <v>3.6076924311046713E-4</v>
      </c>
      <c r="Z142" s="169">
        <f t="shared" si="8"/>
        <v>3.6076924311046713E-4</v>
      </c>
      <c r="AA142" s="169">
        <f t="shared" si="8"/>
        <v>3.6076924311046713E-4</v>
      </c>
      <c r="AB142" s="169">
        <f t="shared" si="8"/>
        <v>3.6076924311046713E-4</v>
      </c>
      <c r="AC142" s="169">
        <f t="shared" si="8"/>
        <v>3.6076924311046713E-4</v>
      </c>
      <c r="AD142" s="169">
        <f t="shared" si="8"/>
        <v>3.6076924311046713E-4</v>
      </c>
      <c r="AE142" s="169">
        <f t="shared" si="8"/>
        <v>3.6076922629619108E-4</v>
      </c>
      <c r="AF142" s="169">
        <f t="shared" si="8"/>
        <v>3.409935190204772E-4</v>
      </c>
      <c r="AG142" s="169">
        <f t="shared" si="8"/>
        <v>4.0799668006812131E-2</v>
      </c>
    </row>
    <row r="143" spans="2:35" x14ac:dyDescent="0.35">
      <c r="B143" s="149" t="s">
        <v>138</v>
      </c>
      <c r="C143" s="169">
        <f t="shared" ref="C143:AG143" si="9">+C95/$AG$102</f>
        <v>6.6625496410404675E-3</v>
      </c>
      <c r="D143" s="169">
        <f t="shared" si="9"/>
        <v>2.4850258479594588E-3</v>
      </c>
      <c r="E143" s="169">
        <f t="shared" si="9"/>
        <v>3.9425180040747743E-3</v>
      </c>
      <c r="F143" s="169">
        <f t="shared" si="9"/>
        <v>3.9425180040747743E-3</v>
      </c>
      <c r="G143" s="169">
        <f t="shared" si="9"/>
        <v>3.2780457539516479E-3</v>
      </c>
      <c r="H143" s="169">
        <f t="shared" si="9"/>
        <v>3.2976658854564512E-3</v>
      </c>
      <c r="I143" s="169">
        <f t="shared" si="9"/>
        <v>3.2976658854564512E-3</v>
      </c>
      <c r="J143" s="169">
        <f t="shared" si="9"/>
        <v>3.2976658854564512E-3</v>
      </c>
      <c r="K143" s="169">
        <f t="shared" si="9"/>
        <v>3.2770369343757201E-3</v>
      </c>
      <c r="L143" s="169">
        <f t="shared" si="9"/>
        <v>3.2770372993692655E-3</v>
      </c>
      <c r="M143" s="169">
        <f t="shared" si="9"/>
        <v>2.5515362514729315E-3</v>
      </c>
      <c r="N143" s="169">
        <f t="shared" si="9"/>
        <v>2.5515362514729315E-3</v>
      </c>
      <c r="O143" s="169">
        <f t="shared" si="9"/>
        <v>2.5421755260629357E-3</v>
      </c>
      <c r="P143" s="169">
        <f t="shared" si="9"/>
        <v>2.4630214658785598E-3</v>
      </c>
      <c r="Q143" s="169">
        <f t="shared" si="9"/>
        <v>2.4630214658785598E-3</v>
      </c>
      <c r="R143" s="169">
        <f t="shared" si="9"/>
        <v>2.4630214625157051E-3</v>
      </c>
      <c r="S143" s="169">
        <f t="shared" si="9"/>
        <v>2.4006386978535259E-3</v>
      </c>
      <c r="T143" s="169">
        <f t="shared" si="9"/>
        <v>9.431465376138785E-4</v>
      </c>
      <c r="U143" s="169">
        <f t="shared" si="9"/>
        <v>9.431465376138785E-4</v>
      </c>
      <c r="V143" s="169">
        <f t="shared" si="9"/>
        <v>9.431465376138785E-4</v>
      </c>
      <c r="W143" s="169">
        <f t="shared" si="9"/>
        <v>1.0046768791256373E-4</v>
      </c>
      <c r="X143" s="169">
        <f t="shared" si="9"/>
        <v>1.0046768791256373E-4</v>
      </c>
      <c r="Y143" s="169">
        <f t="shared" si="9"/>
        <v>1.0046768791256373E-4</v>
      </c>
      <c r="Z143" s="169">
        <f t="shared" si="9"/>
        <v>1.0046768791256373E-4</v>
      </c>
      <c r="AA143" s="169">
        <f t="shared" si="9"/>
        <v>1.0046768791256373E-4</v>
      </c>
      <c r="AB143" s="169">
        <f t="shared" si="9"/>
        <v>1.0046768791256373E-4</v>
      </c>
      <c r="AC143" s="169">
        <f t="shared" si="9"/>
        <v>1.0046768791256373E-4</v>
      </c>
      <c r="AD143" s="169">
        <f t="shared" si="9"/>
        <v>1.0046768791256373E-4</v>
      </c>
      <c r="AE143" s="169">
        <f t="shared" si="9"/>
        <v>1.0046768791256373E-4</v>
      </c>
      <c r="AF143" s="169">
        <f t="shared" si="9"/>
        <v>1.0046768791256373E-4</v>
      </c>
      <c r="AG143" s="169">
        <f t="shared" si="9"/>
        <v>5.8026796754317912E-2</v>
      </c>
    </row>
    <row r="144" spans="2:35" x14ac:dyDescent="0.35">
      <c r="B144" s="149" t="s">
        <v>139</v>
      </c>
      <c r="C144" s="169">
        <f t="shared" ref="C144:AG144" si="10">+C96/$AG$102</f>
        <v>7.7361664395256469E-5</v>
      </c>
      <c r="D144" s="169">
        <f t="shared" si="10"/>
        <v>1.6463776709587763E-3</v>
      </c>
      <c r="E144" s="169">
        <f t="shared" si="10"/>
        <v>1.6055853211328101E-3</v>
      </c>
      <c r="F144" s="169">
        <f t="shared" si="10"/>
        <v>4.7419444465649522E-3</v>
      </c>
      <c r="G144" s="169">
        <f t="shared" si="10"/>
        <v>4.7419444465649522E-3</v>
      </c>
      <c r="H144" s="169">
        <f t="shared" si="10"/>
        <v>4.7419444465649514E-3</v>
      </c>
      <c r="I144" s="169">
        <f t="shared" si="10"/>
        <v>4.7419444465649514E-3</v>
      </c>
      <c r="J144" s="169">
        <f t="shared" si="10"/>
        <v>3.1729284400014322E-3</v>
      </c>
      <c r="K144" s="169">
        <f t="shared" si="10"/>
        <v>3.172928443651368E-3</v>
      </c>
      <c r="L144" s="169">
        <f t="shared" si="10"/>
        <v>1.72192701397192E-3</v>
      </c>
      <c r="M144" s="169">
        <f t="shared" si="10"/>
        <v>1.72192701397192E-3</v>
      </c>
      <c r="N144" s="169">
        <f t="shared" si="10"/>
        <v>1.72192701397192E-3</v>
      </c>
      <c r="O144" s="169">
        <f t="shared" si="10"/>
        <v>1.72192701397192E-3</v>
      </c>
      <c r="P144" s="169">
        <f t="shared" si="10"/>
        <v>1.72192701397192E-3</v>
      </c>
      <c r="Q144" s="169">
        <f t="shared" si="10"/>
        <v>1.72192701397192E-3</v>
      </c>
      <c r="R144" s="169">
        <f t="shared" si="10"/>
        <v>1.72192701397192E-3</v>
      </c>
      <c r="S144" s="169">
        <f t="shared" si="10"/>
        <v>1.72192701397192E-3</v>
      </c>
      <c r="T144" s="169">
        <f t="shared" si="10"/>
        <v>1.72192701397192E-3</v>
      </c>
      <c r="U144" s="169">
        <f t="shared" si="10"/>
        <v>1.6853576994026295E-3</v>
      </c>
      <c r="V144" s="169">
        <f t="shared" si="10"/>
        <v>0</v>
      </c>
      <c r="W144" s="169">
        <f t="shared" si="10"/>
        <v>0</v>
      </c>
      <c r="X144" s="169">
        <f t="shared" si="10"/>
        <v>0</v>
      </c>
      <c r="Y144" s="169">
        <f t="shared" si="10"/>
        <v>0</v>
      </c>
      <c r="Z144" s="169">
        <f t="shared" si="10"/>
        <v>0</v>
      </c>
      <c r="AA144" s="169">
        <f t="shared" si="10"/>
        <v>0</v>
      </c>
      <c r="AB144" s="169">
        <f t="shared" si="10"/>
        <v>0</v>
      </c>
      <c r="AC144" s="169">
        <f t="shared" si="10"/>
        <v>0</v>
      </c>
      <c r="AD144" s="169">
        <f t="shared" si="10"/>
        <v>0</v>
      </c>
      <c r="AE144" s="169">
        <f t="shared" si="10"/>
        <v>0</v>
      </c>
      <c r="AF144" s="169">
        <f t="shared" si="10"/>
        <v>0</v>
      </c>
      <c r="AG144" s="169">
        <f t="shared" si="10"/>
        <v>4.5825660151549354E-2</v>
      </c>
    </row>
    <row r="145" spans="2:35" x14ac:dyDescent="0.35">
      <c r="B145" s="149" t="s">
        <v>140</v>
      </c>
      <c r="C145" s="169">
        <f t="shared" ref="C145:AG145" si="11">+C97/$AG$102</f>
        <v>1.3812922175052223E-3</v>
      </c>
      <c r="D145" s="169">
        <f t="shared" si="11"/>
        <v>1.3550322675963348E-3</v>
      </c>
      <c r="E145" s="169">
        <f t="shared" si="11"/>
        <v>1.3550322675963348E-3</v>
      </c>
      <c r="F145" s="169">
        <f t="shared" si="11"/>
        <v>1.3550322675963348E-3</v>
      </c>
      <c r="G145" s="169">
        <f t="shared" si="11"/>
        <v>1.3550322675963348E-3</v>
      </c>
      <c r="H145" s="169">
        <f t="shared" si="11"/>
        <v>1.3678127194857851E-3</v>
      </c>
      <c r="I145" s="169">
        <f t="shared" si="11"/>
        <v>1.3678127194857851E-3</v>
      </c>
      <c r="J145" s="169">
        <f t="shared" si="11"/>
        <v>1.3678127194857851E-3</v>
      </c>
      <c r="K145" s="169">
        <f t="shared" si="11"/>
        <v>1.3678127194857851E-3</v>
      </c>
      <c r="L145" s="169">
        <f t="shared" si="11"/>
        <v>1.3678127194857851E-3</v>
      </c>
      <c r="M145" s="169">
        <f t="shared" si="11"/>
        <v>1.3678127194857851E-3</v>
      </c>
      <c r="N145" s="169">
        <f t="shared" si="11"/>
        <v>1.3678127194857851E-3</v>
      </c>
      <c r="O145" s="169">
        <f t="shared" si="11"/>
        <v>1.3678127194857851E-3</v>
      </c>
      <c r="P145" s="169">
        <f t="shared" si="11"/>
        <v>1.3678127194857851E-3</v>
      </c>
      <c r="Q145" s="169">
        <f t="shared" si="11"/>
        <v>1.3678127194857851E-3</v>
      </c>
      <c r="R145" s="169">
        <f t="shared" si="11"/>
        <v>1.3678127194857851E-3</v>
      </c>
      <c r="S145" s="169">
        <f t="shared" si="11"/>
        <v>7.3626850970229794E-4</v>
      </c>
      <c r="T145" s="169">
        <f t="shared" si="11"/>
        <v>7.3626850970229794E-4</v>
      </c>
      <c r="U145" s="169">
        <f t="shared" si="11"/>
        <v>7.3626849682090895E-4</v>
      </c>
      <c r="V145" s="169">
        <f t="shared" si="11"/>
        <v>5.283061566807635E-4</v>
      </c>
      <c r="W145" s="169">
        <f t="shared" si="11"/>
        <v>5.1552570479131306E-4</v>
      </c>
      <c r="X145" s="169">
        <f t="shared" si="11"/>
        <v>5.1552570479131306E-4</v>
      </c>
      <c r="Y145" s="169">
        <f t="shared" si="11"/>
        <v>5.1552570479131306E-4</v>
      </c>
      <c r="Z145" s="169">
        <f t="shared" si="11"/>
        <v>5.1552570479131306E-4</v>
      </c>
      <c r="AA145" s="169">
        <f t="shared" si="11"/>
        <v>4.8586532177592246E-4</v>
      </c>
      <c r="AB145" s="169">
        <f t="shared" si="11"/>
        <v>0</v>
      </c>
      <c r="AC145" s="169">
        <f t="shared" si="11"/>
        <v>0</v>
      </c>
      <c r="AD145" s="169">
        <f t="shared" si="11"/>
        <v>0</v>
      </c>
      <c r="AE145" s="169">
        <f t="shared" si="11"/>
        <v>0</v>
      </c>
      <c r="AF145" s="169">
        <f t="shared" si="11"/>
        <v>0</v>
      </c>
      <c r="AG145" s="169">
        <f t="shared" si="11"/>
        <v>2.7132441016081647E-2</v>
      </c>
    </row>
    <row r="146" spans="2:35" x14ac:dyDescent="0.35">
      <c r="B146" s="149" t="s">
        <v>141</v>
      </c>
      <c r="C146" s="169">
        <f t="shared" ref="C146:AG146" si="12">+C98/$AG$102</f>
        <v>9.2644372099042679E-3</v>
      </c>
      <c r="D146" s="169">
        <f t="shared" si="12"/>
        <v>6.8243956126636538E-3</v>
      </c>
      <c r="E146" s="169">
        <f t="shared" si="12"/>
        <v>6.8243956126636538E-3</v>
      </c>
      <c r="F146" s="169">
        <f t="shared" si="12"/>
        <v>5.6208683353458121E-3</v>
      </c>
      <c r="G146" s="169">
        <f t="shared" si="12"/>
        <v>5.4920370150181481E-3</v>
      </c>
      <c r="H146" s="169">
        <f t="shared" si="12"/>
        <v>5.492037015018149E-3</v>
      </c>
      <c r="I146" s="169">
        <f t="shared" si="12"/>
        <v>5.3027126093765729E-3</v>
      </c>
      <c r="J146" s="169">
        <f t="shared" si="12"/>
        <v>3.7345330767724681E-3</v>
      </c>
      <c r="K146" s="169">
        <f t="shared" si="12"/>
        <v>3.7345330767724681E-3</v>
      </c>
      <c r="L146" s="169">
        <f t="shared" si="12"/>
        <v>3.7345330834138357E-3</v>
      </c>
      <c r="M146" s="169">
        <f t="shared" si="12"/>
        <v>3.2093406349829132E-3</v>
      </c>
      <c r="N146" s="169">
        <f t="shared" si="12"/>
        <v>2.9771807977594183E-3</v>
      </c>
      <c r="O146" s="169">
        <f t="shared" si="12"/>
        <v>2.7879842749218525E-3</v>
      </c>
      <c r="P146" s="169">
        <f t="shared" si="12"/>
        <v>1.6402253975567609E-3</v>
      </c>
      <c r="Q146" s="169">
        <f t="shared" si="12"/>
        <v>2.0517288796998857E-4</v>
      </c>
      <c r="R146" s="169">
        <f t="shared" si="12"/>
        <v>2.0517288796998857E-4</v>
      </c>
      <c r="S146" s="169">
        <f t="shared" si="12"/>
        <v>2.0517288796998857E-4</v>
      </c>
      <c r="T146" s="169">
        <f t="shared" si="12"/>
        <v>2.0517288796998857E-4</v>
      </c>
      <c r="U146" s="169">
        <f t="shared" si="12"/>
        <v>2.0517288796998857E-4</v>
      </c>
      <c r="V146" s="169">
        <f t="shared" si="12"/>
        <v>2.0517288796998857E-4</v>
      </c>
      <c r="W146" s="169">
        <f t="shared" si="12"/>
        <v>0</v>
      </c>
      <c r="X146" s="169">
        <f t="shared" si="12"/>
        <v>0</v>
      </c>
      <c r="Y146" s="169">
        <f t="shared" si="12"/>
        <v>0</v>
      </c>
      <c r="Z146" s="169">
        <f t="shared" si="12"/>
        <v>0</v>
      </c>
      <c r="AA146" s="169">
        <f t="shared" si="12"/>
        <v>0</v>
      </c>
      <c r="AB146" s="169">
        <f t="shared" si="12"/>
        <v>0</v>
      </c>
      <c r="AC146" s="169">
        <f t="shared" si="12"/>
        <v>0</v>
      </c>
      <c r="AD146" s="169">
        <f t="shared" si="12"/>
        <v>0</v>
      </c>
      <c r="AE146" s="169">
        <f t="shared" si="12"/>
        <v>0</v>
      </c>
      <c r="AF146" s="169">
        <f t="shared" si="12"/>
        <v>0</v>
      </c>
      <c r="AG146" s="169">
        <f t="shared" si="12"/>
        <v>6.787025107998991E-2</v>
      </c>
    </row>
    <row r="147" spans="2:35" x14ac:dyDescent="0.35">
      <c r="B147" s="149" t="s">
        <v>142</v>
      </c>
      <c r="C147" s="169">
        <f t="shared" ref="C147:AG147" si="13">+C99/$AG$102</f>
        <v>1.9340461859150785E-3</v>
      </c>
      <c r="D147" s="169">
        <f t="shared" si="13"/>
        <v>1.9340461859150785E-3</v>
      </c>
      <c r="E147" s="169">
        <f t="shared" si="13"/>
        <v>2.2318437308031344E-3</v>
      </c>
      <c r="F147" s="169">
        <f t="shared" si="13"/>
        <v>2.1771637110251799E-3</v>
      </c>
      <c r="G147" s="169">
        <f t="shared" si="13"/>
        <v>2.1771637110251799E-3</v>
      </c>
      <c r="H147" s="169">
        <f t="shared" si="13"/>
        <v>2.1771637110251799E-3</v>
      </c>
      <c r="I147" s="169">
        <f t="shared" si="13"/>
        <v>2.1771637110251799E-3</v>
      </c>
      <c r="J147" s="169">
        <f t="shared" si="13"/>
        <v>2.1771637110251799E-3</v>
      </c>
      <c r="K147" s="169">
        <f t="shared" si="13"/>
        <v>2.1771637110251799E-3</v>
      </c>
      <c r="L147" s="169">
        <f t="shared" si="13"/>
        <v>2.1771637110251799E-3</v>
      </c>
      <c r="M147" s="169">
        <f t="shared" si="13"/>
        <v>2.1771637110251799E-3</v>
      </c>
      <c r="N147" s="169">
        <f t="shared" si="13"/>
        <v>2.0824271056855237E-3</v>
      </c>
      <c r="O147" s="169">
        <f t="shared" si="13"/>
        <v>1.7846295607974677E-3</v>
      </c>
      <c r="P147" s="169">
        <f t="shared" si="13"/>
        <v>1.025776109364597E-3</v>
      </c>
      <c r="Q147" s="169">
        <f t="shared" si="13"/>
        <v>1.0131273953105659E-3</v>
      </c>
      <c r="R147" s="169">
        <f t="shared" si="13"/>
        <v>1.0031605730887864E-3</v>
      </c>
      <c r="S147" s="169">
        <f t="shared" si="13"/>
        <v>3.065788631229839E-4</v>
      </c>
      <c r="T147" s="169">
        <f t="shared" si="13"/>
        <v>4.2556717550482455E-5</v>
      </c>
      <c r="U147" s="169">
        <f t="shared" si="13"/>
        <v>4.2556717550482455E-5</v>
      </c>
      <c r="V147" s="169">
        <f t="shared" si="13"/>
        <v>4.2556717550482455E-5</v>
      </c>
      <c r="W147" s="169">
        <f t="shared" si="13"/>
        <v>4.2556717550482455E-5</v>
      </c>
      <c r="X147" s="169">
        <f t="shared" si="13"/>
        <v>4.2556717550482455E-5</v>
      </c>
      <c r="Y147" s="169">
        <f t="shared" si="13"/>
        <v>0</v>
      </c>
      <c r="Z147" s="169">
        <f t="shared" si="13"/>
        <v>0</v>
      </c>
      <c r="AA147" s="169">
        <f t="shared" si="13"/>
        <v>0</v>
      </c>
      <c r="AB147" s="169">
        <f t="shared" si="13"/>
        <v>0</v>
      </c>
      <c r="AC147" s="169">
        <f t="shared" si="13"/>
        <v>0</v>
      </c>
      <c r="AD147" s="169">
        <f t="shared" si="13"/>
        <v>0</v>
      </c>
      <c r="AE147" s="169">
        <f t="shared" si="13"/>
        <v>0</v>
      </c>
      <c r="AF147" s="169">
        <f t="shared" si="13"/>
        <v>0</v>
      </c>
      <c r="AG147" s="169">
        <f t="shared" si="13"/>
        <v>3.0945728985957065E-2</v>
      </c>
    </row>
    <row r="148" spans="2:35" x14ac:dyDescent="0.35">
      <c r="B148" s="149" t="s">
        <v>143</v>
      </c>
      <c r="C148" s="169">
        <f t="shared" ref="C148:AG148" si="14">+C100/$AG$102</f>
        <v>1.4903403845480626E-3</v>
      </c>
      <c r="D148" s="169">
        <f t="shared" si="14"/>
        <v>1.5101161086380527E-3</v>
      </c>
      <c r="E148" s="169">
        <f t="shared" si="14"/>
        <v>3.4589035947611749E-3</v>
      </c>
      <c r="F148" s="169">
        <f t="shared" si="14"/>
        <v>3.4589035947611749E-3</v>
      </c>
      <c r="G148" s="169">
        <f t="shared" si="14"/>
        <v>3.4438251700601979E-3</v>
      </c>
      <c r="H148" s="169">
        <f t="shared" si="14"/>
        <v>3.363753040312971E-3</v>
      </c>
      <c r="I148" s="169">
        <f t="shared" si="14"/>
        <v>3.363753040312971E-3</v>
      </c>
      <c r="J148" s="169">
        <f t="shared" si="14"/>
        <v>3.3637534053065172E-3</v>
      </c>
      <c r="K148" s="169">
        <f t="shared" si="14"/>
        <v>1.7955735077088675E-3</v>
      </c>
      <c r="L148" s="169">
        <f t="shared" si="14"/>
        <v>1.7955735077088675E-3</v>
      </c>
      <c r="M148" s="169">
        <f t="shared" si="14"/>
        <v>1.7955735077088675E-3</v>
      </c>
      <c r="N148" s="169">
        <f t="shared" si="14"/>
        <v>1.7955735077088675E-3</v>
      </c>
      <c r="O148" s="169">
        <f t="shared" si="14"/>
        <v>1.7955735077088675E-3</v>
      </c>
      <c r="P148" s="169">
        <f t="shared" si="14"/>
        <v>1.7955735077088675E-3</v>
      </c>
      <c r="Q148" s="169">
        <f t="shared" si="14"/>
        <v>1.7955735238906381E-3</v>
      </c>
      <c r="R148" s="169">
        <f t="shared" si="14"/>
        <v>9.2543731327081444E-4</v>
      </c>
      <c r="S148" s="169">
        <f t="shared" si="14"/>
        <v>7.4137719662948612E-4</v>
      </c>
      <c r="T148" s="169">
        <f t="shared" si="14"/>
        <v>3.6076924311046713E-4</v>
      </c>
      <c r="U148" s="169">
        <f t="shared" si="14"/>
        <v>3.6076924311046713E-4</v>
      </c>
      <c r="V148" s="169">
        <f t="shared" si="14"/>
        <v>3.6076924311046713E-4</v>
      </c>
      <c r="W148" s="169">
        <f t="shared" si="14"/>
        <v>3.6076924311046713E-4</v>
      </c>
      <c r="X148" s="169">
        <f t="shared" si="14"/>
        <v>3.6076924311046713E-4</v>
      </c>
      <c r="Y148" s="169">
        <f t="shared" si="14"/>
        <v>3.6076924311046713E-4</v>
      </c>
      <c r="Z148" s="169">
        <f t="shared" si="14"/>
        <v>3.6076924311046713E-4</v>
      </c>
      <c r="AA148" s="169">
        <f t="shared" si="14"/>
        <v>3.6076924311046713E-4</v>
      </c>
      <c r="AB148" s="169">
        <f t="shared" si="14"/>
        <v>3.6076924311046713E-4</v>
      </c>
      <c r="AC148" s="169">
        <f t="shared" si="14"/>
        <v>3.6076924311046713E-4</v>
      </c>
      <c r="AD148" s="169">
        <f t="shared" si="14"/>
        <v>3.3989321414755157E-2</v>
      </c>
      <c r="AE148" s="169">
        <f t="shared" si="14"/>
        <v>3.3969545690665168E-2</v>
      </c>
      <c r="AF148" s="169">
        <f t="shared" si="14"/>
        <v>3.4028059371443826E-2</v>
      </c>
      <c r="AG148" s="169">
        <f t="shared" si="14"/>
        <v>0.14328379632671406</v>
      </c>
    </row>
    <row r="149" spans="2:35" x14ac:dyDescent="0.35">
      <c r="B149" s="149" t="s">
        <v>144</v>
      </c>
      <c r="C149" s="169">
        <f t="shared" ref="C149:AG149" si="15">+C101/$AG$102</f>
        <v>2.4850258479594588E-3</v>
      </c>
      <c r="D149" s="169">
        <f t="shared" si="15"/>
        <v>2.4850258479594588E-3</v>
      </c>
      <c r="E149" s="169">
        <f t="shared" si="15"/>
        <v>3.9425180040747743E-3</v>
      </c>
      <c r="F149" s="169">
        <f t="shared" si="15"/>
        <v>3.2780457539516479E-3</v>
      </c>
      <c r="G149" s="169">
        <f t="shared" si="15"/>
        <v>3.2976658854564512E-3</v>
      </c>
      <c r="H149" s="169">
        <f t="shared" si="15"/>
        <v>3.2976658854564512E-3</v>
      </c>
      <c r="I149" s="169">
        <f t="shared" si="15"/>
        <v>3.2976658854564512E-3</v>
      </c>
      <c r="J149" s="169">
        <f t="shared" si="15"/>
        <v>3.297716714887427E-3</v>
      </c>
      <c r="K149" s="169">
        <f t="shared" si="15"/>
        <v>3.2770369343757197E-3</v>
      </c>
      <c r="L149" s="169">
        <f t="shared" si="15"/>
        <v>2.5515362514729315E-3</v>
      </c>
      <c r="M149" s="169">
        <f t="shared" si="15"/>
        <v>2.5515362514729315E-3</v>
      </c>
      <c r="N149" s="169">
        <f t="shared" si="15"/>
        <v>2.5515362514729315E-3</v>
      </c>
      <c r="O149" s="169">
        <f t="shared" si="15"/>
        <v>2.4630214658785598E-3</v>
      </c>
      <c r="P149" s="169">
        <f t="shared" si="15"/>
        <v>2.4630214658785598E-3</v>
      </c>
      <c r="Q149" s="169">
        <f t="shared" si="15"/>
        <v>2.4630214658785598E-3</v>
      </c>
      <c r="R149" s="169">
        <f t="shared" si="15"/>
        <v>2.400638693729194E-3</v>
      </c>
      <c r="S149" s="169">
        <f t="shared" si="15"/>
        <v>1.7950698554843078E-3</v>
      </c>
      <c r="T149" s="169">
        <f t="shared" si="15"/>
        <v>9.431465376138785E-4</v>
      </c>
      <c r="U149" s="169">
        <f t="shared" si="15"/>
        <v>9.431465376138785E-4</v>
      </c>
      <c r="V149" s="169">
        <f t="shared" si="15"/>
        <v>1.0046768791256373E-4</v>
      </c>
      <c r="W149" s="169">
        <f t="shared" si="15"/>
        <v>1.0046768791256373E-4</v>
      </c>
      <c r="X149" s="169">
        <f t="shared" si="15"/>
        <v>1.0046768791256373E-4</v>
      </c>
      <c r="Y149" s="169">
        <f t="shared" si="15"/>
        <v>1.0046768791256373E-4</v>
      </c>
      <c r="Z149" s="169">
        <f t="shared" si="15"/>
        <v>1.0046768791256373E-4</v>
      </c>
      <c r="AA149" s="169">
        <f t="shared" si="15"/>
        <v>1.0046768791256373E-4</v>
      </c>
      <c r="AB149" s="169">
        <f t="shared" si="15"/>
        <v>1.0046768791256373E-4</v>
      </c>
      <c r="AC149" s="169">
        <f t="shared" si="15"/>
        <v>1.0046768791256373E-4</v>
      </c>
      <c r="AD149" s="169">
        <f t="shared" si="15"/>
        <v>1.0046768791256373E-4</v>
      </c>
      <c r="AE149" s="169">
        <f t="shared" si="15"/>
        <v>1.0046768791256373E-4</v>
      </c>
      <c r="AF149" s="169">
        <f t="shared" si="15"/>
        <v>0</v>
      </c>
      <c r="AG149" s="169">
        <f t="shared" si="15"/>
        <v>5.0788718415199233E-2</v>
      </c>
    </row>
    <row r="150" spans="2:35" x14ac:dyDescent="0.35">
      <c r="B150" s="157" t="s">
        <v>145</v>
      </c>
      <c r="C150" s="247">
        <f t="shared" ref="C150:AG150" si="16">SUM(C138:C149)</f>
        <v>2.3295053151267814E-2</v>
      </c>
      <c r="D150" s="247">
        <f t="shared" si="16"/>
        <v>2.9858251564284163E-2</v>
      </c>
      <c r="E150" s="247">
        <f t="shared" si="16"/>
        <v>3.8579551908701076E-2</v>
      </c>
      <c r="F150" s="247">
        <f t="shared" si="16"/>
        <v>4.1618416211063908E-2</v>
      </c>
      <c r="G150" s="247">
        <f t="shared" si="16"/>
        <v>6.7829165536409886E-2</v>
      </c>
      <c r="H150" s="247">
        <f t="shared" si="16"/>
        <v>6.7770814921153277E-2</v>
      </c>
      <c r="I150" s="247">
        <f t="shared" si="16"/>
        <v>6.7594270918291594E-2</v>
      </c>
      <c r="J150" s="247">
        <f t="shared" si="16"/>
        <v>6.9424497009775446E-2</v>
      </c>
      <c r="K150" s="247">
        <f t="shared" si="16"/>
        <v>6.4678648954033538E-2</v>
      </c>
      <c r="L150" s="247">
        <f t="shared" si="16"/>
        <v>6.0933967654020073E-2</v>
      </c>
      <c r="M150" s="247">
        <f t="shared" si="16"/>
        <v>2.5646707677295193E-2</v>
      </c>
      <c r="N150" s="247">
        <f t="shared" si="16"/>
        <v>2.5319811250668407E-2</v>
      </c>
      <c r="O150" s="247">
        <f t="shared" si="16"/>
        <v>2.4408045206713191E-2</v>
      </c>
      <c r="P150" s="247">
        <f t="shared" si="16"/>
        <v>2.1176431303711624E-2</v>
      </c>
      <c r="Q150" s="247">
        <f t="shared" si="16"/>
        <v>1.9189731115872733E-2</v>
      </c>
      <c r="R150" s="247">
        <f t="shared" si="16"/>
        <v>1.5298559269694971E-2</v>
      </c>
      <c r="S150" s="247">
        <f t="shared" si="16"/>
        <v>1.2217618295829897E-2</v>
      </c>
      <c r="T150" s="247">
        <f t="shared" si="16"/>
        <v>8.2885894992752208E-3</v>
      </c>
      <c r="U150" s="247">
        <f t="shared" si="16"/>
        <v>4.1611664661583093E-2</v>
      </c>
      <c r="V150" s="247">
        <f t="shared" si="16"/>
        <v>7.2259686278841856E-2</v>
      </c>
      <c r="W150" s="247">
        <f t="shared" si="16"/>
        <v>8.9690827680973736E-2</v>
      </c>
      <c r="X150" s="247">
        <f t="shared" si="16"/>
        <v>2.0386387067296528E-3</v>
      </c>
      <c r="Y150" s="247">
        <f t="shared" si="16"/>
        <v>1.9969164346213364E-3</v>
      </c>
      <c r="Z150" s="247">
        <f t="shared" si="16"/>
        <v>1.9535252716286877E-3</v>
      </c>
      <c r="AA150" s="247">
        <f t="shared" si="16"/>
        <v>1.9238648886132971E-3</v>
      </c>
      <c r="AB150" s="247">
        <f t="shared" si="16"/>
        <v>9.2247386204606175E-4</v>
      </c>
      <c r="AC150" s="247">
        <f t="shared" si="16"/>
        <v>9.2247386204606175E-4</v>
      </c>
      <c r="AD150" s="247">
        <f t="shared" si="16"/>
        <v>3.4551026033690757E-2</v>
      </c>
      <c r="AE150" s="247">
        <f t="shared" si="16"/>
        <v>3.4531250292786489E-2</v>
      </c>
      <c r="AF150" s="247">
        <f t="shared" si="16"/>
        <v>3.4469520578376871E-2</v>
      </c>
      <c r="AG150" s="247">
        <f t="shared" si="16"/>
        <v>0.99999999999999989</v>
      </c>
    </row>
    <row r="151" spans="2:35" x14ac:dyDescent="0.35">
      <c r="B151" s="248"/>
      <c r="C151" s="149"/>
      <c r="D151" s="149"/>
      <c r="E151" s="149"/>
      <c r="F151" s="149"/>
      <c r="G151" s="149"/>
      <c r="H151" s="149"/>
      <c r="I151" s="149"/>
      <c r="J151" s="149"/>
      <c r="K151" s="149"/>
      <c r="L151" s="149"/>
      <c r="M151" s="149"/>
      <c r="N151" s="149"/>
      <c r="P151" s="149"/>
      <c r="Q151" s="149"/>
      <c r="AI151" s="249"/>
    </row>
    <row r="152" spans="2:35" x14ac:dyDescent="0.35">
      <c r="B152" s="165"/>
      <c r="C152" s="165"/>
      <c r="D152" s="165"/>
      <c r="E152" s="165"/>
      <c r="F152" s="165"/>
      <c r="G152" s="165"/>
      <c r="H152" s="165"/>
      <c r="I152" s="165"/>
      <c r="J152" s="165"/>
      <c r="K152" s="165"/>
      <c r="L152" s="165"/>
      <c r="M152" s="165"/>
      <c r="N152" s="165"/>
      <c r="O152" s="165"/>
      <c r="P152" s="149"/>
      <c r="Q152" s="149"/>
    </row>
    <row r="153" spans="2:35" x14ac:dyDescent="0.35">
      <c r="B153" s="148"/>
      <c r="Q153" s="149"/>
      <c r="R153" s="149"/>
    </row>
  </sheetData>
  <mergeCells count="75">
    <mergeCell ref="B87:AI87"/>
    <mergeCell ref="B136:AH136"/>
    <mergeCell ref="B108:AI108"/>
    <mergeCell ref="B109:AI109"/>
    <mergeCell ref="B111:AI111"/>
    <mergeCell ref="B132:AI132"/>
    <mergeCell ref="B133:AI133"/>
    <mergeCell ref="B134:AI134"/>
    <mergeCell ref="B135:AI135"/>
    <mergeCell ref="B110:AI110"/>
    <mergeCell ref="B84:AI84"/>
    <mergeCell ref="B85:AI85"/>
    <mergeCell ref="B86:AI86"/>
    <mergeCell ref="B67:F67"/>
    <mergeCell ref="H67:L67"/>
    <mergeCell ref="N67:R67"/>
    <mergeCell ref="B65:F65"/>
    <mergeCell ref="H65:L65"/>
    <mergeCell ref="N65:R65"/>
    <mergeCell ref="B66:F66"/>
    <mergeCell ref="H66:L66"/>
    <mergeCell ref="N66:R66"/>
    <mergeCell ref="B61:R61"/>
    <mergeCell ref="B63:F63"/>
    <mergeCell ref="H63:L63"/>
    <mergeCell ref="N63:R63"/>
    <mergeCell ref="B64:F64"/>
    <mergeCell ref="H64:L64"/>
    <mergeCell ref="N64:R64"/>
    <mergeCell ref="B44:F44"/>
    <mergeCell ref="H44:L44"/>
    <mergeCell ref="N44:R44"/>
    <mergeCell ref="B45:F45"/>
    <mergeCell ref="H45:L45"/>
    <mergeCell ref="N45:R45"/>
    <mergeCell ref="B42:F42"/>
    <mergeCell ref="H42:L42"/>
    <mergeCell ref="N42:R42"/>
    <mergeCell ref="B43:F43"/>
    <mergeCell ref="H43:L43"/>
    <mergeCell ref="N43:R43"/>
    <mergeCell ref="B27:F27"/>
    <mergeCell ref="H27:L27"/>
    <mergeCell ref="N27:R27"/>
    <mergeCell ref="B41:F41"/>
    <mergeCell ref="H41:L41"/>
    <mergeCell ref="N41:R41"/>
    <mergeCell ref="B25:F25"/>
    <mergeCell ref="H25:L25"/>
    <mergeCell ref="N25:R25"/>
    <mergeCell ref="B26:F26"/>
    <mergeCell ref="H26:L26"/>
    <mergeCell ref="N26:R26"/>
    <mergeCell ref="N9:R9"/>
    <mergeCell ref="B23:F23"/>
    <mergeCell ref="H23:L23"/>
    <mergeCell ref="N23:R23"/>
    <mergeCell ref="B24:F24"/>
    <mergeCell ref="H24:L24"/>
    <mergeCell ref="N24:R24"/>
    <mergeCell ref="B9:F9"/>
    <mergeCell ref="H9:L9"/>
    <mergeCell ref="B2:R2"/>
    <mergeCell ref="B5:F5"/>
    <mergeCell ref="H5:L5"/>
    <mergeCell ref="N5:R5"/>
    <mergeCell ref="B6:F6"/>
    <mergeCell ref="H6:L6"/>
    <mergeCell ref="N6:R6"/>
    <mergeCell ref="B7:F7"/>
    <mergeCell ref="H7:L7"/>
    <mergeCell ref="N7:R7"/>
    <mergeCell ref="B8:F8"/>
    <mergeCell ref="H8:L8"/>
    <mergeCell ref="N8:R8"/>
  </mergeCells>
  <hyperlinks>
    <hyperlink ref="B106" location="CONTENTS!I5" display="Å CONTENTS" xr:uid="{00000000-0004-0000-0800-000000000000}"/>
    <hyperlink ref="B130" location="CONTENTS!I5" display="Å CONTENTS" xr:uid="{00000000-0004-0000-0800-000001000000}"/>
    <hyperlink ref="B82" location="CONTENTS!I5" display="Å CONTENTS" xr:uid="{00000000-0004-0000-0800-000002000000}"/>
    <hyperlink ref="S2" location="CONTENTS!I5" display="Å CONTENTS" xr:uid="{00000000-0004-0000-0800-000003000000}"/>
    <hyperlink ref="S61" location="CONTENTS!I5" display="Å CONTENTS" xr:uid="{00000000-0004-0000-0800-000004000000}"/>
  </hyperlinks>
  <printOptions horizontalCentered="1" verticalCentered="1"/>
  <pageMargins left="0.70866141732283472" right="0.70866141732283472" top="0.74803149606299213" bottom="0.74803149606299213" header="0.31496062992125984" footer="0.31496062992125984"/>
  <pageSetup scale="54" orientation="landscape" r:id="rId1"/>
  <rowBreaks count="2" manualBreakCount="2">
    <brk id="58" max="18" man="1"/>
    <brk id="82" max="18" man="1"/>
  </rowBreaks>
  <colBreaks count="1" manualBreakCount="1">
    <brk id="20" max="1048575" man="1"/>
  </colBreaks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Hoja9">
    <tabColor rgb="FF002060"/>
    <pageSetUpPr fitToPage="1"/>
  </sheetPr>
  <dimension ref="A1:DF90"/>
  <sheetViews>
    <sheetView showGridLines="0" zoomScaleNormal="100" workbookViewId="0">
      <pane xSplit="1" ySplit="6" topLeftCell="CX7" activePane="bottomRight" state="frozen"/>
      <selection activeCell="AD149" sqref="AD149"/>
      <selection pane="topRight" activeCell="AD149" sqref="AD149"/>
      <selection pane="bottomLeft" activeCell="AD149" sqref="AD149"/>
      <selection pane="bottomRight" activeCell="DF10" sqref="DF10"/>
    </sheetView>
  </sheetViews>
  <sheetFormatPr baseColWidth="10" defaultColWidth="11.44140625" defaultRowHeight="14.4" outlineLevelCol="1" x14ac:dyDescent="0.35"/>
  <cols>
    <col min="1" max="1" width="26.33203125" style="1" customWidth="1"/>
    <col min="2" max="5" width="13.88671875" style="1" hidden="1" customWidth="1" outlineLevel="1"/>
    <col min="6" max="6" width="22.21875" style="1" hidden="1" customWidth="1" outlineLevel="1"/>
    <col min="7" max="7" width="13.109375" style="1" hidden="1" customWidth="1" outlineLevel="1"/>
    <col min="8" max="8" width="22.21875" style="1" hidden="1" customWidth="1" outlineLevel="1"/>
    <col min="9" max="9" width="13.109375" style="1" hidden="1" customWidth="1" outlineLevel="1"/>
    <col min="10" max="10" width="22.21875" style="1" hidden="1" customWidth="1" outlineLevel="1"/>
    <col min="11" max="11" width="13.109375" style="1" hidden="1" customWidth="1" outlineLevel="1"/>
    <col min="12" max="12" width="22.21875" style="1" hidden="1" customWidth="1" outlineLevel="1"/>
    <col min="13" max="13" width="13.109375" style="1" hidden="1" customWidth="1" outlineLevel="1"/>
    <col min="14" max="14" width="22.21875" style="1" hidden="1" customWidth="1" outlineLevel="1"/>
    <col min="15" max="15" width="13.109375" style="1" hidden="1" customWidth="1" outlineLevel="1"/>
    <col min="16" max="16" width="22.21875" style="1" hidden="1" customWidth="1" outlineLevel="1"/>
    <col min="17" max="17" width="13.109375" style="1" hidden="1" customWidth="1" outlineLevel="1"/>
    <col min="18" max="18" width="22.21875" style="1" hidden="1" customWidth="1" outlineLevel="1"/>
    <col min="19" max="19" width="13.109375" style="1" hidden="1" customWidth="1" outlineLevel="1"/>
    <col min="20" max="20" width="22.21875" style="1" hidden="1" customWidth="1" outlineLevel="1"/>
    <col min="21" max="21" width="13.109375" style="1" hidden="1" customWidth="1" outlineLevel="1"/>
    <col min="22" max="22" width="22.21875" style="1" hidden="1" customWidth="1" outlineLevel="1"/>
    <col min="23" max="23" width="13.109375" style="1" hidden="1" customWidth="1" outlineLevel="1"/>
    <col min="24" max="24" width="22.21875" style="1" hidden="1" customWidth="1" outlineLevel="1"/>
    <col min="25" max="25" width="13.109375" style="1" hidden="1" customWidth="1" outlineLevel="1"/>
    <col min="26" max="26" width="21.6640625" style="1" hidden="1" customWidth="1" outlineLevel="1"/>
    <col min="27" max="27" width="11.6640625" style="1" hidden="1" customWidth="1" outlineLevel="1"/>
    <col min="28" max="28" width="21.77734375" style="1" hidden="1" customWidth="1" outlineLevel="1"/>
    <col min="29" max="29" width="11.44140625" style="1" hidden="1" customWidth="1" outlineLevel="1"/>
    <col min="30" max="30" width="21.5546875" style="13" hidden="1" customWidth="1" outlineLevel="1"/>
    <col min="31" max="31" width="11.88671875" style="13" hidden="1" customWidth="1" outlineLevel="1"/>
    <col min="32" max="32" width="21.5546875" style="1" hidden="1" customWidth="1" outlineLevel="1"/>
    <col min="33" max="33" width="11.88671875" style="1" hidden="1" customWidth="1" outlineLevel="1"/>
    <col min="34" max="34" width="21.5546875" style="1" hidden="1" customWidth="1" outlineLevel="1"/>
    <col min="35" max="35" width="11.88671875" style="1" hidden="1" customWidth="1" outlineLevel="1"/>
    <col min="36" max="36" width="21.5546875" style="1" hidden="1" customWidth="1" outlineLevel="1"/>
    <col min="37" max="37" width="11.88671875" style="1" hidden="1" customWidth="1" outlineLevel="1"/>
    <col min="38" max="38" width="19.44140625" style="1" hidden="1" customWidth="1" outlineLevel="1"/>
    <col min="39" max="39" width="11.88671875" style="1" hidden="1" customWidth="1" outlineLevel="1"/>
    <col min="40" max="40" width="19.77734375" style="1" hidden="1" customWidth="1" outlineLevel="1"/>
    <col min="41" max="41" width="10.21875" style="1" hidden="1" customWidth="1" outlineLevel="1"/>
    <col min="42" max="42" width="19.77734375" style="1" hidden="1" customWidth="1" outlineLevel="1"/>
    <col min="43" max="43" width="10.21875" style="1" hidden="1" customWidth="1" outlineLevel="1"/>
    <col min="44" max="44" width="19.77734375" style="1" hidden="1" customWidth="1" outlineLevel="1"/>
    <col min="45" max="45" width="10.21875" style="1" hidden="1" customWidth="1" outlineLevel="1"/>
    <col min="46" max="46" width="19.77734375" style="1" hidden="1" customWidth="1" outlineLevel="1"/>
    <col min="47" max="47" width="10.21875" style="1" hidden="1" customWidth="1" outlineLevel="1"/>
    <col min="48" max="48" width="19.77734375" style="1" hidden="1" customWidth="1" outlineLevel="1"/>
    <col min="49" max="49" width="10.21875" style="1" hidden="1" customWidth="1" outlineLevel="1"/>
    <col min="50" max="50" width="19.77734375" style="1" customWidth="1" collapsed="1"/>
    <col min="51" max="51" width="10.21875" style="1" customWidth="1"/>
    <col min="52" max="52" width="19.77734375" style="1" customWidth="1"/>
    <col min="53" max="53" width="10.21875" style="1" customWidth="1"/>
    <col min="54" max="54" width="19.77734375" style="1" customWidth="1"/>
    <col min="55" max="55" width="10.21875" style="1" customWidth="1"/>
    <col min="56" max="56" width="19.77734375" style="1" customWidth="1"/>
    <col min="57" max="57" width="10.21875" style="1" customWidth="1"/>
    <col min="58" max="58" width="19.77734375" style="1" customWidth="1"/>
    <col min="59" max="59" width="10.21875" style="1" customWidth="1"/>
    <col min="60" max="60" width="19.77734375" style="1" customWidth="1"/>
    <col min="61" max="61" width="10.21875" style="1" customWidth="1"/>
    <col min="62" max="62" width="19.77734375" style="1" customWidth="1"/>
    <col min="63" max="63" width="10.21875" style="1" customWidth="1"/>
    <col min="64" max="64" width="19.77734375" style="1" customWidth="1"/>
    <col min="65" max="65" width="10.21875" style="1" customWidth="1"/>
    <col min="66" max="66" width="19.77734375" style="1" customWidth="1"/>
    <col min="67" max="67" width="10.21875" style="1" customWidth="1"/>
    <col min="68" max="68" width="19.77734375" style="1" customWidth="1"/>
    <col min="69" max="69" width="10.21875" style="1" customWidth="1"/>
    <col min="70" max="70" width="23.33203125" style="1" customWidth="1"/>
    <col min="71" max="71" width="12" style="1" bestFit="1" customWidth="1"/>
    <col min="72" max="72" width="23.33203125" style="1" customWidth="1"/>
    <col min="73" max="73" width="10.21875" style="1" customWidth="1"/>
    <col min="74" max="74" width="23.33203125" style="1" customWidth="1"/>
    <col min="75" max="75" width="12" style="1" bestFit="1" customWidth="1"/>
    <col min="76" max="76" width="23.33203125" style="1" customWidth="1"/>
    <col min="77" max="77" width="12" style="1" bestFit="1" customWidth="1"/>
    <col min="78" max="78" width="23.33203125" style="1" customWidth="1"/>
    <col min="79" max="79" width="12" style="1" bestFit="1" customWidth="1"/>
    <col min="80" max="80" width="28" style="1" customWidth="1"/>
    <col min="81" max="81" width="12" style="1" bestFit="1" customWidth="1"/>
    <col min="82" max="82" width="23.33203125" style="1" customWidth="1"/>
    <col min="83" max="83" width="16.6640625" style="1" customWidth="1"/>
    <col min="84" max="84" width="23.33203125" style="1" customWidth="1"/>
    <col min="85" max="85" width="16.6640625" style="1" customWidth="1"/>
    <col min="86" max="86" width="23.33203125" style="1" customWidth="1"/>
    <col min="87" max="87" width="16.6640625" style="1" customWidth="1"/>
    <col min="88" max="88" width="23.33203125" style="1" customWidth="1"/>
    <col min="89" max="89" width="16.6640625" style="1" customWidth="1"/>
    <col min="90" max="90" width="23.33203125" style="1" customWidth="1"/>
    <col min="91" max="91" width="16.6640625" style="1" customWidth="1"/>
    <col min="92" max="92" width="23.33203125" style="1" customWidth="1"/>
    <col min="93" max="93" width="16.6640625" style="1" customWidth="1"/>
    <col min="94" max="94" width="23.33203125" style="1" customWidth="1"/>
    <col min="95" max="95" width="16.6640625" style="1" customWidth="1"/>
    <col min="96" max="96" width="23.33203125" style="1" customWidth="1"/>
    <col min="97" max="97" width="16.6640625" style="1" customWidth="1"/>
    <col min="98" max="98" width="23.33203125" style="1" customWidth="1"/>
    <col min="99" max="99" width="16.6640625" style="1" customWidth="1"/>
    <col min="100" max="100" width="23.33203125" style="1" customWidth="1"/>
    <col min="101" max="101" width="16.6640625" style="1" customWidth="1"/>
    <col min="102" max="102" width="23.33203125" style="1" customWidth="1"/>
    <col min="103" max="103" width="16.6640625" style="1" customWidth="1"/>
    <col min="104" max="104" width="23.33203125" style="1" customWidth="1"/>
    <col min="105" max="105" width="16.6640625" style="1" customWidth="1"/>
    <col min="106" max="106" width="23.33203125" style="1" customWidth="1"/>
    <col min="107" max="107" width="16.6640625" style="1" customWidth="1"/>
    <col min="108" max="108" width="23.33203125" style="1" customWidth="1"/>
    <col min="109" max="109" width="16.6640625" style="1" customWidth="1"/>
    <col min="110" max="110" width="25.88671875" style="1" customWidth="1"/>
    <col min="111" max="16384" width="11.44140625" style="1"/>
  </cols>
  <sheetData>
    <row r="1" spans="1:110" ht="30" customHeight="1" x14ac:dyDescent="0.35">
      <c r="A1" s="492" t="s">
        <v>181</v>
      </c>
      <c r="B1" s="492"/>
      <c r="C1" s="492"/>
      <c r="D1" s="492"/>
      <c r="E1" s="492"/>
      <c r="F1" s="492"/>
      <c r="G1" s="492"/>
      <c r="H1" s="492"/>
      <c r="I1" s="492"/>
      <c r="J1" s="492"/>
      <c r="K1" s="492"/>
      <c r="L1" s="492"/>
      <c r="M1" s="492"/>
      <c r="N1" s="492"/>
      <c r="O1" s="492"/>
      <c r="P1" s="492"/>
      <c r="Q1" s="492"/>
      <c r="R1" s="492"/>
      <c r="S1" s="492"/>
      <c r="T1" s="492"/>
      <c r="U1" s="492"/>
      <c r="V1" s="492"/>
      <c r="W1" s="492"/>
      <c r="X1" s="492"/>
      <c r="Y1" s="492"/>
      <c r="Z1" s="492"/>
      <c r="AA1" s="492"/>
      <c r="AB1" s="492"/>
      <c r="AC1" s="492"/>
      <c r="AD1" s="492"/>
      <c r="AE1" s="492"/>
      <c r="AF1" s="492"/>
      <c r="AG1" s="492"/>
      <c r="AH1" s="492"/>
      <c r="AI1" s="492"/>
      <c r="AJ1" s="492"/>
      <c r="AK1" s="492"/>
      <c r="AL1" s="492"/>
      <c r="AM1" s="492"/>
      <c r="AN1" s="492"/>
      <c r="AO1" s="492"/>
      <c r="AP1" s="492"/>
      <c r="AQ1" s="492"/>
      <c r="AR1" s="492"/>
      <c r="AS1" s="492"/>
      <c r="AT1" s="492"/>
      <c r="AU1" s="492"/>
      <c r="AV1" s="492"/>
      <c r="AW1" s="492"/>
      <c r="AX1" s="492"/>
      <c r="AY1" s="492"/>
      <c r="AZ1" s="492"/>
      <c r="BA1" s="492"/>
      <c r="BB1" s="492"/>
      <c r="BC1" s="492"/>
      <c r="BD1" s="492"/>
      <c r="BE1" s="492"/>
      <c r="BF1" s="492"/>
      <c r="BG1" s="492"/>
      <c r="BH1" s="492"/>
      <c r="BI1" s="492"/>
      <c r="BJ1" s="492"/>
      <c r="BK1" s="492"/>
      <c r="BL1" s="492"/>
      <c r="BM1" s="492"/>
      <c r="BN1" s="492"/>
      <c r="BO1" s="492"/>
      <c r="BP1" s="492"/>
      <c r="BQ1" s="492"/>
      <c r="BR1" s="124"/>
      <c r="BS1" s="124"/>
      <c r="BT1" s="124"/>
      <c r="BU1" s="124"/>
      <c r="BV1" s="124"/>
      <c r="BW1" s="124"/>
      <c r="BX1" s="124"/>
      <c r="BY1" s="124"/>
      <c r="BZ1" s="124"/>
      <c r="CA1" s="124"/>
      <c r="CB1" s="124"/>
      <c r="CC1" s="124"/>
      <c r="CD1" s="124"/>
      <c r="CE1" s="124"/>
      <c r="CF1" s="124"/>
      <c r="CG1" s="124"/>
      <c r="CH1" s="124"/>
      <c r="CI1" s="124"/>
      <c r="CJ1" s="124"/>
      <c r="CK1" s="124"/>
      <c r="CL1" s="124"/>
      <c r="CM1" s="124"/>
      <c r="CN1" s="124"/>
      <c r="CO1" s="124"/>
      <c r="CP1" s="124"/>
      <c r="CQ1" s="124"/>
      <c r="CR1" s="124"/>
      <c r="CS1" s="124"/>
      <c r="CT1" s="124"/>
      <c r="CU1" s="124"/>
      <c r="CV1" s="124"/>
      <c r="CW1" s="124"/>
      <c r="CX1" s="124"/>
      <c r="CY1" s="124"/>
      <c r="CZ1" s="124"/>
      <c r="DA1" s="124"/>
      <c r="DB1" s="124"/>
      <c r="DC1" s="124"/>
      <c r="DD1" s="124"/>
      <c r="DE1" s="124"/>
      <c r="DF1" s="11" t="s">
        <v>42</v>
      </c>
    </row>
    <row r="2" spans="1:110" ht="15" x14ac:dyDescent="0.35">
      <c r="A2" s="493" t="s">
        <v>43</v>
      </c>
      <c r="B2" s="493"/>
      <c r="C2" s="493"/>
      <c r="D2" s="493"/>
      <c r="E2" s="493"/>
      <c r="F2" s="493"/>
      <c r="G2" s="493"/>
      <c r="H2" s="493"/>
      <c r="I2" s="493"/>
      <c r="J2" s="493"/>
      <c r="K2" s="493"/>
      <c r="L2" s="493"/>
      <c r="M2" s="493"/>
      <c r="N2" s="493"/>
      <c r="O2" s="493"/>
      <c r="P2" s="493"/>
      <c r="Q2" s="493"/>
      <c r="R2" s="493"/>
      <c r="S2" s="493"/>
      <c r="T2" s="493"/>
      <c r="U2" s="493"/>
      <c r="V2" s="493"/>
      <c r="W2" s="493"/>
      <c r="X2" s="493"/>
      <c r="Y2" s="493"/>
      <c r="Z2" s="493"/>
      <c r="AA2" s="493"/>
      <c r="AB2" s="493"/>
      <c r="AC2" s="493"/>
      <c r="AD2" s="493"/>
      <c r="AE2" s="493"/>
      <c r="AF2" s="493"/>
      <c r="AG2" s="493"/>
      <c r="AH2" s="493"/>
      <c r="AI2" s="493"/>
      <c r="AJ2" s="493"/>
      <c r="AK2" s="493"/>
      <c r="AL2" s="493"/>
      <c r="AM2" s="493"/>
      <c r="AN2" s="493"/>
      <c r="AO2" s="493"/>
      <c r="AP2" s="493"/>
      <c r="AQ2" s="493"/>
      <c r="AR2" s="493"/>
      <c r="AS2" s="493"/>
      <c r="AT2" s="493"/>
      <c r="AU2" s="493"/>
      <c r="AV2" s="493"/>
      <c r="AW2" s="493"/>
      <c r="AX2" s="493"/>
      <c r="AY2" s="493"/>
      <c r="AZ2" s="493"/>
      <c r="BA2" s="493"/>
      <c r="BB2" s="493"/>
      <c r="BC2" s="493"/>
      <c r="BD2" s="493"/>
      <c r="BE2" s="493"/>
      <c r="BF2" s="493"/>
      <c r="BG2" s="493"/>
      <c r="BH2" s="493"/>
      <c r="BI2" s="493"/>
      <c r="BJ2" s="493"/>
      <c r="BK2" s="493"/>
      <c r="BL2" s="493"/>
      <c r="BM2" s="493"/>
      <c r="BN2" s="493"/>
      <c r="BO2" s="493"/>
      <c r="BP2" s="493"/>
      <c r="BQ2" s="493"/>
      <c r="BR2" s="125"/>
      <c r="BS2" s="125"/>
      <c r="BT2" s="125"/>
      <c r="BU2" s="125"/>
      <c r="BV2" s="125"/>
      <c r="BW2" s="125"/>
      <c r="BX2" s="125"/>
      <c r="BY2" s="125"/>
      <c r="BZ2" s="125"/>
      <c r="CA2" s="125"/>
      <c r="CB2" s="125"/>
      <c r="CC2" s="125"/>
      <c r="CD2" s="125"/>
      <c r="CE2" s="125"/>
      <c r="CF2" s="125"/>
      <c r="CG2" s="125"/>
      <c r="CH2" s="125"/>
      <c r="CI2" s="125"/>
      <c r="CJ2" s="125"/>
      <c r="CK2" s="125"/>
      <c r="CL2" s="125"/>
      <c r="CM2" s="125"/>
      <c r="CN2" s="125"/>
      <c r="CO2" s="125"/>
      <c r="CP2" s="125"/>
      <c r="CQ2" s="125"/>
      <c r="CR2" s="125"/>
      <c r="CS2" s="125"/>
      <c r="CT2" s="125"/>
      <c r="CU2" s="125"/>
      <c r="CV2" s="125"/>
      <c r="CW2" s="125"/>
      <c r="CX2" s="125"/>
      <c r="CY2" s="125"/>
      <c r="CZ2" s="125"/>
      <c r="DA2" s="125"/>
      <c r="DB2" s="125"/>
      <c r="DC2" s="125"/>
      <c r="DD2" s="125"/>
      <c r="DE2" s="125"/>
    </row>
    <row r="3" spans="1:110" ht="15" thickBot="1" x14ac:dyDescent="0.4">
      <c r="A3" s="105"/>
      <c r="CB3" s="155"/>
    </row>
    <row r="4" spans="1:110" x14ac:dyDescent="0.35">
      <c r="A4" s="522" t="s">
        <v>70</v>
      </c>
      <c r="B4" s="482" t="s">
        <v>208</v>
      </c>
      <c r="C4" s="483"/>
      <c r="D4" s="482" t="s">
        <v>209</v>
      </c>
      <c r="E4" s="483"/>
      <c r="F4" s="480" t="s">
        <v>210</v>
      </c>
      <c r="G4" s="481"/>
      <c r="H4" s="480" t="s">
        <v>211</v>
      </c>
      <c r="I4" s="481"/>
      <c r="J4" s="480" t="s">
        <v>212</v>
      </c>
      <c r="K4" s="481"/>
      <c r="L4" s="480" t="s">
        <v>213</v>
      </c>
      <c r="M4" s="481"/>
      <c r="N4" s="480" t="s">
        <v>214</v>
      </c>
      <c r="O4" s="481"/>
      <c r="P4" s="480" t="s">
        <v>215</v>
      </c>
      <c r="Q4" s="481"/>
      <c r="R4" s="480" t="s">
        <v>216</v>
      </c>
      <c r="S4" s="481"/>
      <c r="T4" s="480" t="s">
        <v>218</v>
      </c>
      <c r="U4" s="481"/>
      <c r="V4" s="480" t="s">
        <v>224</v>
      </c>
      <c r="W4" s="481"/>
      <c r="X4" s="480" t="s">
        <v>226</v>
      </c>
      <c r="Y4" s="481"/>
      <c r="Z4" s="480" t="s">
        <v>228</v>
      </c>
      <c r="AA4" s="481"/>
      <c r="AB4" s="480" t="s">
        <v>231</v>
      </c>
      <c r="AC4" s="481"/>
      <c r="AD4" s="482" t="s">
        <v>232</v>
      </c>
      <c r="AE4" s="483"/>
      <c r="AF4" s="480" t="s">
        <v>235</v>
      </c>
      <c r="AG4" s="481"/>
      <c r="AH4" s="480" t="s">
        <v>238</v>
      </c>
      <c r="AI4" s="481"/>
      <c r="AJ4" s="480" t="s">
        <v>242</v>
      </c>
      <c r="AK4" s="481"/>
      <c r="AL4" s="480" t="s">
        <v>243</v>
      </c>
      <c r="AM4" s="481"/>
      <c r="AN4" s="480" t="s">
        <v>244</v>
      </c>
      <c r="AO4" s="481"/>
      <c r="AP4" s="480" t="s">
        <v>245</v>
      </c>
      <c r="AQ4" s="481"/>
      <c r="AR4" s="480" t="s">
        <v>246</v>
      </c>
      <c r="AS4" s="481"/>
      <c r="AT4" s="480" t="s">
        <v>247</v>
      </c>
      <c r="AU4" s="481"/>
      <c r="AV4" s="480" t="s">
        <v>248</v>
      </c>
      <c r="AW4" s="481"/>
      <c r="AX4" s="480" t="s">
        <v>249</v>
      </c>
      <c r="AY4" s="481"/>
      <c r="AZ4" s="480" t="s">
        <v>252</v>
      </c>
      <c r="BA4" s="481"/>
      <c r="BB4" s="480" t="s">
        <v>254</v>
      </c>
      <c r="BC4" s="481"/>
      <c r="BD4" s="480" t="s">
        <v>256</v>
      </c>
      <c r="BE4" s="481"/>
      <c r="BF4" s="480" t="s">
        <v>257</v>
      </c>
      <c r="BG4" s="481"/>
      <c r="BH4" s="480" t="s">
        <v>258</v>
      </c>
      <c r="BI4" s="481"/>
      <c r="BJ4" s="480" t="s">
        <v>259</v>
      </c>
      <c r="BK4" s="481"/>
      <c r="BL4" s="480" t="s">
        <v>260</v>
      </c>
      <c r="BM4" s="481"/>
      <c r="BN4" s="480" t="s">
        <v>261</v>
      </c>
      <c r="BO4" s="481"/>
      <c r="BP4" s="480" t="s">
        <v>263</v>
      </c>
      <c r="BQ4" s="527"/>
      <c r="BR4" s="525" t="s">
        <v>265</v>
      </c>
      <c r="BS4" s="526"/>
      <c r="BT4" s="525" t="s">
        <v>268</v>
      </c>
      <c r="BU4" s="526"/>
      <c r="BV4" s="525" t="s">
        <v>269</v>
      </c>
      <c r="BW4" s="526"/>
      <c r="BX4" s="525" t="s">
        <v>271</v>
      </c>
      <c r="BY4" s="526"/>
      <c r="BZ4" s="530" t="s">
        <v>272</v>
      </c>
      <c r="CA4" s="531"/>
      <c r="CB4" s="530" t="s">
        <v>274</v>
      </c>
      <c r="CC4" s="531"/>
      <c r="CD4" s="525" t="s">
        <v>275</v>
      </c>
      <c r="CE4" s="526"/>
      <c r="CF4" s="525" t="s">
        <v>276</v>
      </c>
      <c r="CG4" s="526"/>
      <c r="CH4" s="525" t="s">
        <v>278</v>
      </c>
      <c r="CI4" s="526"/>
      <c r="CJ4" s="525" t="s">
        <v>280</v>
      </c>
      <c r="CK4" s="526"/>
      <c r="CL4" s="525" t="s">
        <v>281</v>
      </c>
      <c r="CM4" s="526"/>
      <c r="CN4" s="525" t="s">
        <v>284</v>
      </c>
      <c r="CO4" s="526"/>
      <c r="CP4" s="525" t="s">
        <v>286</v>
      </c>
      <c r="CQ4" s="526"/>
      <c r="CR4" s="525" t="s">
        <v>288</v>
      </c>
      <c r="CS4" s="526"/>
      <c r="CT4" s="525" t="s">
        <v>291</v>
      </c>
      <c r="CU4" s="526"/>
      <c r="CV4" s="525" t="s">
        <v>295</v>
      </c>
      <c r="CW4" s="526"/>
      <c r="CX4" s="525" t="s">
        <v>296</v>
      </c>
      <c r="CY4" s="526"/>
      <c r="CZ4" s="525" t="s">
        <v>298</v>
      </c>
      <c r="DA4" s="526"/>
      <c r="DB4" s="525" t="s">
        <v>300</v>
      </c>
      <c r="DC4" s="526"/>
      <c r="DD4" s="528" t="s">
        <v>302</v>
      </c>
      <c r="DE4" s="529"/>
    </row>
    <row r="5" spans="1:110" ht="25.5" customHeight="1" x14ac:dyDescent="0.35">
      <c r="A5" s="523"/>
      <c r="B5" s="15" t="s">
        <v>45</v>
      </c>
      <c r="C5" s="62" t="s">
        <v>46</v>
      </c>
      <c r="D5" s="15" t="s">
        <v>45</v>
      </c>
      <c r="E5" s="62" t="s">
        <v>46</v>
      </c>
      <c r="F5" s="16" t="s">
        <v>45</v>
      </c>
      <c r="G5" s="63" t="s">
        <v>46</v>
      </c>
      <c r="H5" s="16" t="s">
        <v>45</v>
      </c>
      <c r="I5" s="63" t="s">
        <v>46</v>
      </c>
      <c r="J5" s="16" t="s">
        <v>45</v>
      </c>
      <c r="K5" s="63" t="s">
        <v>46</v>
      </c>
      <c r="L5" s="16" t="s">
        <v>45</v>
      </c>
      <c r="M5" s="63" t="s">
        <v>46</v>
      </c>
      <c r="N5" s="16" t="s">
        <v>45</v>
      </c>
      <c r="O5" s="63" t="s">
        <v>46</v>
      </c>
      <c r="P5" s="16" t="s">
        <v>45</v>
      </c>
      <c r="Q5" s="63" t="s">
        <v>46</v>
      </c>
      <c r="R5" s="16" t="s">
        <v>45</v>
      </c>
      <c r="S5" s="63" t="s">
        <v>46</v>
      </c>
      <c r="T5" s="16" t="s">
        <v>45</v>
      </c>
      <c r="U5" s="63" t="s">
        <v>46</v>
      </c>
      <c r="V5" s="16" t="s">
        <v>45</v>
      </c>
      <c r="W5" s="63" t="s">
        <v>46</v>
      </c>
      <c r="X5" s="16" t="s">
        <v>45</v>
      </c>
      <c r="Y5" s="63" t="s">
        <v>46</v>
      </c>
      <c r="Z5" s="16" t="s">
        <v>45</v>
      </c>
      <c r="AA5" s="63" t="s">
        <v>46</v>
      </c>
      <c r="AB5" s="16" t="s">
        <v>45</v>
      </c>
      <c r="AC5" s="63" t="s">
        <v>46</v>
      </c>
      <c r="AD5" s="15" t="s">
        <v>45</v>
      </c>
      <c r="AE5" s="62" t="s">
        <v>46</v>
      </c>
      <c r="AF5" s="16" t="s">
        <v>45</v>
      </c>
      <c r="AG5" s="63" t="s">
        <v>46</v>
      </c>
      <c r="AH5" s="16" t="s">
        <v>45</v>
      </c>
      <c r="AI5" s="63" t="s">
        <v>46</v>
      </c>
      <c r="AJ5" s="16" t="s">
        <v>45</v>
      </c>
      <c r="AK5" s="63" t="s">
        <v>46</v>
      </c>
      <c r="AL5" s="16" t="s">
        <v>45</v>
      </c>
      <c r="AM5" s="63" t="s">
        <v>46</v>
      </c>
      <c r="AN5" s="16" t="s">
        <v>45</v>
      </c>
      <c r="AO5" s="63" t="s">
        <v>46</v>
      </c>
      <c r="AP5" s="16" t="s">
        <v>45</v>
      </c>
      <c r="AQ5" s="63" t="s">
        <v>46</v>
      </c>
      <c r="AR5" s="16" t="s">
        <v>45</v>
      </c>
      <c r="AS5" s="63" t="s">
        <v>46</v>
      </c>
      <c r="AT5" s="16" t="s">
        <v>45</v>
      </c>
      <c r="AU5" s="63" t="s">
        <v>46</v>
      </c>
      <c r="AV5" s="16" t="s">
        <v>45</v>
      </c>
      <c r="AW5" s="63" t="s">
        <v>46</v>
      </c>
      <c r="AX5" s="16" t="s">
        <v>45</v>
      </c>
      <c r="AY5" s="63" t="s">
        <v>46</v>
      </c>
      <c r="AZ5" s="16" t="s">
        <v>45</v>
      </c>
      <c r="BA5" s="63" t="s">
        <v>46</v>
      </c>
      <c r="BB5" s="16" t="s">
        <v>45</v>
      </c>
      <c r="BC5" s="63" t="s">
        <v>46</v>
      </c>
      <c r="BD5" s="16" t="s">
        <v>45</v>
      </c>
      <c r="BE5" s="63" t="s">
        <v>46</v>
      </c>
      <c r="BF5" s="16" t="s">
        <v>45</v>
      </c>
      <c r="BG5" s="63" t="s">
        <v>46</v>
      </c>
      <c r="BH5" s="16" t="s">
        <v>45</v>
      </c>
      <c r="BI5" s="63" t="s">
        <v>46</v>
      </c>
      <c r="BJ5" s="16" t="s">
        <v>45</v>
      </c>
      <c r="BK5" s="63" t="s">
        <v>46</v>
      </c>
      <c r="BL5" s="16" t="s">
        <v>45</v>
      </c>
      <c r="BM5" s="63" t="s">
        <v>46</v>
      </c>
      <c r="BN5" s="16" t="s">
        <v>45</v>
      </c>
      <c r="BO5" s="63" t="s">
        <v>46</v>
      </c>
      <c r="BP5" s="16" t="s">
        <v>45</v>
      </c>
      <c r="BQ5" s="12" t="s">
        <v>46</v>
      </c>
      <c r="BR5" s="307" t="s">
        <v>45</v>
      </c>
      <c r="BS5" s="308" t="s">
        <v>46</v>
      </c>
      <c r="BT5" s="307" t="s">
        <v>45</v>
      </c>
      <c r="BU5" s="308" t="s">
        <v>46</v>
      </c>
      <c r="BV5" s="307" t="s">
        <v>45</v>
      </c>
      <c r="BW5" s="308" t="s">
        <v>46</v>
      </c>
      <c r="BX5" s="307" t="s">
        <v>45</v>
      </c>
      <c r="BY5" s="308" t="s">
        <v>46</v>
      </c>
      <c r="BZ5" s="344" t="s">
        <v>45</v>
      </c>
      <c r="CA5" s="345" t="s">
        <v>46</v>
      </c>
      <c r="CB5" s="344" t="s">
        <v>45</v>
      </c>
      <c r="CC5" s="345" t="s">
        <v>46</v>
      </c>
      <c r="CD5" s="307" t="s">
        <v>45</v>
      </c>
      <c r="CE5" s="308" t="s">
        <v>46</v>
      </c>
      <c r="CF5" s="307" t="s">
        <v>45</v>
      </c>
      <c r="CG5" s="308" t="s">
        <v>46</v>
      </c>
      <c r="CH5" s="307" t="s">
        <v>45</v>
      </c>
      <c r="CI5" s="308" t="s">
        <v>46</v>
      </c>
      <c r="CJ5" s="307" t="s">
        <v>45</v>
      </c>
      <c r="CK5" s="308" t="s">
        <v>46</v>
      </c>
      <c r="CL5" s="307" t="s">
        <v>45</v>
      </c>
      <c r="CM5" s="308" t="s">
        <v>46</v>
      </c>
      <c r="CN5" s="307" t="s">
        <v>45</v>
      </c>
      <c r="CO5" s="308" t="s">
        <v>46</v>
      </c>
      <c r="CP5" s="307" t="s">
        <v>45</v>
      </c>
      <c r="CQ5" s="308" t="s">
        <v>46</v>
      </c>
      <c r="CR5" s="307" t="s">
        <v>45</v>
      </c>
      <c r="CS5" s="308" t="s">
        <v>46</v>
      </c>
      <c r="CT5" s="307" t="s">
        <v>45</v>
      </c>
      <c r="CU5" s="308" t="s">
        <v>46</v>
      </c>
      <c r="CV5" s="307" t="s">
        <v>45</v>
      </c>
      <c r="CW5" s="308" t="s">
        <v>46</v>
      </c>
      <c r="CX5" s="307" t="s">
        <v>45</v>
      </c>
      <c r="CY5" s="308" t="s">
        <v>46</v>
      </c>
      <c r="CZ5" s="307" t="s">
        <v>45</v>
      </c>
      <c r="DA5" s="308" t="s">
        <v>46</v>
      </c>
      <c r="DB5" s="307" t="s">
        <v>45</v>
      </c>
      <c r="DC5" s="308" t="s">
        <v>46</v>
      </c>
      <c r="DD5" s="429" t="s">
        <v>45</v>
      </c>
      <c r="DE5" s="430" t="s">
        <v>46</v>
      </c>
    </row>
    <row r="6" spans="1:110" s="4" customFormat="1" ht="15" thickBot="1" x14ac:dyDescent="0.4">
      <c r="A6" s="524"/>
      <c r="B6" s="26">
        <f>+'DOMESTIC DEBT COLONES'!B7+'EXTERNAL DEBT COLONES'!B7</f>
        <v>24419524.434925117</v>
      </c>
      <c r="C6" s="70">
        <f>+C9+C11+C13</f>
        <v>1</v>
      </c>
      <c r="D6" s="26">
        <f>+'DOMESTIC DEBT COLONES'!D7+'EXTERNAL DEBT COLONES'!D7</f>
        <v>24723278.87137235</v>
      </c>
      <c r="E6" s="70">
        <f>+E9+E11+E13</f>
        <v>1</v>
      </c>
      <c r="F6" s="27">
        <v>25132803.064492788</v>
      </c>
      <c r="G6" s="71">
        <f>+G9+G11+G13</f>
        <v>1</v>
      </c>
      <c r="H6" s="27">
        <f>+'DOMESTIC DEBT COLONES'!H7+'EXTERNAL DEBT COLONES'!H7</f>
        <v>25384077.57619714</v>
      </c>
      <c r="I6" s="71">
        <f>+I9+I11+I13</f>
        <v>1</v>
      </c>
      <c r="J6" s="27">
        <f>+'DOMESTIC DEBT COLONES'!J7+'EXTERNAL DEBT COLONES'!J7</f>
        <v>25658871.132009134</v>
      </c>
      <c r="K6" s="71">
        <f>+K9+K11+K13</f>
        <v>0.99999999999999989</v>
      </c>
      <c r="L6" s="27">
        <f>+'DOMESTIC DEBT COLONES'!L7+'EXTERNAL DEBT COLONES'!L7</f>
        <v>25795142.906391811</v>
      </c>
      <c r="M6" s="71">
        <f>+M9+M11+M13</f>
        <v>1</v>
      </c>
      <c r="N6" s="27">
        <f>+'DOMESTIC DEBT COLONES'!N7+'EXTERNAL DEBT COLONES'!N7</f>
        <v>26226691.472721688</v>
      </c>
      <c r="O6" s="71">
        <f>+O9+O11+O13</f>
        <v>1</v>
      </c>
      <c r="P6" s="27">
        <f>+'DOMESTIC DEBT COLONES'!P7+'EXTERNAL DEBT COLONES'!P7</f>
        <v>26384898.084185865</v>
      </c>
      <c r="Q6" s="71">
        <f>+Q9+Q11+Q13</f>
        <v>1</v>
      </c>
      <c r="R6" s="27">
        <f>+'DOMESTIC DEBT COLONES'!R7+'EXTERNAL DEBT COLONES'!R7</f>
        <v>27031794.414858781</v>
      </c>
      <c r="S6" s="71">
        <f>+S9+S11+S13</f>
        <v>1</v>
      </c>
      <c r="T6" s="27">
        <f>+'DOMESTIC DEBT COLONES'!T7+'EXTERNAL DEBT COLONES'!T7</f>
        <v>27213742.834636338</v>
      </c>
      <c r="U6" s="71">
        <f>+U9+U11+U13</f>
        <v>0.99999999999999989</v>
      </c>
      <c r="V6" s="27">
        <f>+'DOMESTIC DEBT COLONES'!V7+'EXTERNAL DEBT COLONES'!V7</f>
        <v>27527725.232322562</v>
      </c>
      <c r="W6" s="71">
        <f>+W9+W11+W13</f>
        <v>1</v>
      </c>
      <c r="X6" s="27">
        <f>+'DOMESTIC DEBT COLONES'!X7+'EXTERNAL DEBT COLONES'!X7</f>
        <v>27095668.368750483</v>
      </c>
      <c r="Y6" s="71">
        <f>+Y9+Y11+Y13</f>
        <v>1</v>
      </c>
      <c r="Z6" s="27">
        <f>+'DOMESTIC DEBT COLONES'!Z7+'EXTERNAL DEBT COLONES'!Z7</f>
        <v>27271988.399788592</v>
      </c>
      <c r="AA6" s="71">
        <f>+AA9+AA11+AA13</f>
        <v>0.99999999999999989</v>
      </c>
      <c r="AB6" s="27">
        <f>+'DOMESTIC DEBT COLONES'!AB7+'EXTERNAL DEBT COLONES'!AB7</f>
        <v>27477919.847449571</v>
      </c>
      <c r="AC6" s="71">
        <f>+AC9+AC11+AC13</f>
        <v>1</v>
      </c>
      <c r="AD6" s="26">
        <f>+'DOMESTIC DEBT COLONES'!AD7+'EXTERNAL DEBT COLONES'!AD7</f>
        <v>27728804.806109603</v>
      </c>
      <c r="AE6" s="70">
        <f>+AE9+AE11+AE13</f>
        <v>1</v>
      </c>
      <c r="AF6" s="27">
        <f>+'DOMESTIC DEBT COLONES'!AF7+'EXTERNAL DEBT COLONES'!AF7</f>
        <v>28443391.975436475</v>
      </c>
      <c r="AG6" s="71">
        <f>+AG9+AG11+AG13</f>
        <v>1</v>
      </c>
      <c r="AH6" s="27">
        <f>+'DOMESTIC DEBT COLONES'!AH7+'EXTERNAL DEBT COLONES'!AH7</f>
        <v>28726005.893349223</v>
      </c>
      <c r="AI6" s="71">
        <f>+AI9+AI11+AI13</f>
        <v>1</v>
      </c>
      <c r="AJ6" s="27">
        <f>+'DOMESTIC DEBT COLONES'!AJ7+'EXTERNAL DEBT COLONES'!AJ7</f>
        <v>28990793.268679667</v>
      </c>
      <c r="AK6" s="71">
        <f>+AK9+AK11+AK13</f>
        <v>1</v>
      </c>
      <c r="AL6" s="27">
        <f>+'DOMESTIC DEBT COLONES'!AL7+'EXTERNAL DEBT COLONES'!AL7</f>
        <v>28914265.535337344</v>
      </c>
      <c r="AM6" s="71">
        <f>+AM9+AM11+AM13</f>
        <v>1</v>
      </c>
      <c r="AN6" s="27">
        <f>+'DOMESTIC DEBT COLONES'!AN7+'EXTERNAL DEBT COLONES'!AN7</f>
        <v>28614138.03343349</v>
      </c>
      <c r="AO6" s="71">
        <f>+AO9+AO11+AO13</f>
        <v>1</v>
      </c>
      <c r="AP6" s="27">
        <f>+'DOMESTIC DEBT COLONES'!AP7+'EXTERNAL DEBT COLONES'!AP7</f>
        <v>28841020.998626966</v>
      </c>
      <c r="AQ6" s="71">
        <f>+AQ9+AQ11+AQ13</f>
        <v>0.99999999999999989</v>
      </c>
      <c r="AR6" s="27">
        <f>+'DOMESTIC DEBT COLONES'!AR7+'EXTERNAL DEBT COLONES'!AR7</f>
        <v>28228861.733665925</v>
      </c>
      <c r="AS6" s="71">
        <f>+AS9+AS11+AS13</f>
        <v>1</v>
      </c>
      <c r="AT6" s="27">
        <f>+'DOMESTIC DEBT COLONES'!AT7+'EXTERNAL DEBT COLONES'!AT7</f>
        <v>28197043.203371756</v>
      </c>
      <c r="AU6" s="71">
        <f>+AU9+AU11+AU13</f>
        <v>0.99999999999999989</v>
      </c>
      <c r="AV6" s="27">
        <f>+'DOMESTIC DEBT COLONES'!AV7+'EXTERNAL DEBT COLONES'!AV7</f>
        <v>28370430.099246822</v>
      </c>
      <c r="AW6" s="71">
        <f>+AW9+AW11+AW13</f>
        <v>1</v>
      </c>
      <c r="AX6" s="27">
        <f>+'DOMESTIC DEBT COLONES'!AX7+'EXTERNAL DEBT COLONES'!AX7</f>
        <v>28223523.088653203</v>
      </c>
      <c r="AY6" s="71">
        <f>+AY9+AY11+AY13</f>
        <v>1</v>
      </c>
      <c r="AZ6" s="27">
        <f>+'DOMESTIC DEBT COLONES'!AZ7+'EXTERNAL DEBT COLONES'!AZ7</f>
        <v>27281904.772360206</v>
      </c>
      <c r="BA6" s="71">
        <f>+BA9+BA11+BA13</f>
        <v>1</v>
      </c>
      <c r="BB6" s="27">
        <f>+'DOMESTIC DEBT COLONES'!BB7+'EXTERNAL DEBT COLONES'!BB7</f>
        <v>27506565.441791043</v>
      </c>
      <c r="BC6" s="71">
        <f>+BC9+BC11+BC13</f>
        <v>1</v>
      </c>
      <c r="BD6" s="27">
        <f>+'DOMESTIC DEBT COLONES'!BD7+'EXTERNAL DEBT COLONES'!BD7</f>
        <v>27335677.691902217</v>
      </c>
      <c r="BE6" s="71">
        <f>+BE9+BE11+BE13</f>
        <v>1</v>
      </c>
      <c r="BF6" s="27">
        <f>+'DOMESTIC DEBT COLONES'!BF7+'EXTERNAL DEBT COLONES'!BF7</f>
        <v>28518290.800171927</v>
      </c>
      <c r="BG6" s="71">
        <f>+BG9+BG11+BG13</f>
        <v>0.99999999999999989</v>
      </c>
      <c r="BH6" s="27">
        <f>+'DOMESTIC DEBT COLONES'!BH7+'EXTERNAL DEBT COLONES'!BH7</f>
        <v>28573446.636473157</v>
      </c>
      <c r="BI6" s="71">
        <f>+BI9+BI11+BI13</f>
        <v>0.99999999999999989</v>
      </c>
      <c r="BJ6" s="27">
        <f>+'DOMESTIC DEBT COLONES'!BJ7+'EXTERNAL DEBT COLONES'!BJ7</f>
        <v>28633197.321469903</v>
      </c>
      <c r="BK6" s="71">
        <f>+BK9+BK11+BK13</f>
        <v>1</v>
      </c>
      <c r="BL6" s="27">
        <f>+'DOMESTIC DEBT COLONES'!BL7+'EXTERNAL DEBT COLONES'!BL7</f>
        <v>28498062.546900008</v>
      </c>
      <c r="BM6" s="71">
        <f>+BM9+BM11+BM13</f>
        <v>1</v>
      </c>
      <c r="BN6" s="27">
        <f>+'DOMESTIC DEBT COLONES'!BN7+'EXTERNAL DEBT COLONES'!BN7</f>
        <v>28344813.350836322</v>
      </c>
      <c r="BO6" s="71">
        <f>+BO9+BO11+BO13</f>
        <v>1</v>
      </c>
      <c r="BP6" s="27">
        <f>+'DOMESTIC DEBT COLONES'!BP7+'EXTERNAL DEBT COLONES'!BP7</f>
        <v>28232248.350362241</v>
      </c>
      <c r="BQ6" s="276">
        <f>+BQ9+BQ11+BQ13</f>
        <v>1</v>
      </c>
      <c r="BR6" s="309">
        <f>+'DOMESTIC DEBT COLONES'!BR7+'EXTERNAL DEBT COLONES'!BR7</f>
        <v>28216672.035746399</v>
      </c>
      <c r="BS6" s="310">
        <f>+BS9+BS11+BS13</f>
        <v>1</v>
      </c>
      <c r="BT6" s="309">
        <f>+'DOMESTIC DEBT COLONES'!BT7+'EXTERNAL DEBT COLONES'!BT7</f>
        <v>28998880.366493523</v>
      </c>
      <c r="BU6" s="310">
        <f>+BU9+BU11+BU13</f>
        <v>1.0000000000000002</v>
      </c>
      <c r="BV6" s="309">
        <f>+'DOMESTIC DEBT COLONES'!BV7+'EXTERNAL DEBT COLONES'!BV7</f>
        <v>28762281.503659882</v>
      </c>
      <c r="BW6" s="310">
        <f>+BW9+BW11+BW13</f>
        <v>1</v>
      </c>
      <c r="BX6" s="309">
        <f>+'DOMESTIC DEBT COLONES'!BX7+'EXTERNAL DEBT COLONES'!BX7</f>
        <v>28982449.251117256</v>
      </c>
      <c r="BY6" s="310">
        <f>+BY9+BY11+BY13</f>
        <v>1</v>
      </c>
      <c r="BZ6" s="93">
        <f>+'DOMESTIC DEBT COLONES'!BZ7+'EXTERNAL DEBT COLONES'!BZ7</f>
        <v>28831313.663769655</v>
      </c>
      <c r="CA6" s="346">
        <f>+CA9+CA11+CA13</f>
        <v>1</v>
      </c>
      <c r="CB6" s="93">
        <f>+'DOMESTIC DEBT COLONES'!CB7+'EXTERNAL DEBT COLONES'!CB7</f>
        <v>28465238.956569273</v>
      </c>
      <c r="CC6" s="346">
        <f>+CC9+CC11+CC13</f>
        <v>1</v>
      </c>
      <c r="CD6" s="309">
        <f>+'DOMESTIC DEBT COLONES'!CD7+'EXTERNAL DEBT COLONES'!CD7</f>
        <v>28785401.386293549</v>
      </c>
      <c r="CE6" s="310">
        <f>+CE9+CE11+CE13</f>
        <v>0.99999999999999989</v>
      </c>
      <c r="CF6" s="309">
        <f>+'DOMESTIC DEBT COLONES'!CF7+'EXTERNAL DEBT COLONES'!CF7</f>
        <v>29344776.850174192</v>
      </c>
      <c r="CG6" s="310">
        <f>+CG9+CG11+CG13</f>
        <v>1</v>
      </c>
      <c r="CH6" s="309">
        <f>+'DOMESTIC DEBT COLONES'!CH7+'EXTERNAL DEBT COLONES'!CH7</f>
        <v>29211398.929450206</v>
      </c>
      <c r="CI6" s="310">
        <f>+CI9+CI11+CI13</f>
        <v>0.99999999999999989</v>
      </c>
      <c r="CJ6" s="309">
        <f>+'DOMESTIC DEBT COLONES'!CJ7+'EXTERNAL DEBT COLONES'!CJ7</f>
        <v>29212104.397685386</v>
      </c>
      <c r="CK6" s="310">
        <f>+CK9+CK11+CK13</f>
        <v>0.99999999999999989</v>
      </c>
      <c r="CL6" s="309">
        <f>+'DOMESTIC DEBT COLONES'!CL7+'EXTERNAL DEBT COLONES'!CL7</f>
        <v>29419657.942250058</v>
      </c>
      <c r="CM6" s="310">
        <f>+CM9+CM11+CM13</f>
        <v>0.99999999999999989</v>
      </c>
      <c r="CN6" s="309">
        <f>+'DOMESTIC DEBT COLONES'!CN7+'EXTERNAL DEBT COLONES'!CN7</f>
        <v>29257181.942706484</v>
      </c>
      <c r="CO6" s="310">
        <f>+CO9+CO11+CO13</f>
        <v>1</v>
      </c>
      <c r="CP6" s="309">
        <f>+'DOMESTIC DEBT COLONES'!CP7+'EXTERNAL DEBT COLONES'!CP7</f>
        <v>29286231.826885071</v>
      </c>
      <c r="CQ6" s="310">
        <f>+CQ9+CQ11+CQ13</f>
        <v>0.99999999999999989</v>
      </c>
      <c r="CR6" s="309">
        <f>+'DOMESTIC DEBT COLONES'!CR7+'EXTERNAL DEBT COLONES'!CR7</f>
        <v>29376955.387812898</v>
      </c>
      <c r="CS6" s="310">
        <f>+CS9+CS11+CS13</f>
        <v>1</v>
      </c>
      <c r="CT6" s="309">
        <f>+'DOMESTIC DEBT COLONES'!CT7+'EXTERNAL DEBT COLONES'!CT7</f>
        <v>29348437.5676869</v>
      </c>
      <c r="CU6" s="310">
        <f>+CU9+CU11+CU13</f>
        <v>1</v>
      </c>
      <c r="CV6" s="309">
        <f>+'DOMESTIC DEBT COLONES'!CV7+'EXTERNAL DEBT COLONES'!CV7</f>
        <v>29330395.980755396</v>
      </c>
      <c r="CW6" s="310">
        <f>+CW9+CW11+CW13</f>
        <v>1</v>
      </c>
      <c r="CX6" s="309">
        <f>+'DOMESTIC DEBT COLONES'!CX7+'EXTERNAL DEBT COLONES'!CX7</f>
        <v>29398749.470126208</v>
      </c>
      <c r="CY6" s="310">
        <f>+CY9+CY11+CY13</f>
        <v>1</v>
      </c>
      <c r="CZ6" s="309">
        <f>+'DOMESTIC DEBT COLONES'!CZ7+'EXTERNAL DEBT COLONES'!CZ7</f>
        <v>29532179.655783933</v>
      </c>
      <c r="DA6" s="310">
        <f>+DA9+DA11+DA13</f>
        <v>1</v>
      </c>
      <c r="DB6" s="309">
        <f>+'DOMESTIC DEBT COLONES'!DB7+'EXTERNAL DEBT COLONES'!DB7</f>
        <v>29562761.838893168</v>
      </c>
      <c r="DC6" s="310">
        <f>+DC9+DC11+DC13</f>
        <v>1</v>
      </c>
      <c r="DD6" s="431">
        <f>+'DOMESTIC DEBT COLONES'!DD7+'EXTERNAL DEBT COLONES'!DD7</f>
        <v>29687816.979519688</v>
      </c>
      <c r="DE6" s="432">
        <f>+DE9+DE11+DE13</f>
        <v>1</v>
      </c>
    </row>
    <row r="7" spans="1:110" s="4" customFormat="1" x14ac:dyDescent="0.35">
      <c r="A7" s="217"/>
      <c r="B7" s="23"/>
      <c r="C7" s="68"/>
      <c r="D7" s="23"/>
      <c r="E7" s="68"/>
      <c r="F7" s="24"/>
      <c r="G7" s="69"/>
      <c r="H7" s="24"/>
      <c r="I7" s="69"/>
      <c r="J7" s="24"/>
      <c r="K7" s="69"/>
      <c r="L7" s="24"/>
      <c r="M7" s="69"/>
      <c r="N7" s="24"/>
      <c r="O7" s="69"/>
      <c r="P7" s="24"/>
      <c r="Q7" s="69"/>
      <c r="R7" s="24"/>
      <c r="S7" s="69"/>
      <c r="T7" s="24"/>
      <c r="U7" s="69"/>
      <c r="V7" s="24"/>
      <c r="W7" s="69"/>
      <c r="X7" s="24"/>
      <c r="Y7" s="69"/>
      <c r="Z7" s="24"/>
      <c r="AA7" s="69"/>
      <c r="AB7" s="24"/>
      <c r="AC7" s="69"/>
      <c r="AD7" s="23"/>
      <c r="AE7" s="68"/>
      <c r="AF7" s="24"/>
      <c r="AG7" s="69"/>
      <c r="AH7" s="24"/>
      <c r="AI7" s="69"/>
      <c r="AJ7" s="24"/>
      <c r="AK7" s="69"/>
      <c r="AL7" s="24"/>
      <c r="AM7" s="69"/>
      <c r="AN7" s="24"/>
      <c r="AO7" s="69"/>
      <c r="AP7" s="24"/>
      <c r="AQ7" s="69"/>
      <c r="AR7" s="24"/>
      <c r="AS7" s="69"/>
      <c r="AT7" s="24"/>
      <c r="AU7" s="69"/>
      <c r="AV7" s="24"/>
      <c r="AW7" s="69"/>
      <c r="AX7" s="24"/>
      <c r="AY7" s="69"/>
      <c r="AZ7" s="24"/>
      <c r="BA7" s="69"/>
      <c r="BB7" s="24"/>
      <c r="BC7" s="69"/>
      <c r="BD7" s="24"/>
      <c r="BE7" s="69"/>
      <c r="BF7" s="24"/>
      <c r="BG7" s="69"/>
      <c r="BH7" s="24"/>
      <c r="BI7" s="69"/>
      <c r="BJ7" s="24"/>
      <c r="BK7" s="69"/>
      <c r="BL7" s="24"/>
      <c r="BM7" s="69"/>
      <c r="BN7" s="24"/>
      <c r="BO7" s="69"/>
      <c r="BP7" s="24"/>
      <c r="BQ7" s="300"/>
      <c r="BR7" s="311"/>
      <c r="BS7" s="312"/>
      <c r="BT7" s="311"/>
      <c r="BU7" s="312"/>
      <c r="BV7" s="311"/>
      <c r="BW7" s="312"/>
      <c r="BX7" s="311"/>
      <c r="BY7" s="312"/>
      <c r="BZ7" s="347"/>
      <c r="CA7" s="348"/>
      <c r="CB7" s="347"/>
      <c r="CC7" s="348"/>
      <c r="CD7" s="311"/>
      <c r="CE7" s="312"/>
      <c r="CF7" s="311"/>
      <c r="CG7" s="312"/>
      <c r="CH7" s="311"/>
      <c r="CI7" s="312"/>
      <c r="CJ7" s="311"/>
      <c r="CK7" s="312"/>
      <c r="CL7" s="311"/>
      <c r="CM7" s="312"/>
      <c r="CN7" s="311"/>
      <c r="CO7" s="312"/>
      <c r="CP7" s="311"/>
      <c r="CQ7" s="312"/>
      <c r="CR7" s="311"/>
      <c r="CS7" s="312"/>
      <c r="CT7" s="311"/>
      <c r="CU7" s="312"/>
      <c r="CV7" s="311"/>
      <c r="CW7" s="312"/>
      <c r="CX7" s="311"/>
      <c r="CY7" s="312"/>
      <c r="CZ7" s="311"/>
      <c r="DA7" s="312"/>
      <c r="DB7" s="311"/>
      <c r="DC7" s="312"/>
      <c r="DD7" s="433"/>
      <c r="DE7" s="434"/>
    </row>
    <row r="8" spans="1:110" s="4" customFormat="1" x14ac:dyDescent="0.35">
      <c r="A8" s="40" t="s">
        <v>47</v>
      </c>
      <c r="B8" s="26"/>
      <c r="C8" s="70"/>
      <c r="D8" s="26"/>
      <c r="E8" s="70"/>
      <c r="F8" s="27"/>
      <c r="G8" s="71"/>
      <c r="H8" s="27"/>
      <c r="I8" s="71"/>
      <c r="J8" s="27"/>
      <c r="K8" s="71"/>
      <c r="L8" s="27"/>
      <c r="M8" s="71"/>
      <c r="N8" s="27"/>
      <c r="O8" s="71"/>
      <c r="P8" s="27"/>
      <c r="Q8" s="71"/>
      <c r="R8" s="27"/>
      <c r="S8" s="71"/>
      <c r="T8" s="27"/>
      <c r="U8" s="71"/>
      <c r="V8" s="27"/>
      <c r="W8" s="71"/>
      <c r="X8" s="27"/>
      <c r="Y8" s="71"/>
      <c r="Z8" s="27"/>
      <c r="AA8" s="71"/>
      <c r="AB8" s="27"/>
      <c r="AC8" s="71"/>
      <c r="AD8" s="26"/>
      <c r="AE8" s="70"/>
      <c r="AF8" s="27"/>
      <c r="AG8" s="71"/>
      <c r="AH8" s="27"/>
      <c r="AI8" s="71"/>
      <c r="AJ8" s="27"/>
      <c r="AK8" s="71"/>
      <c r="AL8" s="27"/>
      <c r="AM8" s="71"/>
      <c r="AN8" s="27"/>
      <c r="AO8" s="71"/>
      <c r="AP8" s="27"/>
      <c r="AQ8" s="71"/>
      <c r="AR8" s="27"/>
      <c r="AS8" s="71"/>
      <c r="AT8" s="27"/>
      <c r="AU8" s="71"/>
      <c r="AV8" s="27"/>
      <c r="AW8" s="71"/>
      <c r="AX8" s="27"/>
      <c r="AY8" s="71"/>
      <c r="AZ8" s="27"/>
      <c r="BA8" s="71"/>
      <c r="BB8" s="27"/>
      <c r="BC8" s="71"/>
      <c r="BD8" s="27"/>
      <c r="BE8" s="71"/>
      <c r="BF8" s="27"/>
      <c r="BG8" s="71"/>
      <c r="BH8" s="27"/>
      <c r="BI8" s="71"/>
      <c r="BJ8" s="27"/>
      <c r="BK8" s="71"/>
      <c r="BL8" s="27"/>
      <c r="BM8" s="71"/>
      <c r="BN8" s="27"/>
      <c r="BO8" s="71"/>
      <c r="BP8" s="27"/>
      <c r="BQ8" s="276"/>
      <c r="BR8" s="309"/>
      <c r="BS8" s="310"/>
      <c r="BT8" s="309"/>
      <c r="BU8" s="310"/>
      <c r="BV8" s="309"/>
      <c r="BW8" s="310"/>
      <c r="BX8" s="309"/>
      <c r="BY8" s="310"/>
      <c r="BZ8" s="93"/>
      <c r="CA8" s="346"/>
      <c r="CB8" s="93"/>
      <c r="CC8" s="346"/>
      <c r="CD8" s="309"/>
      <c r="CE8" s="310"/>
      <c r="CF8" s="309"/>
      <c r="CG8" s="310"/>
      <c r="CH8" s="309"/>
      <c r="CI8" s="310"/>
      <c r="CJ8" s="309"/>
      <c r="CK8" s="310"/>
      <c r="CL8" s="309"/>
      <c r="CM8" s="310"/>
      <c r="CN8" s="309"/>
      <c r="CO8" s="310"/>
      <c r="CP8" s="309"/>
      <c r="CQ8" s="310"/>
      <c r="CR8" s="309"/>
      <c r="CS8" s="310"/>
      <c r="CT8" s="309"/>
      <c r="CU8" s="310"/>
      <c r="CV8" s="309"/>
      <c r="CW8" s="310"/>
      <c r="CX8" s="309"/>
      <c r="CY8" s="310"/>
      <c r="CZ8" s="309"/>
      <c r="DA8" s="310"/>
      <c r="DB8" s="309"/>
      <c r="DC8" s="310"/>
      <c r="DD8" s="431"/>
      <c r="DE8" s="432"/>
    </row>
    <row r="9" spans="1:110" ht="15" customHeight="1" x14ac:dyDescent="0.35">
      <c r="A9" s="41" t="s">
        <v>48</v>
      </c>
      <c r="B9" s="29">
        <f>+'DOMESTIC DEBT COLONES'!B10</f>
        <v>14287222.364722149</v>
      </c>
      <c r="C9" s="70">
        <f>+B9/B6</f>
        <v>0.585073734863091</v>
      </c>
      <c r="D9" s="29">
        <f>+'DOMESTIC DEBT COLONES'!D10</f>
        <v>14588226.922551263</v>
      </c>
      <c r="E9" s="70">
        <f>+D9/D6</f>
        <v>0.5900603636940448</v>
      </c>
      <c r="F9" s="30">
        <f>+'DOMESTIC DEBT COLONES'!F10</f>
        <v>14951112.066621451</v>
      </c>
      <c r="G9" s="71">
        <f>+F9/F6</f>
        <v>0.59488438389684184</v>
      </c>
      <c r="H9" s="30">
        <f>+'DOMESTIC DEBT COLONES'!H10</f>
        <v>15252930.482380627</v>
      </c>
      <c r="I9" s="71">
        <f>+H9/H6</f>
        <v>0.60088574960405206</v>
      </c>
      <c r="J9" s="30">
        <f>+'DOMESTIC DEBT COLONES'!J10</f>
        <v>15484218.012190707</v>
      </c>
      <c r="K9" s="71">
        <f>+J9/J6</f>
        <v>0.60346450677926866</v>
      </c>
      <c r="L9" s="30">
        <f>+'DOMESTIC DEBT COLONES'!L10</f>
        <v>15623565.551890161</v>
      </c>
      <c r="M9" s="71">
        <f>+L9/L6</f>
        <v>0.60567858098660809</v>
      </c>
      <c r="N9" s="30">
        <f>+'DOMESTIC DEBT COLONES'!N10</f>
        <v>15776645.705317324</v>
      </c>
      <c r="O9" s="71">
        <f>+N9/N6</f>
        <v>0.60154921644335391</v>
      </c>
      <c r="P9" s="30">
        <f>+'DOMESTIC DEBT COLONES'!P10</f>
        <v>15703850.11115833</v>
      </c>
      <c r="Q9" s="71">
        <f>+P9/P6</f>
        <v>0.59518327723125219</v>
      </c>
      <c r="R9" s="30">
        <f>+'DOMESTIC DEBT COLONES'!R10</f>
        <v>16244212.312131649</v>
      </c>
      <c r="S9" s="71">
        <f>+R9/R6</f>
        <v>0.60092985551867628</v>
      </c>
      <c r="T9" s="30">
        <f>+'DOMESTIC DEBT COLONES'!T10</f>
        <v>16392764.016415901</v>
      </c>
      <c r="U9" s="71">
        <f>+T9/T6</f>
        <v>0.60237079904907398</v>
      </c>
      <c r="V9" s="30">
        <f>+'DOMESTIC DEBT COLONES'!V10</f>
        <v>16510445.918865839</v>
      </c>
      <c r="W9" s="71">
        <f>+V9/V6</f>
        <v>0.59977516411270948</v>
      </c>
      <c r="X9" s="30">
        <f>+'DOMESTIC DEBT COLONES'!X10</f>
        <v>16450440.252551327</v>
      </c>
      <c r="Y9" s="71">
        <f>+X9/X6</f>
        <v>0.60712435761590844</v>
      </c>
      <c r="Z9" s="30">
        <f>+'DOMESTIC DEBT COLONES'!Z10</f>
        <v>16406236.476931149</v>
      </c>
      <c r="AA9" s="71">
        <f>+Z9/Z6</f>
        <v>0.60157830211816632</v>
      </c>
      <c r="AB9" s="30">
        <f>+'DOMESTIC DEBT COLONES'!AB10</f>
        <v>16509694.330528686</v>
      </c>
      <c r="AC9" s="71">
        <f>+AB9/AB6</f>
        <v>0.60083494027882434</v>
      </c>
      <c r="AD9" s="29">
        <f>+'DOMESTIC DEBT COLONES'!AD10</f>
        <v>16856400.69842989</v>
      </c>
      <c r="AE9" s="70">
        <f>+AD9/AD6</f>
        <v>0.60790217307584238</v>
      </c>
      <c r="AF9" s="30">
        <f>+'DOMESTIC DEBT COLONES'!AF10</f>
        <v>16849902.519947886</v>
      </c>
      <c r="AG9" s="71">
        <f>+AF9/AF6</f>
        <v>0.59240130482677134</v>
      </c>
      <c r="AH9" s="30">
        <f>+'DOMESTIC DEBT COLONES'!AH10</f>
        <v>16891006.237805225</v>
      </c>
      <c r="AI9" s="71">
        <f>+AH9/AH6</f>
        <v>0.58800399542199877</v>
      </c>
      <c r="AJ9" s="30">
        <f>+'DOMESTIC DEBT COLONES'!AJ10</f>
        <v>16928472.918783527</v>
      </c>
      <c r="AK9" s="71">
        <f>+AJ9/AJ6</f>
        <v>0.5839258264475391</v>
      </c>
      <c r="AL9" s="30">
        <f>+'DOMESTIC DEBT COLONES'!AL10</f>
        <v>16791365.21275695</v>
      </c>
      <c r="AM9" s="71">
        <f>+AL9/AL6</f>
        <v>0.58072943932245191</v>
      </c>
      <c r="AN9" s="30">
        <f>+'DOMESTIC DEBT COLONES'!AN10</f>
        <v>16623585.955162592</v>
      </c>
      <c r="AO9" s="71">
        <f>+AN9/AN6</f>
        <v>0.5809570756854241</v>
      </c>
      <c r="AP9" s="30">
        <f>+'DOMESTIC DEBT COLONES'!AP10</f>
        <v>16984423.458948035</v>
      </c>
      <c r="AQ9" s="71">
        <f>+AP9/AP6</f>
        <v>0.58889813435372529</v>
      </c>
      <c r="AR9" s="30">
        <f>+'DOMESTIC DEBT COLONES'!AR10</f>
        <v>16863075.32526264</v>
      </c>
      <c r="AS9" s="71">
        <f>+AR9/AR6</f>
        <v>0.5973700067810962</v>
      </c>
      <c r="AT9" s="30">
        <f>+'DOMESTIC DEBT COLONES'!AT10</f>
        <v>16920114.55803794</v>
      </c>
      <c r="AU9" s="71">
        <f>+AT9/AT6</f>
        <v>0.60006697993123836</v>
      </c>
      <c r="AV9" s="30">
        <f>+'DOMESTIC DEBT COLONES'!AV10</f>
        <v>17092905.931457452</v>
      </c>
      <c r="AW9" s="71">
        <f>+AV9/AV6</f>
        <v>0.60249019389773839</v>
      </c>
      <c r="AX9" s="30">
        <f>+'DOMESTIC DEBT COLONES'!AX10</f>
        <v>17041037.81968962</v>
      </c>
      <c r="AY9" s="71">
        <f>+AX9/AX6</f>
        <v>0.60378846985763746</v>
      </c>
      <c r="AZ9" s="30">
        <f>+'DOMESTIC DEBT COLONES'!AZ10</f>
        <v>17224265.854712967</v>
      </c>
      <c r="BA9" s="71">
        <f>+AZ9/AZ6</f>
        <v>0.63134396217683397</v>
      </c>
      <c r="BB9" s="30">
        <f>+'DOMESTIC DEBT COLONES'!BB10</f>
        <v>17232561.012196749</v>
      </c>
      <c r="BC9" s="71">
        <f>+BB9/BB6</f>
        <v>0.62648901218380104</v>
      </c>
      <c r="BD9" s="30">
        <f>+'DOMESTIC DEBT COLONES'!BD10</f>
        <v>17364238.717682976</v>
      </c>
      <c r="BE9" s="71">
        <f>+BD9/BD6</f>
        <v>0.63522254371717557</v>
      </c>
      <c r="BF9" s="30">
        <f>+'DOMESTIC DEBT COLONES'!BF10</f>
        <v>17678426.491673976</v>
      </c>
      <c r="BG9" s="71">
        <f>+BF9/BF6</f>
        <v>0.61989782682093275</v>
      </c>
      <c r="BH9" s="30">
        <f>+'DOMESTIC DEBT COLONES'!BH10</f>
        <v>17876697.125269908</v>
      </c>
      <c r="BI9" s="71">
        <f>+BH9/BH6</f>
        <v>0.62564020899217787</v>
      </c>
      <c r="BJ9" s="30">
        <f>+'DOMESTIC DEBT COLONES'!BJ10</f>
        <v>17873288.118117075</v>
      </c>
      <c r="BK9" s="71">
        <f>+BJ9/BJ6</f>
        <v>0.62421558855095893</v>
      </c>
      <c r="BL9" s="30">
        <f>+'DOMESTIC DEBT COLONES'!BL10</f>
        <v>17731679.586715635</v>
      </c>
      <c r="BM9" s="71">
        <f>+BL9/BL6</f>
        <v>0.62220649412689533</v>
      </c>
      <c r="BN9" s="30">
        <f>+'DOMESTIC DEBT COLONES'!BN10</f>
        <v>17818783.921317808</v>
      </c>
      <c r="BO9" s="71">
        <f>+BN9/BN6</f>
        <v>0.62864354408571399</v>
      </c>
      <c r="BP9" s="30">
        <f>+'DOMESTIC DEBT COLONES'!BP10</f>
        <v>17664052.24092029</v>
      </c>
      <c r="BQ9" s="276">
        <f>+BP9/BP6</f>
        <v>0.62566934172969069</v>
      </c>
      <c r="BR9" s="313">
        <f>+'DOMESTIC DEBT COLONES'!BR10</f>
        <v>17738752.188053422</v>
      </c>
      <c r="BS9" s="310">
        <f>+BR9/BR6</f>
        <v>0.62866209613880109</v>
      </c>
      <c r="BT9" s="313">
        <f>+'DOMESTIC DEBT COLONES'!BT10</f>
        <v>17659625.792760044</v>
      </c>
      <c r="BU9" s="310">
        <f>+BT9/BT6</f>
        <v>0.60897612492531572</v>
      </c>
      <c r="BV9" s="313">
        <f>+'DOMESTIC DEBT COLONES'!BV10</f>
        <v>17709752.19240474</v>
      </c>
      <c r="BW9" s="310">
        <f>+BV9/BV6</f>
        <v>0.61572835208330912</v>
      </c>
      <c r="BX9" s="313">
        <f>+'DOMESTIC DEBT COLONES'!BX10+'EXTERNAL DEBT COLONES'!BX10</f>
        <v>17736046.158995632</v>
      </c>
      <c r="BY9" s="310">
        <f>+BX9/BX6</f>
        <v>0.611958154582533</v>
      </c>
      <c r="BZ9" s="349">
        <f>+'DOMESTIC DEBT COLONES'!BZ10+'EXTERNAL DEBT COLONES'!BZ10</f>
        <v>17809446.341775887</v>
      </c>
      <c r="CA9" s="346">
        <f>+BZ9/BZ6</f>
        <v>0.61771192771406058</v>
      </c>
      <c r="CB9" s="349">
        <f>+'DOMESTIC DEBT COLONES'!CB10+'EXTERNAL DEBT COLONES'!CB10</f>
        <v>17920525.533599693</v>
      </c>
      <c r="CC9" s="346">
        <f>+CB9/CB6</f>
        <v>0.62955823279551126</v>
      </c>
      <c r="CD9" s="313">
        <f>+'DOMESTIC DEBT COLONES'!CD10+'EXTERNAL DEBT COLONES'!CD10</f>
        <v>18111025.248883303</v>
      </c>
      <c r="CE9" s="310">
        <f>+CD9/CD6</f>
        <v>0.6291739693269327</v>
      </c>
      <c r="CF9" s="313">
        <f>+'DOMESTIC DEBT COLONES'!CF10+'EXTERNAL DEBT COLONES'!CF10</f>
        <v>18519602.863193791</v>
      </c>
      <c r="CG9" s="310">
        <f>+CF9/CF6</f>
        <v>0.63110389142672452</v>
      </c>
      <c r="CH9" s="313">
        <f>+'DOMESTIC DEBT COLONES'!CH10+'EXTERNAL DEBT COLONES'!CH10</f>
        <v>18209269.77206105</v>
      </c>
      <c r="CI9" s="310">
        <f>+CH9/CH6</f>
        <v>0.62336178476214354</v>
      </c>
      <c r="CJ9" s="313">
        <f>+'DOMESTIC DEBT COLONES'!CJ10+'EXTERNAL DEBT COLONES'!CJ10</f>
        <v>18280470.680802904</v>
      </c>
      <c r="CK9" s="310">
        <f>+CJ9/CJ6</f>
        <v>0.62578410757190617</v>
      </c>
      <c r="CL9" s="313">
        <f>+'DOMESTIC DEBT COLONES'!CL10+'EXTERNAL DEBT COLONES'!CL10</f>
        <v>18535088.626204804</v>
      </c>
      <c r="CM9" s="310">
        <f>+CL9/CL6</f>
        <v>0.63002393374486709</v>
      </c>
      <c r="CN9" s="313">
        <f>+'DOMESTIC DEBT COLONES'!CN10+'EXTERNAL DEBT COLONES'!CN10</f>
        <v>18434200.190113708</v>
      </c>
      <c r="CO9" s="310">
        <f>+CN9/CN6</f>
        <v>0.63007436007380624</v>
      </c>
      <c r="CP9" s="313">
        <f>+'DOMESTIC DEBT COLONES'!CP10+'EXTERNAL DEBT COLONES'!CP10</f>
        <v>18591117.256533105</v>
      </c>
      <c r="CQ9" s="310">
        <f>+CP9/CP6</f>
        <v>0.63480741962392928</v>
      </c>
      <c r="CR9" s="313">
        <f>+'DOMESTIC DEBT COLONES'!CR10+'EXTERNAL DEBT COLONES'!CR10</f>
        <v>18789867.055225804</v>
      </c>
      <c r="CS9" s="310">
        <f>+CR9/CR6</f>
        <v>0.63961247199295634</v>
      </c>
      <c r="CT9" s="313">
        <f>+'DOMESTIC DEBT COLONES'!CT10+'EXTERNAL DEBT COLONES'!CT10</f>
        <v>18790387.328641262</v>
      </c>
      <c r="CU9" s="310">
        <f>+CT9/CT6</f>
        <v>0.64025170966272427</v>
      </c>
      <c r="CV9" s="313">
        <f>+'DOMESTIC DEBT COLONES'!CV10+'EXTERNAL DEBT COLONES'!CV10</f>
        <v>18739336.189030439</v>
      </c>
      <c r="CW9" s="310">
        <f>+CV9/CV6</f>
        <v>0.63890498448523891</v>
      </c>
      <c r="CX9" s="313">
        <f>+'DOMESTIC DEBT COLONES'!CX10+'EXTERNAL DEBT COLONES'!CX10</f>
        <v>18890266.442827638</v>
      </c>
      <c r="CY9" s="310">
        <f>+CX9/CX6</f>
        <v>0.64255340051192122</v>
      </c>
      <c r="CZ9" s="313">
        <f>+'DOMESTIC DEBT COLONES'!CZ10+'EXTERNAL DEBT COLONES'!CZ10</f>
        <v>19209152.839574754</v>
      </c>
      <c r="DA9" s="310">
        <f>+CZ9/CZ6</f>
        <v>0.65044819120936792</v>
      </c>
      <c r="DB9" s="313">
        <f>+'DOMESTIC DEBT COLONES'!DB10+'EXTERNAL DEBT COLONES'!DB10</f>
        <v>19372773.974619232</v>
      </c>
      <c r="DC9" s="310">
        <f>+DB9/DB6</f>
        <v>0.65531001738586381</v>
      </c>
      <c r="DD9" s="435">
        <f>+'DOMESTIC DEBT COLONES'!DD10+'EXTERNAL DEBT COLONES'!DD10</f>
        <v>19456400.03219448</v>
      </c>
      <c r="DE9" s="432">
        <f>+DD9/DD6</f>
        <v>0.65536647728651087</v>
      </c>
    </row>
    <row r="10" spans="1:110" x14ac:dyDescent="0.35">
      <c r="A10" s="94" t="s">
        <v>49</v>
      </c>
      <c r="B10" s="73">
        <f>+B9/B65</f>
        <v>0.39148173799718566</v>
      </c>
      <c r="C10" s="74"/>
      <c r="D10" s="73">
        <v>0</v>
      </c>
      <c r="E10" s="74"/>
      <c r="F10" s="75">
        <v>0</v>
      </c>
      <c r="G10" s="76"/>
      <c r="H10" s="75">
        <v>0</v>
      </c>
      <c r="I10" s="76"/>
      <c r="J10" s="75">
        <v>0</v>
      </c>
      <c r="K10" s="76"/>
      <c r="L10" s="75">
        <v>0</v>
      </c>
      <c r="M10" s="76"/>
      <c r="N10" s="75">
        <v>0</v>
      </c>
      <c r="O10" s="76"/>
      <c r="P10" s="75">
        <v>0</v>
      </c>
      <c r="Q10" s="76"/>
      <c r="R10" s="75">
        <v>0</v>
      </c>
      <c r="S10" s="76"/>
      <c r="T10" s="75">
        <v>0</v>
      </c>
      <c r="U10" s="76"/>
      <c r="V10" s="75">
        <v>0</v>
      </c>
      <c r="W10" s="76"/>
      <c r="X10" s="75">
        <v>0</v>
      </c>
      <c r="Y10" s="76"/>
      <c r="Z10" s="75">
        <f>+Z9/Z65</f>
        <v>0.41022657652778494</v>
      </c>
      <c r="AA10" s="76"/>
      <c r="AB10" s="75">
        <v>0</v>
      </c>
      <c r="AC10" s="76"/>
      <c r="AD10" s="73">
        <v>0</v>
      </c>
      <c r="AE10" s="74"/>
      <c r="AF10" s="75">
        <v>0</v>
      </c>
      <c r="AG10" s="76"/>
      <c r="AH10" s="75">
        <v>0</v>
      </c>
      <c r="AI10" s="76"/>
      <c r="AJ10" s="75">
        <v>0</v>
      </c>
      <c r="AK10" s="76"/>
      <c r="AL10" s="75">
        <v>0</v>
      </c>
      <c r="AM10" s="76"/>
      <c r="AN10" s="75">
        <v>0</v>
      </c>
      <c r="AO10" s="76"/>
      <c r="AP10" s="75">
        <v>0</v>
      </c>
      <c r="AQ10" s="76"/>
      <c r="AR10" s="75">
        <v>0</v>
      </c>
      <c r="AS10" s="76"/>
      <c r="AT10" s="75">
        <v>0</v>
      </c>
      <c r="AU10" s="76"/>
      <c r="AV10" s="75">
        <v>0</v>
      </c>
      <c r="AW10" s="76"/>
      <c r="AX10" s="75">
        <f>+AX9/AX65</f>
        <v>0.38029516165037791</v>
      </c>
      <c r="AY10" s="76"/>
      <c r="AZ10" s="77" t="e">
        <f>+AZ9/AZ65</f>
        <v>#DIV/0!</v>
      </c>
      <c r="BA10" s="76"/>
      <c r="BB10" s="77" t="e">
        <f>+BB9/BB65</f>
        <v>#DIV/0!</v>
      </c>
      <c r="BC10" s="76"/>
      <c r="BD10" s="77" t="e">
        <f>+BD9/BD65</f>
        <v>#DIV/0!</v>
      </c>
      <c r="BE10" s="76"/>
      <c r="BF10" s="77" t="e">
        <f>+BF9/BF65</f>
        <v>#DIV/0!</v>
      </c>
      <c r="BG10" s="76"/>
      <c r="BH10" s="77" t="e">
        <f>+BH9/BH65</f>
        <v>#DIV/0!</v>
      </c>
      <c r="BI10" s="76"/>
      <c r="BJ10" s="77" t="e">
        <f>+BJ9/BJ65</f>
        <v>#DIV/0!</v>
      </c>
      <c r="BK10" s="76"/>
      <c r="BL10" s="77" t="e">
        <f>+BL9/BL65</f>
        <v>#DIV/0!</v>
      </c>
      <c r="BM10" s="76"/>
      <c r="BN10" s="77" t="e">
        <f>+BN9/BN65</f>
        <v>#DIV/0!</v>
      </c>
      <c r="BO10" s="76"/>
      <c r="BP10" s="77" t="e">
        <f>+BP9/BP65</f>
        <v>#DIV/0!</v>
      </c>
      <c r="BQ10" s="301"/>
      <c r="BR10" s="314"/>
      <c r="BS10" s="315"/>
      <c r="BT10" s="314"/>
      <c r="BU10" s="315"/>
      <c r="BV10" s="331">
        <f>+BV9/BV65</f>
        <v>0.37632864637884944</v>
      </c>
      <c r="BW10" s="315"/>
      <c r="BX10" s="313"/>
      <c r="BY10" s="315"/>
      <c r="BZ10" s="349"/>
      <c r="CA10" s="350"/>
      <c r="CB10" s="349"/>
      <c r="CC10" s="350"/>
      <c r="CD10" s="313"/>
      <c r="CE10" s="315"/>
      <c r="CF10" s="313"/>
      <c r="CG10" s="315"/>
      <c r="CH10" s="313"/>
      <c r="CI10" s="315"/>
      <c r="CJ10" s="313"/>
      <c r="CK10" s="315"/>
      <c r="CL10" s="313"/>
      <c r="CM10" s="315"/>
      <c r="CN10" s="313"/>
      <c r="CO10" s="315"/>
      <c r="CP10" s="313"/>
      <c r="CQ10" s="315"/>
      <c r="CR10" s="313"/>
      <c r="CS10" s="315"/>
      <c r="CT10" s="75">
        <f>+CT9/CT65</f>
        <v>0.38257212131689844</v>
      </c>
      <c r="CU10" s="315"/>
      <c r="CV10" s="77" t="e">
        <f>+CV9/CV65</f>
        <v>#DIV/0!</v>
      </c>
      <c r="CW10" s="315"/>
      <c r="CX10" s="77" t="e">
        <f>+CX9/CX65</f>
        <v>#DIV/0!</v>
      </c>
      <c r="CY10" s="315"/>
      <c r="CZ10" s="77" t="e">
        <f>+CZ9/CZ65</f>
        <v>#DIV/0!</v>
      </c>
      <c r="DA10" s="315"/>
      <c r="DB10" s="77" t="e">
        <f>+DB9/DB65</f>
        <v>#DIV/0!</v>
      </c>
      <c r="DC10" s="315"/>
      <c r="DD10" s="455" t="e">
        <f>+DD9/DD65</f>
        <v>#DIV/0!</v>
      </c>
      <c r="DE10" s="436"/>
    </row>
    <row r="11" spans="1:110" x14ac:dyDescent="0.35">
      <c r="A11" s="41" t="s">
        <v>50</v>
      </c>
      <c r="B11" s="29">
        <f>+'DOMESTIC DEBT COLONES'!B12+'EXTERNAL DEBT COLONES'!B12</f>
        <v>9591162.0312398784</v>
      </c>
      <c r="C11" s="78">
        <f>+B11/B6</f>
        <v>0.39276612682606038</v>
      </c>
      <c r="D11" s="29">
        <f>+'DOMESTIC DEBT COLONES'!D12+'EXTERNAL DEBT COLONES'!D12</f>
        <v>9595696.389643196</v>
      </c>
      <c r="E11" s="78">
        <f>+D11/D6</f>
        <v>0.3881239393676974</v>
      </c>
      <c r="F11" s="30">
        <f>+'DOMESTIC DEBT COLONES'!F12+'EXTERNAL DEBT COLONES'!F12</f>
        <v>9643863.0009711422</v>
      </c>
      <c r="G11" s="79">
        <f>+F11/F6</f>
        <v>0.38371617269367908</v>
      </c>
      <c r="H11" s="30">
        <f>+'DOMESTIC DEBT COLONES'!H12+'EXTERNAL DEBT COLONES'!H12</f>
        <v>9608168.9972164016</v>
      </c>
      <c r="I11" s="79">
        <f>+H11/H6</f>
        <v>0.37851164645927737</v>
      </c>
      <c r="J11" s="30">
        <f>+'DOMESTIC DEBT COLONES'!J12+'EXTERNAL DEBT COLONES'!J12</f>
        <v>9641409.5982227325</v>
      </c>
      <c r="K11" s="79">
        <f>+J11/J6</f>
        <v>0.37575345963662404</v>
      </c>
      <c r="L11" s="30">
        <f>+'DOMESTIC DEBT COLONES'!L12+'EXTERNAL DEBT COLONES'!L12</f>
        <v>9629982.3788880594</v>
      </c>
      <c r="M11" s="79">
        <f>+L11/L6</f>
        <v>0.3733254129986554</v>
      </c>
      <c r="N11" s="30">
        <f>+'DOMESTIC DEBT COLONES'!N12+'EXTERNAL DEBT COLONES'!N12</f>
        <v>9917268.8659135215</v>
      </c>
      <c r="O11" s="79">
        <f>+N11/N6</f>
        <v>0.37813648268324068</v>
      </c>
      <c r="P11" s="30">
        <f>+'DOMESTIC DEBT COLONES'!P12+'EXTERNAL DEBT COLONES'!P12</f>
        <v>9962825.5374627896</v>
      </c>
      <c r="Q11" s="79">
        <f>+P11/P6</f>
        <v>0.37759575593866479</v>
      </c>
      <c r="R11" s="30">
        <f>+'DOMESTIC DEBT COLONES'!R12+'EXTERNAL DEBT COLONES'!R12</f>
        <v>10066554.330216836</v>
      </c>
      <c r="S11" s="79">
        <f>+R11/R6</f>
        <v>0.37239682189516332</v>
      </c>
      <c r="T11" s="30">
        <f>+'DOMESTIC DEBT COLONES'!T12+'EXTERNAL DEBT COLONES'!T12</f>
        <v>10107338.971829711</v>
      </c>
      <c r="U11" s="79">
        <f>+T11/T6</f>
        <v>0.37140569135406015</v>
      </c>
      <c r="V11" s="30">
        <f>+'DOMESTIC DEBT COLONES'!V12+'EXTERNAL DEBT COLONES'!V12</f>
        <v>10287329.194116615</v>
      </c>
      <c r="W11" s="79">
        <f>+V11/V6</f>
        <v>0.37370792927115593</v>
      </c>
      <c r="X11" s="30">
        <f>+'DOMESTIC DEBT COLONES'!X12+'EXTERNAL DEBT COLONES'!X12</f>
        <v>9932514.0456980336</v>
      </c>
      <c r="Y11" s="79">
        <f>+X11/X6</f>
        <v>0.36657202585019943</v>
      </c>
      <c r="Z11" s="30">
        <f>+'DOMESTIC DEBT COLONES'!Z12+'EXTERNAL DEBT COLONES'!Z12</f>
        <v>10142707.465104286</v>
      </c>
      <c r="AA11" s="79">
        <f>+Z11/Z6</f>
        <v>0.37190934949146981</v>
      </c>
      <c r="AB11" s="30">
        <f>+'DOMESTIC DEBT COLONES'!AB12+'EXTERNAL DEBT COLONES'!AB12</f>
        <v>10244602.286207072</v>
      </c>
      <c r="AC11" s="79">
        <f>+AB11/AB6</f>
        <v>0.37283034316580371</v>
      </c>
      <c r="AD11" s="29">
        <f>+'DOMESTIC DEBT COLONES'!AD12+'EXTERNAL DEBT COLONES'!AD12</f>
        <v>10149014.63125737</v>
      </c>
      <c r="AE11" s="78">
        <f>+AD11/AD6</f>
        <v>0.36600981189860715</v>
      </c>
      <c r="AF11" s="30">
        <f>+'DOMESTIC DEBT COLONES'!AF12+'EXTERNAL DEBT COLONES'!AF12</f>
        <v>10667915.233952366</v>
      </c>
      <c r="AG11" s="79">
        <f>+AF11/AF6</f>
        <v>0.3750577724051023</v>
      </c>
      <c r="AH11" s="30">
        <f>+'DOMESTIC DEBT COLONES'!AH12+'EXTERNAL DEBT COLONES'!AH12</f>
        <v>10936937.040375765</v>
      </c>
      <c r="AI11" s="79">
        <f>+AH11/AH6</f>
        <v>0.38073295260682011</v>
      </c>
      <c r="AJ11" s="30">
        <f>+'DOMESTIC DEBT COLONES'!AJ12+'EXTERNAL DEBT COLONES'!AJ12</f>
        <v>11133633.460392065</v>
      </c>
      <c r="AK11" s="79">
        <f>+AJ11/AJ6</f>
        <v>0.3840403178073894</v>
      </c>
      <c r="AL11" s="30">
        <f>+'DOMESTIC DEBT COLONES'!AL12+'EXTERNAL DEBT COLONES'!AL12</f>
        <v>11207086.472657232</v>
      </c>
      <c r="AM11" s="79">
        <f>+AL11/AL6</f>
        <v>0.38759713467252277</v>
      </c>
      <c r="AN11" s="30">
        <f>+'DOMESTIC DEBT COLONES'!AN12+'EXTERNAL DEBT COLONES'!AN12</f>
        <v>11105237.024441481</v>
      </c>
      <c r="AO11" s="79">
        <f>+AN11/AN6</f>
        <v>0.3881031471738145</v>
      </c>
      <c r="AP11" s="30">
        <f>+'DOMESTIC DEBT COLONES'!AP12+'EXTERNAL DEBT COLONES'!AP12</f>
        <v>11004941.297044346</v>
      </c>
      <c r="AQ11" s="79">
        <f>+AP11/AP6</f>
        <v>0.38157252815592962</v>
      </c>
      <c r="AR11" s="30">
        <f>+'DOMESTIC DEBT COLONES'!AR12+'EXTERNAL DEBT COLONES'!AR12</f>
        <v>10571087.647547472</v>
      </c>
      <c r="AS11" s="79">
        <f>+AR11/AR6</f>
        <v>0.37447799869806031</v>
      </c>
      <c r="AT11" s="30">
        <f>+'DOMESTIC DEBT COLONES'!AT12+'EXTERNAL DEBT COLONES'!AT12</f>
        <v>10432793.902742492</v>
      </c>
      <c r="AU11" s="79">
        <f>+AT11/AT6</f>
        <v>0.3699960250263033</v>
      </c>
      <c r="AV11" s="30">
        <f>+'DOMESTIC DEBT COLONES'!AV12+'EXTERNAL DEBT COLONES'!AV12</f>
        <v>10265550.101967478</v>
      </c>
      <c r="AW11" s="79">
        <f>+AV11/AV6</f>
        <v>0.3618397770515297</v>
      </c>
      <c r="AX11" s="30">
        <f>+'DOMESTIC DEBT COLONES'!AX12+'EXTERNAL DEBT COLONES'!AX12</f>
        <v>10165337.15559049</v>
      </c>
      <c r="AY11" s="79">
        <f>+AX11/AX6</f>
        <v>0.36017251013135543</v>
      </c>
      <c r="AZ11" s="30">
        <f>+'DOMESTIC DEBT COLONES'!AZ12+'EXTERNAL DEBT COLONES'!AZ12</f>
        <v>9095042.4084725901</v>
      </c>
      <c r="BA11" s="79">
        <f>+AZ11/AZ6</f>
        <v>0.33337270562160098</v>
      </c>
      <c r="BB11" s="30">
        <f>+'DOMESTIC DEBT COLONES'!BB12+'EXTERNAL DEBT COLONES'!BB12</f>
        <v>9322511.9749753103</v>
      </c>
      <c r="BC11" s="79">
        <f>+BB11/BB6</f>
        <v>0.33891952067601688</v>
      </c>
      <c r="BD11" s="30">
        <f>+'DOMESTIC DEBT COLONES'!BD12+'EXTERNAL DEBT COLONES'!BD12</f>
        <v>9039512.3549960554</v>
      </c>
      <c r="BE11" s="79">
        <f>+BD11/BD6</f>
        <v>0.33068550400979724</v>
      </c>
      <c r="BF11" s="30">
        <f>+'DOMESTIC DEBT COLONES'!BF12+'EXTERNAL DEBT COLONES'!BF12</f>
        <v>9899156.2023136076</v>
      </c>
      <c r="BG11" s="79">
        <f>+BF11/BF6</f>
        <v>0.34711604112873162</v>
      </c>
      <c r="BH11" s="30">
        <f>+'DOMESTIC DEBT COLONES'!BH12+'EXTERNAL DEBT COLONES'!BH12</f>
        <v>9778261.9330371507</v>
      </c>
      <c r="BI11" s="79">
        <f>+BH11/BH6</f>
        <v>0.34221499623204327</v>
      </c>
      <c r="BJ11" s="30">
        <f>+'DOMESTIC DEBT COLONES'!BJ12+'EXTERNAL DEBT COLONES'!BJ12</f>
        <v>9832905.8710828573</v>
      </c>
      <c r="BK11" s="79">
        <f>+BJ11/BJ6</f>
        <v>0.34340928680395372</v>
      </c>
      <c r="BL11" s="30">
        <f>+'DOMESTIC DEBT COLONES'!BL12+'EXTERNAL DEBT COLONES'!BL12</f>
        <v>9679829.4450516831</v>
      </c>
      <c r="BM11" s="79">
        <f>+BL11/BL6</f>
        <v>0.33966622920843598</v>
      </c>
      <c r="BN11" s="30">
        <f>+'DOMESTIC DEBT COLONES'!BN12+'EXTERNAL DEBT COLONES'!BN12</f>
        <v>9469054.9569967203</v>
      </c>
      <c r="BO11" s="79">
        <f>+BN11/BN6</f>
        <v>0.33406658353307989</v>
      </c>
      <c r="BP11" s="30">
        <f>+'DOMESTIC DEBT COLONES'!BP12+'EXTERNAL DEBT COLONES'!BP12</f>
        <v>9520880.3001970444</v>
      </c>
      <c r="BQ11" s="279">
        <f>+BP11/BP6</f>
        <v>0.33723422173264089</v>
      </c>
      <c r="BR11" s="313">
        <f>+'DOMESTIC DEBT COLONES'!BR12+'EXTERNAL DEBT COLONES'!BR12</f>
        <v>9415119.511068074</v>
      </c>
      <c r="BS11" s="316">
        <f>+BR11/BR6</f>
        <v>0.33367221687733034</v>
      </c>
      <c r="BT11" s="313">
        <f>+'DOMESTIC DEBT COLONES'!BT12+'EXTERNAL DEBT COLONES'!BT12</f>
        <v>10255290.666927988</v>
      </c>
      <c r="BU11" s="316">
        <f>+BT11/BT6</f>
        <v>0.35364436617274936</v>
      </c>
      <c r="BV11" s="313">
        <f>+'DOMESTIC DEBT COLONES'!BV12+'EXTERNAL DEBT COLONES'!BV12</f>
        <v>10018764.555558603</v>
      </c>
      <c r="BW11" s="316">
        <f>+BV11/BV6</f>
        <v>0.34832996660170218</v>
      </c>
      <c r="BX11" s="313">
        <f>+'DOMESTIC DEBT COLONES'!BX12+'EXTERNAL DEBT COLONES'!BX12</f>
        <v>9837771.6244385336</v>
      </c>
      <c r="BY11" s="316">
        <f>+BX11/BX6</f>
        <v>0.33943893213439486</v>
      </c>
      <c r="BZ11" s="349">
        <f>+'DOMESTIC DEBT COLONES'!BZ12+'EXTERNAL DEBT COLONES'!BZ12</f>
        <v>9622201.6119127478</v>
      </c>
      <c r="CA11" s="351">
        <f>+BZ11/BZ6</f>
        <v>0.33374135234095531</v>
      </c>
      <c r="CB11" s="349">
        <f>+'DOMESTIC DEBT COLONES'!CB12+'EXTERNAL DEBT COLONES'!CB12</f>
        <v>9215014.2053181976</v>
      </c>
      <c r="CC11" s="351">
        <f>+CB11/CB6</f>
        <v>0.3237286790171679</v>
      </c>
      <c r="CD11" s="313">
        <f>+'DOMESTIC DEBT COLONES'!CD12+'EXTERNAL DEBT COLONES'!CD12</f>
        <v>9337890.9261080623</v>
      </c>
      <c r="CE11" s="316">
        <f>+CD11/CD6</f>
        <v>0.32439675934324091</v>
      </c>
      <c r="CF11" s="313">
        <f>+'DOMESTIC DEBT COLONES'!CF12+'EXTERNAL DEBT COLONES'!CF12</f>
        <v>9423383.0774703585</v>
      </c>
      <c r="CG11" s="316">
        <f>+CF11/CF6</f>
        <v>0.32112641801924013</v>
      </c>
      <c r="CH11" s="313">
        <f>+'DOMESTIC DEBT COLONES'!CH12+'EXTERNAL DEBT COLONES'!CH12</f>
        <v>9379336.2432386242</v>
      </c>
      <c r="CI11" s="316">
        <f>+CH11/CH6</f>
        <v>0.32108480206275264</v>
      </c>
      <c r="CJ11" s="313">
        <f>+'DOMESTIC DEBT COLONES'!CJ12+'EXTERNAL DEBT COLONES'!CJ12</f>
        <v>9305015.4277270939</v>
      </c>
      <c r="CK11" s="316">
        <f>+CJ11/CJ6</f>
        <v>0.31853286915078854</v>
      </c>
      <c r="CL11" s="313">
        <f>+'DOMESTIC DEBT COLONES'!CL12+'EXTERNAL DEBT COLONES'!CL12</f>
        <v>9244815.4602804612</v>
      </c>
      <c r="CM11" s="316">
        <f>+CL11/CL6</f>
        <v>0.31423939321210898</v>
      </c>
      <c r="CN11" s="313">
        <f>+'DOMESTIC DEBT COLONES'!CN12+'EXTERNAL DEBT COLONES'!CN12</f>
        <v>9211471.8673562575</v>
      </c>
      <c r="CO11" s="316">
        <f>+CN11/CN6</f>
        <v>0.31484480922991226</v>
      </c>
      <c r="CP11" s="313">
        <f>+'DOMESTIC DEBT COLONES'!CP12+'EXTERNAL DEBT COLONES'!CP12</f>
        <v>9131066.2654666975</v>
      </c>
      <c r="CQ11" s="316">
        <f>+CP11/CP6</f>
        <v>0.31178699668300386</v>
      </c>
      <c r="CR11" s="313">
        <f>+'DOMESTIC DEBT COLONES'!CR12+'EXTERNAL DEBT COLONES'!CR12</f>
        <v>8647500.5932698529</v>
      </c>
      <c r="CS11" s="316">
        <f>+CR11/CR6</f>
        <v>0.29436340420958973</v>
      </c>
      <c r="CT11" s="313">
        <f>+'DOMESTIC DEBT COLONES'!CT12+'EXTERNAL DEBT COLONES'!CT12</f>
        <v>8686061.3264652528</v>
      </c>
      <c r="CU11" s="316">
        <f>+CT11/CT6</f>
        <v>0.29596333046460865</v>
      </c>
      <c r="CV11" s="313">
        <f>+'DOMESTIC DEBT COLONES'!CV12+'EXTERNAL DEBT COLONES'!CV12</f>
        <v>8728669.2171861287</v>
      </c>
      <c r="CW11" s="316">
        <f>+CV11/CV6</f>
        <v>0.29759806935144295</v>
      </c>
      <c r="CX11" s="313">
        <f>+'DOMESTIC DEBT COLONES'!CX12+'EXTERNAL DEBT COLONES'!CX12</f>
        <v>8655295.7656901088</v>
      </c>
      <c r="CY11" s="316">
        <f>+CX11/CX6</f>
        <v>0.29441033791200072</v>
      </c>
      <c r="CZ11" s="313">
        <f>+'DOMESTIC DEBT COLONES'!CZ12+'EXTERNAL DEBT COLONES'!CZ12</f>
        <v>8476048.6356112976</v>
      </c>
      <c r="DA11" s="316">
        <f>+CZ11/CZ6</f>
        <v>0.28701060112748056</v>
      </c>
      <c r="DB11" s="313">
        <f>+'DOMESTIC DEBT COLONES'!DB12+'EXTERNAL DEBT COLONES'!DB12</f>
        <v>8272545.9589246111</v>
      </c>
      <c r="DC11" s="316">
        <f>+DB11/DB6</f>
        <v>0.27982994295347391</v>
      </c>
      <c r="DD11" s="435">
        <f>+'DOMESTIC DEBT COLONES'!DD12+'EXTERNAL DEBT COLONES'!DD12</f>
        <v>8317745.600709999</v>
      </c>
      <c r="DE11" s="437">
        <f>+DD11/DD6</f>
        <v>0.28017370244663137</v>
      </c>
    </row>
    <row r="12" spans="1:110" x14ac:dyDescent="0.35">
      <c r="A12" s="94" t="s">
        <v>49</v>
      </c>
      <c r="B12" s="73">
        <f>+B11/B65</f>
        <v>0.26280579146536059</v>
      </c>
      <c r="C12" s="74"/>
      <c r="D12" s="73">
        <v>0</v>
      </c>
      <c r="E12" s="74"/>
      <c r="F12" s="75">
        <v>0</v>
      </c>
      <c r="G12" s="76"/>
      <c r="H12" s="75">
        <v>0</v>
      </c>
      <c r="I12" s="76"/>
      <c r="J12" s="75">
        <v>0</v>
      </c>
      <c r="K12" s="76"/>
      <c r="L12" s="75">
        <v>0</v>
      </c>
      <c r="M12" s="76"/>
      <c r="N12" s="75">
        <v>0</v>
      </c>
      <c r="O12" s="76"/>
      <c r="P12" s="75">
        <v>0</v>
      </c>
      <c r="Q12" s="76"/>
      <c r="R12" s="75">
        <v>0</v>
      </c>
      <c r="S12" s="76"/>
      <c r="T12" s="75">
        <v>0</v>
      </c>
      <c r="U12" s="76"/>
      <c r="V12" s="75">
        <v>0</v>
      </c>
      <c r="W12" s="76"/>
      <c r="X12" s="75">
        <v>0</v>
      </c>
      <c r="Y12" s="76"/>
      <c r="Z12" s="75">
        <f>+Z11/Z65</f>
        <v>0.25361137308870696</v>
      </c>
      <c r="AA12" s="76"/>
      <c r="AB12" s="75">
        <v>0</v>
      </c>
      <c r="AC12" s="76"/>
      <c r="AD12" s="73">
        <v>0</v>
      </c>
      <c r="AE12" s="74"/>
      <c r="AF12" s="75">
        <v>0</v>
      </c>
      <c r="AG12" s="76"/>
      <c r="AH12" s="75">
        <v>0</v>
      </c>
      <c r="AI12" s="76"/>
      <c r="AJ12" s="75">
        <v>0</v>
      </c>
      <c r="AK12" s="76"/>
      <c r="AL12" s="75">
        <v>0</v>
      </c>
      <c r="AM12" s="76"/>
      <c r="AN12" s="75">
        <v>0</v>
      </c>
      <c r="AO12" s="76"/>
      <c r="AP12" s="75">
        <v>0</v>
      </c>
      <c r="AQ12" s="76"/>
      <c r="AR12" s="75">
        <v>0</v>
      </c>
      <c r="AS12" s="76"/>
      <c r="AT12" s="75">
        <v>0</v>
      </c>
      <c r="AU12" s="76"/>
      <c r="AV12" s="75">
        <v>0</v>
      </c>
      <c r="AW12" s="76"/>
      <c r="AX12" s="75">
        <f>+AX11/AX65</f>
        <v>0.22685405535273254</v>
      </c>
      <c r="AY12" s="76"/>
      <c r="AZ12" s="77" t="e">
        <f>+AZ11/AZ65</f>
        <v>#DIV/0!</v>
      </c>
      <c r="BA12" s="76"/>
      <c r="BB12" s="77" t="e">
        <f>+BB11/BB65</f>
        <v>#DIV/0!</v>
      </c>
      <c r="BC12" s="76"/>
      <c r="BD12" s="77" t="e">
        <f>+BD11/BD65</f>
        <v>#DIV/0!</v>
      </c>
      <c r="BE12" s="76"/>
      <c r="BF12" s="77" t="e">
        <f>+BF11/BF65</f>
        <v>#DIV/0!</v>
      </c>
      <c r="BG12" s="76"/>
      <c r="BH12" s="77" t="e">
        <f>+BH11/BH65</f>
        <v>#DIV/0!</v>
      </c>
      <c r="BI12" s="76"/>
      <c r="BJ12" s="77" t="e">
        <f>+BJ11/BJ65</f>
        <v>#DIV/0!</v>
      </c>
      <c r="BK12" s="76"/>
      <c r="BL12" s="77" t="e">
        <f>+BL11/BL65</f>
        <v>#DIV/0!</v>
      </c>
      <c r="BM12" s="76"/>
      <c r="BN12" s="77" t="e">
        <f>+BN11/BN65</f>
        <v>#DIV/0!</v>
      </c>
      <c r="BO12" s="76"/>
      <c r="BP12" s="77" t="e">
        <f>+BP11/BP65</f>
        <v>#DIV/0!</v>
      </c>
      <c r="BQ12" s="301"/>
      <c r="BR12" s="314"/>
      <c r="BS12" s="315"/>
      <c r="BT12" s="314"/>
      <c r="BU12" s="315"/>
      <c r="BV12" s="317">
        <f>+BV11/BV65</f>
        <v>0.2128967171657416</v>
      </c>
      <c r="BW12" s="315"/>
      <c r="BX12" s="317"/>
      <c r="BY12" s="315"/>
      <c r="BZ12" s="352"/>
      <c r="CA12" s="350"/>
      <c r="CB12" s="352"/>
      <c r="CC12" s="350"/>
      <c r="CD12" s="317"/>
      <c r="CE12" s="315"/>
      <c r="CF12" s="317"/>
      <c r="CG12" s="315"/>
      <c r="CH12" s="317"/>
      <c r="CI12" s="315"/>
      <c r="CJ12" s="317"/>
      <c r="CK12" s="315"/>
      <c r="CL12" s="317"/>
      <c r="CM12" s="315"/>
      <c r="CN12" s="317"/>
      <c r="CO12" s="315"/>
      <c r="CP12" s="317"/>
      <c r="CQ12" s="315"/>
      <c r="CR12" s="317"/>
      <c r="CS12" s="315"/>
      <c r="CT12" s="75">
        <f>+CT11/CT65</f>
        <v>0.17684813247512629</v>
      </c>
      <c r="CU12" s="315"/>
      <c r="CV12" s="77" t="e">
        <f>+CV11/CV65</f>
        <v>#DIV/0!</v>
      </c>
      <c r="CW12" s="315"/>
      <c r="CX12" s="77" t="e">
        <f>+CX11/CX65</f>
        <v>#DIV/0!</v>
      </c>
      <c r="CY12" s="315"/>
      <c r="CZ12" s="77" t="e">
        <f>+CZ11/CZ65</f>
        <v>#DIV/0!</v>
      </c>
      <c r="DA12" s="315"/>
      <c r="DB12" s="77" t="e">
        <f>+DB11/DB65</f>
        <v>#DIV/0!</v>
      </c>
      <c r="DC12" s="315"/>
      <c r="DD12" s="455" t="e">
        <f>+DD11/DD65</f>
        <v>#DIV/0!</v>
      </c>
      <c r="DE12" s="436"/>
    </row>
    <row r="13" spans="1:110" x14ac:dyDescent="0.35">
      <c r="A13" s="41" t="s">
        <v>148</v>
      </c>
      <c r="B13" s="29">
        <f>+B6-(B9+B11)</f>
        <v>541140.0389630869</v>
      </c>
      <c r="C13" s="70">
        <f>+B13/B6</f>
        <v>2.2160138310848572E-2</v>
      </c>
      <c r="D13" s="29">
        <f>+D6-(D9+D11)</f>
        <v>539355.55917789042</v>
      </c>
      <c r="E13" s="70">
        <f>+D13/D6</f>
        <v>2.1815696938257755E-2</v>
      </c>
      <c r="F13" s="30">
        <f>+F6-(F9+F11)</f>
        <v>537827.99690019712</v>
      </c>
      <c r="G13" s="71">
        <f>+F13/F6</f>
        <v>2.1399443409479132E-2</v>
      </c>
      <c r="H13" s="30">
        <f>+H6-(H9+H11)</f>
        <v>522978.09660011157</v>
      </c>
      <c r="I13" s="71">
        <f>+H13/H6</f>
        <v>2.060260393667062E-2</v>
      </c>
      <c r="J13" s="30">
        <f>+J6-(J9+J11)</f>
        <v>533243.52159569412</v>
      </c>
      <c r="K13" s="71">
        <f>+J13/J6</f>
        <v>2.0782033584107261E-2</v>
      </c>
      <c r="L13" s="30">
        <f>+L6-(L9+L11)</f>
        <v>541594.97561359033</v>
      </c>
      <c r="M13" s="71">
        <f>+L13/L6</f>
        <v>2.0996006014736512E-2</v>
      </c>
      <c r="N13" s="30">
        <f>+N6-(N9+N11)</f>
        <v>532776.90149084479</v>
      </c>
      <c r="O13" s="71">
        <f>+N13/N6</f>
        <v>2.0314300873405425E-2</v>
      </c>
      <c r="P13" s="30">
        <f>+P6-(P9+P11)</f>
        <v>718222.43556474522</v>
      </c>
      <c r="Q13" s="71">
        <f>+P13/P6</f>
        <v>2.722096683008305E-2</v>
      </c>
      <c r="R13" s="30">
        <f>+R6-(R9+R11)</f>
        <v>721027.7725102976</v>
      </c>
      <c r="S13" s="71">
        <f>+R13/R6</f>
        <v>2.6673322586160411E-2</v>
      </c>
      <c r="T13" s="30">
        <f>+T6-(T9+T11)</f>
        <v>713639.84639072418</v>
      </c>
      <c r="U13" s="71">
        <f>+T13/T6</f>
        <v>2.6223509596865809E-2</v>
      </c>
      <c r="V13" s="30">
        <f>+V6-(V9+V11)</f>
        <v>729950.11934011057</v>
      </c>
      <c r="W13" s="71">
        <f>+V13/V6</f>
        <v>2.651690661613464E-2</v>
      </c>
      <c r="X13" s="30">
        <f>+X6-(X9+X11)</f>
        <v>712714.07050112262</v>
      </c>
      <c r="Y13" s="71">
        <f>+X13/X6</f>
        <v>2.6303616533892109E-2</v>
      </c>
      <c r="Z13" s="30">
        <f>+Z6-(Z9+Z11)</f>
        <v>723044.45775315538</v>
      </c>
      <c r="AA13" s="71">
        <f>+Z13/Z6</f>
        <v>2.6512348390363802E-2</v>
      </c>
      <c r="AB13" s="30">
        <f>+AB6-(AB9+AB11)</f>
        <v>723623.2307138145</v>
      </c>
      <c r="AC13" s="71">
        <f>+AB13/AB6</f>
        <v>2.6334716555371979E-2</v>
      </c>
      <c r="AD13" s="29">
        <f>+AD6-(AD9+AD11)</f>
        <v>723389.4764223434</v>
      </c>
      <c r="AE13" s="70">
        <f>+AD13/AD6</f>
        <v>2.6088015025550471E-2</v>
      </c>
      <c r="AF13" s="30">
        <f>+AF6-(AF9+AF11)</f>
        <v>925574.22153622285</v>
      </c>
      <c r="AG13" s="71">
        <f>+AF13/AF6</f>
        <v>3.254092276812634E-2</v>
      </c>
      <c r="AH13" s="30">
        <f>+AH6-(AH9+AH11)</f>
        <v>898062.61516823247</v>
      </c>
      <c r="AI13" s="71">
        <f>+AH13/AH6</f>
        <v>3.1263051971181142E-2</v>
      </c>
      <c r="AJ13" s="30">
        <f>+AJ6-(AJ9+AJ11)</f>
        <v>928686.88950407505</v>
      </c>
      <c r="AK13" s="71">
        <f>+AJ13/AJ6</f>
        <v>3.2033855745071525E-2</v>
      </c>
      <c r="AL13" s="30">
        <f>+AL6-(AL9+AL11)</f>
        <v>915813.84992316365</v>
      </c>
      <c r="AM13" s="71">
        <f>+AL13/AL6</f>
        <v>3.1673426005025408E-2</v>
      </c>
      <c r="AN13" s="30">
        <f>+AN6-(AN9+AN11)</f>
        <v>885315.05382941663</v>
      </c>
      <c r="AO13" s="71">
        <f>+AN13/AN6</f>
        <v>3.0939777140761394E-2</v>
      </c>
      <c r="AP13" s="30">
        <f>+AP6-(AP9+AP11)</f>
        <v>851656.24263458326</v>
      </c>
      <c r="AQ13" s="71">
        <f>+AP13/AP6</f>
        <v>2.9529337490345021E-2</v>
      </c>
      <c r="AR13" s="30">
        <f>+AR6-(AR9+AR11)</f>
        <v>794698.76085581258</v>
      </c>
      <c r="AS13" s="71">
        <f>+AR13/AR6</f>
        <v>2.8151994520843524E-2</v>
      </c>
      <c r="AT13" s="30">
        <f>+AT6-(AT9+AT11)</f>
        <v>844134.74259132147</v>
      </c>
      <c r="AU13" s="71">
        <f>+AT13/AT6</f>
        <v>2.9936995042458253E-2</v>
      </c>
      <c r="AV13" s="30">
        <f>+AV6-(AV9+AV11)</f>
        <v>1011974.0658218935</v>
      </c>
      <c r="AW13" s="71">
        <f>+AV13/AV6</f>
        <v>3.5670029050731925E-2</v>
      </c>
      <c r="AX13" s="30">
        <f>+AX6-(AX9+AX11)</f>
        <v>1017148.1133730933</v>
      </c>
      <c r="AY13" s="71">
        <f>+AX13/AX6</f>
        <v>3.6039020011007089E-2</v>
      </c>
      <c r="AZ13" s="30">
        <f>+AZ6-(AZ9+AZ11)</f>
        <v>962596.50917464867</v>
      </c>
      <c r="BA13" s="71">
        <f>+AZ13/AZ6</f>
        <v>3.5283332201565071E-2</v>
      </c>
      <c r="BB13" s="30">
        <f>+BB6-(BB9+BB11)</f>
        <v>951492.45461898297</v>
      </c>
      <c r="BC13" s="71">
        <f>+BB13/BB6</f>
        <v>3.4591467140182082E-2</v>
      </c>
      <c r="BD13" s="30">
        <f>+BD6-(BD9+BD11)</f>
        <v>931926.61922318488</v>
      </c>
      <c r="BE13" s="71">
        <f>+BD13/BD6</f>
        <v>3.4091952273027207E-2</v>
      </c>
      <c r="BF13" s="30">
        <f>+BF6-(BF9+BF11)</f>
        <v>940708.10618434101</v>
      </c>
      <c r="BG13" s="71">
        <f>+BF13/BF6</f>
        <v>3.2986132050335563E-2</v>
      </c>
      <c r="BH13" s="30">
        <f>+BH6-(BH9+BH11)</f>
        <v>918487.5781660974</v>
      </c>
      <c r="BI13" s="71">
        <f>+BH13/BH6</f>
        <v>3.2144794775778827E-2</v>
      </c>
      <c r="BJ13" s="30">
        <f>+BJ6-(BJ9+BJ11)</f>
        <v>927003.33226997033</v>
      </c>
      <c r="BK13" s="71">
        <f>+BJ13/BJ6</f>
        <v>3.2375124645087384E-2</v>
      </c>
      <c r="BL13" s="30">
        <f>+BL6-(BL9+BL11)</f>
        <v>1086553.5151326917</v>
      </c>
      <c r="BM13" s="71">
        <f>+BL13/BL6</f>
        <v>3.8127276664668766E-2</v>
      </c>
      <c r="BN13" s="30">
        <f>+BN6-(BN9+BN11)</f>
        <v>1056974.4725217931</v>
      </c>
      <c r="BO13" s="71">
        <f>+BN13/BN6</f>
        <v>3.7289872381206096E-2</v>
      </c>
      <c r="BP13" s="30">
        <f>+BP6-(BP9+BP11)</f>
        <v>1047315.8092449084</v>
      </c>
      <c r="BQ13" s="276">
        <f>+BP13/BP6</f>
        <v>3.7096436537668476E-2</v>
      </c>
      <c r="BR13" s="313">
        <f>+BR6-(BR9+BR11)</f>
        <v>1062800.3366249017</v>
      </c>
      <c r="BS13" s="310">
        <f>+BR13/BR6</f>
        <v>3.7665686983868581E-2</v>
      </c>
      <c r="BT13" s="313">
        <f>+BT6-(BT9+BT11)</f>
        <v>1083963.9068054929</v>
      </c>
      <c r="BU13" s="310">
        <f>+BT13/BT6</f>
        <v>3.7379508901935005E-2</v>
      </c>
      <c r="BV13" s="313">
        <f>+BV6-(BV9+BV11)</f>
        <v>1033764.7556965388</v>
      </c>
      <c r="BW13" s="310">
        <f>+BV13/BV6</f>
        <v>3.5941681314988747E-2</v>
      </c>
      <c r="BX13" s="313">
        <f>+BX6-(BX9+BX11)</f>
        <v>1408631.467683088</v>
      </c>
      <c r="BY13" s="310">
        <f>+BX13/BX6</f>
        <v>4.8602913283072036E-2</v>
      </c>
      <c r="BZ13" s="349">
        <f>+BZ6-(BZ9+BZ11)</f>
        <v>1399665.7100810185</v>
      </c>
      <c r="CA13" s="346">
        <f>+BZ13/BZ6</f>
        <v>4.8546719944984086E-2</v>
      </c>
      <c r="CB13" s="349">
        <f>+CB6-(CB9+CB11)</f>
        <v>1329699.2176513821</v>
      </c>
      <c r="CC13" s="346">
        <f>+CB13/CB6</f>
        <v>4.6713088187320874E-2</v>
      </c>
      <c r="CD13" s="313">
        <f>+CD6-(CD9+CD11)</f>
        <v>1336485.2113021836</v>
      </c>
      <c r="CE13" s="310">
        <f>+CD13/CD6</f>
        <v>4.6429271329826376E-2</v>
      </c>
      <c r="CF13" s="313">
        <f>+CF6-(CF9+CF11)</f>
        <v>1401790.9095100425</v>
      </c>
      <c r="CG13" s="310">
        <f>+CF13/CF6</f>
        <v>4.7769690554035391E-2</v>
      </c>
      <c r="CH13" s="313">
        <f>+CH6-(CH9+CH11)</f>
        <v>1622792.9141505323</v>
      </c>
      <c r="CI13" s="310">
        <f>+CH13/CH6</f>
        <v>5.5553413175103809E-2</v>
      </c>
      <c r="CJ13" s="313">
        <f>+CJ6-(CJ9+CJ11)</f>
        <v>1626618.2891553864</v>
      </c>
      <c r="CK13" s="310">
        <f>+CJ13/CJ6</f>
        <v>5.5683023277305246E-2</v>
      </c>
      <c r="CL13" s="313">
        <f>+CL6-(CL9+CL11)</f>
        <v>1639753.8557647914</v>
      </c>
      <c r="CM13" s="310">
        <f>+CL13/CL6</f>
        <v>5.5736673043023849E-2</v>
      </c>
      <c r="CN13" s="313">
        <f>+CN6-(CN9+CN11)</f>
        <v>1611509.8852365203</v>
      </c>
      <c r="CO13" s="310">
        <f>+CN13/CN6</f>
        <v>5.5080830696281509E-2</v>
      </c>
      <c r="CP13" s="313">
        <f>+CP6-(CP9+CP11)</f>
        <v>1564048.3048852682</v>
      </c>
      <c r="CQ13" s="310">
        <f>+CP13/CP6</f>
        <v>5.3405583693066833E-2</v>
      </c>
      <c r="CR13" s="313">
        <f>+CR6-(CR9+CR11)</f>
        <v>1939587.7393172383</v>
      </c>
      <c r="CS13" s="310">
        <f>+CR13/CR6</f>
        <v>6.6024123797453871E-2</v>
      </c>
      <c r="CT13" s="313">
        <f>+CT6-(CT9+CT11)</f>
        <v>1871988.9125803858</v>
      </c>
      <c r="CU13" s="310">
        <f>+CT13/CT6</f>
        <v>6.3784959872667135E-2</v>
      </c>
      <c r="CV13" s="313">
        <f>+CV6-(CV9+CV11)</f>
        <v>1862390.5745388269</v>
      </c>
      <c r="CW13" s="310">
        <f>+CV13/CV6</f>
        <v>6.3496946163318094E-2</v>
      </c>
      <c r="CX13" s="313">
        <f>+CX6-(CX9+CX11)</f>
        <v>1853187.2616084628</v>
      </c>
      <c r="CY13" s="310">
        <f>+CX13/CX6</f>
        <v>6.3036261576078084E-2</v>
      </c>
      <c r="CZ13" s="313">
        <f>+CZ6-(CZ9+CZ11)</f>
        <v>1846978.1805978827</v>
      </c>
      <c r="DA13" s="310">
        <f>+CZ13/CZ6</f>
        <v>6.2541207663151563E-2</v>
      </c>
      <c r="DB13" s="313">
        <f>+DB6-(DB9+DB11)</f>
        <v>1917441.9053493254</v>
      </c>
      <c r="DC13" s="310">
        <f>+DB13/DB6</f>
        <v>6.4860039660662325E-2</v>
      </c>
      <c r="DD13" s="435">
        <f>+DD6-(DD9+DD11)</f>
        <v>1913671.3466152102</v>
      </c>
      <c r="DE13" s="432">
        <f>+DD13/DD6</f>
        <v>6.445982026685787E-2</v>
      </c>
    </row>
    <row r="14" spans="1:110" x14ac:dyDescent="0.35">
      <c r="A14" s="94" t="s">
        <v>49</v>
      </c>
      <c r="B14" s="73">
        <f>+B13/B65</f>
        <v>1.4827685714210125E-2</v>
      </c>
      <c r="C14" s="74"/>
      <c r="D14" s="73">
        <v>0</v>
      </c>
      <c r="E14" s="74"/>
      <c r="F14" s="75">
        <v>0</v>
      </c>
      <c r="G14" s="76"/>
      <c r="H14" s="75">
        <v>0</v>
      </c>
      <c r="I14" s="76"/>
      <c r="J14" s="75">
        <v>0</v>
      </c>
      <c r="K14" s="76"/>
      <c r="L14" s="75">
        <v>0</v>
      </c>
      <c r="M14" s="76"/>
      <c r="N14" s="75">
        <v>0</v>
      </c>
      <c r="O14" s="76"/>
      <c r="P14" s="75">
        <v>0</v>
      </c>
      <c r="Q14" s="76"/>
      <c r="R14" s="75">
        <v>0</v>
      </c>
      <c r="S14" s="76"/>
      <c r="T14" s="75">
        <v>0</v>
      </c>
      <c r="U14" s="76"/>
      <c r="V14" s="75">
        <v>0</v>
      </c>
      <c r="W14" s="76"/>
      <c r="X14" s="75">
        <v>0</v>
      </c>
      <c r="Y14" s="76"/>
      <c r="Z14" s="75">
        <f>+Z13/Z65</f>
        <v>1.8079225726054388E-2</v>
      </c>
      <c r="AA14" s="76"/>
      <c r="AB14" s="75">
        <v>0</v>
      </c>
      <c r="AC14" s="76"/>
      <c r="AD14" s="73">
        <v>0</v>
      </c>
      <c r="AE14" s="74"/>
      <c r="AF14" s="75">
        <v>0</v>
      </c>
      <c r="AG14" s="76"/>
      <c r="AH14" s="75">
        <v>0</v>
      </c>
      <c r="AI14" s="76"/>
      <c r="AJ14" s="75">
        <v>0</v>
      </c>
      <c r="AK14" s="76"/>
      <c r="AL14" s="75">
        <v>0</v>
      </c>
      <c r="AM14" s="76"/>
      <c r="AN14" s="75">
        <v>0</v>
      </c>
      <c r="AO14" s="76"/>
      <c r="AP14" s="75">
        <v>0</v>
      </c>
      <c r="AQ14" s="76"/>
      <c r="AR14" s="75">
        <v>0</v>
      </c>
      <c r="AS14" s="76"/>
      <c r="AT14" s="75">
        <v>0</v>
      </c>
      <c r="AU14" s="76"/>
      <c r="AV14" s="75">
        <v>0</v>
      </c>
      <c r="AW14" s="76"/>
      <c r="AX14" s="75">
        <f>+AX13/AX65</f>
        <v>2.2699116702309084E-2</v>
      </c>
      <c r="AY14" s="76"/>
      <c r="AZ14" s="77" t="e">
        <f>+AZ13/AZ65</f>
        <v>#DIV/0!</v>
      </c>
      <c r="BA14" s="76"/>
      <c r="BB14" s="77" t="e">
        <f>+BB13/BB65</f>
        <v>#DIV/0!</v>
      </c>
      <c r="BC14" s="76"/>
      <c r="BD14" s="77" t="e">
        <f>+BD13/BD65</f>
        <v>#DIV/0!</v>
      </c>
      <c r="BE14" s="76"/>
      <c r="BF14" s="77" t="e">
        <f>+BF13/BF65</f>
        <v>#DIV/0!</v>
      </c>
      <c r="BG14" s="76"/>
      <c r="BH14" s="77" t="e">
        <f>+BH13/BH65</f>
        <v>#DIV/0!</v>
      </c>
      <c r="BI14" s="76"/>
      <c r="BJ14" s="77" t="e">
        <f>+BJ13/BJ65</f>
        <v>#DIV/0!</v>
      </c>
      <c r="BK14" s="76"/>
      <c r="BL14" s="77" t="e">
        <f>+BL13/BL65</f>
        <v>#DIV/0!</v>
      </c>
      <c r="BM14" s="76"/>
      <c r="BN14" s="77" t="e">
        <f>+BN13/BN65</f>
        <v>#DIV/0!</v>
      </c>
      <c r="BO14" s="76"/>
      <c r="BP14" s="77" t="e">
        <f>+BP13/BP65</f>
        <v>#DIV/0!</v>
      </c>
      <c r="BQ14" s="301"/>
      <c r="BR14" s="314"/>
      <c r="BS14" s="315"/>
      <c r="BT14" s="314"/>
      <c r="BU14" s="315"/>
      <c r="BV14" s="317">
        <f>+BV13/BV65</f>
        <v>2.1967291634509022E-2</v>
      </c>
      <c r="BW14" s="315"/>
      <c r="BX14" s="317"/>
      <c r="BY14" s="315"/>
      <c r="BZ14" s="352"/>
      <c r="CA14" s="350"/>
      <c r="CB14" s="352"/>
      <c r="CC14" s="350"/>
      <c r="CD14" s="317"/>
      <c r="CE14" s="315"/>
      <c r="CF14" s="317"/>
      <c r="CG14" s="315"/>
      <c r="CH14" s="317"/>
      <c r="CI14" s="315"/>
      <c r="CJ14" s="317"/>
      <c r="CK14" s="315"/>
      <c r="CL14" s="317"/>
      <c r="CM14" s="315"/>
      <c r="CN14" s="317"/>
      <c r="CO14" s="315"/>
      <c r="CP14" s="317"/>
      <c r="CQ14" s="315"/>
      <c r="CR14" s="317"/>
      <c r="CS14" s="315"/>
      <c r="CT14" s="75">
        <f>+CT13/CT65</f>
        <v>3.8113677852503247E-2</v>
      </c>
      <c r="CU14" s="315"/>
      <c r="CV14" s="77" t="e">
        <f>+CV13/CV65</f>
        <v>#DIV/0!</v>
      </c>
      <c r="CW14" s="315"/>
      <c r="CX14" s="77" t="e">
        <f>+CX13/CX65</f>
        <v>#DIV/0!</v>
      </c>
      <c r="CY14" s="315"/>
      <c r="CZ14" s="77" t="e">
        <f>+CZ13/CZ65</f>
        <v>#DIV/0!</v>
      </c>
      <c r="DA14" s="315"/>
      <c r="DB14" s="77" t="e">
        <f>+DB13/DB65</f>
        <v>#DIV/0!</v>
      </c>
      <c r="DC14" s="315"/>
      <c r="DD14" s="455" t="e">
        <f>+DD13/DD65</f>
        <v>#DIV/0!</v>
      </c>
      <c r="DE14" s="436"/>
    </row>
    <row r="15" spans="1:110" x14ac:dyDescent="0.35">
      <c r="A15" s="94"/>
      <c r="B15" s="73"/>
      <c r="C15" s="74"/>
      <c r="D15" s="73"/>
      <c r="E15" s="74"/>
      <c r="F15" s="75"/>
      <c r="G15" s="76"/>
      <c r="H15" s="75"/>
      <c r="I15" s="76"/>
      <c r="J15" s="75"/>
      <c r="K15" s="76"/>
      <c r="L15" s="75"/>
      <c r="M15" s="76"/>
      <c r="N15" s="75"/>
      <c r="O15" s="76"/>
      <c r="P15" s="75"/>
      <c r="Q15" s="76"/>
      <c r="R15" s="75"/>
      <c r="S15" s="76"/>
      <c r="T15" s="75"/>
      <c r="U15" s="76"/>
      <c r="V15" s="75"/>
      <c r="W15" s="76"/>
      <c r="X15" s="75"/>
      <c r="Y15" s="76"/>
      <c r="Z15" s="75"/>
      <c r="AA15" s="76"/>
      <c r="AB15" s="75"/>
      <c r="AC15" s="76"/>
      <c r="AD15" s="73"/>
      <c r="AE15" s="74"/>
      <c r="AF15" s="75"/>
      <c r="AG15" s="76"/>
      <c r="AH15" s="75"/>
      <c r="AI15" s="76"/>
      <c r="AJ15" s="75"/>
      <c r="AK15" s="76"/>
      <c r="AL15" s="75"/>
      <c r="AM15" s="76"/>
      <c r="AN15" s="75"/>
      <c r="AO15" s="76"/>
      <c r="AP15" s="75"/>
      <c r="AQ15" s="76"/>
      <c r="AR15" s="75"/>
      <c r="AS15" s="76"/>
      <c r="AT15" s="75"/>
      <c r="AU15" s="76"/>
      <c r="AV15" s="75"/>
      <c r="AW15" s="76"/>
      <c r="AX15" s="75"/>
      <c r="AY15" s="76"/>
      <c r="AZ15" s="75"/>
      <c r="BA15" s="76"/>
      <c r="BB15" s="75"/>
      <c r="BC15" s="76"/>
      <c r="BD15" s="75"/>
      <c r="BE15" s="76"/>
      <c r="BF15" s="75"/>
      <c r="BG15" s="76"/>
      <c r="BH15" s="75"/>
      <c r="BI15" s="76"/>
      <c r="BJ15" s="75"/>
      <c r="BK15" s="76"/>
      <c r="BL15" s="75"/>
      <c r="BM15" s="76"/>
      <c r="BN15" s="75"/>
      <c r="BO15" s="76"/>
      <c r="BP15" s="75"/>
      <c r="BQ15" s="301"/>
      <c r="BR15" s="317"/>
      <c r="BS15" s="315"/>
      <c r="BT15" s="317"/>
      <c r="BU15" s="315"/>
      <c r="BV15" s="317"/>
      <c r="BW15" s="315"/>
      <c r="BX15" s="317"/>
      <c r="BY15" s="315"/>
      <c r="BZ15" s="352"/>
      <c r="CA15" s="350"/>
      <c r="CB15" s="352"/>
      <c r="CC15" s="350"/>
      <c r="CD15" s="317"/>
      <c r="CE15" s="315"/>
      <c r="CF15" s="317"/>
      <c r="CG15" s="315"/>
      <c r="CH15" s="317"/>
      <c r="CI15" s="315"/>
      <c r="CJ15" s="317"/>
      <c r="CK15" s="315"/>
      <c r="CL15" s="317"/>
      <c r="CM15" s="315"/>
      <c r="CN15" s="317"/>
      <c r="CO15" s="315"/>
      <c r="CP15" s="317"/>
      <c r="CQ15" s="315"/>
      <c r="CR15" s="317"/>
      <c r="CS15" s="315"/>
      <c r="CT15" s="317"/>
      <c r="CU15" s="315"/>
      <c r="CV15" s="317"/>
      <c r="CW15" s="315"/>
      <c r="CX15" s="317"/>
      <c r="CY15" s="315"/>
      <c r="CZ15" s="317"/>
      <c r="DA15" s="315"/>
      <c r="DB15" s="317"/>
      <c r="DC15" s="315"/>
      <c r="DD15" s="438"/>
      <c r="DE15" s="436"/>
    </row>
    <row r="16" spans="1:110" x14ac:dyDescent="0.35">
      <c r="A16" s="40" t="s">
        <v>51</v>
      </c>
      <c r="B16" s="29"/>
      <c r="C16" s="74"/>
      <c r="D16" s="29"/>
      <c r="E16" s="74"/>
      <c r="F16" s="30"/>
      <c r="G16" s="76"/>
      <c r="H16" s="30"/>
      <c r="I16" s="76"/>
      <c r="J16" s="30"/>
      <c r="K16" s="76"/>
      <c r="L16" s="30"/>
      <c r="M16" s="76"/>
      <c r="N16" s="30"/>
      <c r="O16" s="76"/>
      <c r="P16" s="30"/>
      <c r="Q16" s="76"/>
      <c r="R16" s="30"/>
      <c r="S16" s="76"/>
      <c r="T16" s="30"/>
      <c r="U16" s="76"/>
      <c r="V16" s="30"/>
      <c r="W16" s="76"/>
      <c r="X16" s="30"/>
      <c r="Y16" s="76"/>
      <c r="Z16" s="30"/>
      <c r="AA16" s="76"/>
      <c r="AB16" s="30"/>
      <c r="AC16" s="76"/>
      <c r="AD16" s="29"/>
      <c r="AE16" s="74"/>
      <c r="AF16" s="30"/>
      <c r="AG16" s="76"/>
      <c r="AH16" s="30"/>
      <c r="AI16" s="76"/>
      <c r="AJ16" s="30"/>
      <c r="AK16" s="76"/>
      <c r="AL16" s="30"/>
      <c r="AM16" s="76"/>
      <c r="AN16" s="30"/>
      <c r="AO16" s="76"/>
      <c r="AP16" s="30"/>
      <c r="AQ16" s="76"/>
      <c r="AR16" s="30"/>
      <c r="AS16" s="76"/>
      <c r="AT16" s="30"/>
      <c r="AU16" s="76"/>
      <c r="AV16" s="30"/>
      <c r="AW16" s="76"/>
      <c r="AX16" s="30"/>
      <c r="AY16" s="76"/>
      <c r="AZ16" s="30"/>
      <c r="BA16" s="76"/>
      <c r="BB16" s="30"/>
      <c r="BC16" s="76"/>
      <c r="BD16" s="30"/>
      <c r="BE16" s="76"/>
      <c r="BF16" s="30"/>
      <c r="BG16" s="76"/>
      <c r="BH16" s="30"/>
      <c r="BI16" s="76"/>
      <c r="BJ16" s="30"/>
      <c r="BK16" s="76"/>
      <c r="BL16" s="30"/>
      <c r="BM16" s="76"/>
      <c r="BN16" s="30"/>
      <c r="BO16" s="76"/>
      <c r="BP16" s="30"/>
      <c r="BQ16" s="301"/>
      <c r="BR16" s="313"/>
      <c r="BS16" s="315"/>
      <c r="BT16" s="313"/>
      <c r="BU16" s="315"/>
      <c r="BV16" s="313"/>
      <c r="BW16" s="315"/>
      <c r="BX16" s="313"/>
      <c r="BY16" s="315"/>
      <c r="BZ16" s="349"/>
      <c r="CA16" s="350"/>
      <c r="CB16" s="349"/>
      <c r="CC16" s="350"/>
      <c r="CD16" s="313"/>
      <c r="CE16" s="315"/>
      <c r="CF16" s="313"/>
      <c r="CG16" s="315"/>
      <c r="CH16" s="313"/>
      <c r="CI16" s="315"/>
      <c r="CJ16" s="313"/>
      <c r="CK16" s="315"/>
      <c r="CL16" s="313"/>
      <c r="CM16" s="315"/>
      <c r="CN16" s="313"/>
      <c r="CO16" s="315"/>
      <c r="CP16" s="313"/>
      <c r="CQ16" s="315"/>
      <c r="CR16" s="313"/>
      <c r="CS16" s="315"/>
      <c r="CT16" s="313"/>
      <c r="CU16" s="315"/>
      <c r="CV16" s="313"/>
      <c r="CW16" s="315"/>
      <c r="CX16" s="313"/>
      <c r="CY16" s="315"/>
      <c r="CZ16" s="313"/>
      <c r="DA16" s="315"/>
      <c r="DB16" s="313"/>
      <c r="DC16" s="315"/>
      <c r="DD16" s="435"/>
      <c r="DE16" s="436"/>
    </row>
    <row r="17" spans="1:109" x14ac:dyDescent="0.35">
      <c r="A17" s="41" t="s">
        <v>52</v>
      </c>
      <c r="B17" s="29">
        <f>+'DOMESTIC DEBT COLONES'!B16+'EXTERNAL DEBT COLONES'!B26</f>
        <v>5393814.5789087173</v>
      </c>
      <c r="C17" s="78">
        <f>+B17/B6</f>
        <v>0.22088122941470614</v>
      </c>
      <c r="D17" s="29">
        <f>+'DOMESTIC DEBT COLONES'!D16+'EXTERNAL DEBT COLONES'!D26</f>
        <v>5385471.7923005484</v>
      </c>
      <c r="E17" s="78">
        <f>+D17/D6</f>
        <v>0.21782999821016902</v>
      </c>
      <c r="F17" s="30">
        <f>+'DOMESTIC DEBT COLONES'!F16+'EXTERNAL DEBT COLONES'!F26</f>
        <v>5379775.6723315082</v>
      </c>
      <c r="G17" s="79">
        <f>+F17/F6</f>
        <v>0.21405394609294365</v>
      </c>
      <c r="H17" s="30">
        <f>+'DOMESTIC DEBT COLONES'!H16+'EXTERNAL DEBT COLONES'!H26</f>
        <v>5254864.0533658909</v>
      </c>
      <c r="I17" s="79">
        <f>+H17/H6</f>
        <v>0.20701418192534285</v>
      </c>
      <c r="J17" s="30">
        <f>+'DOMESTIC DEBT COLONES'!J16+'EXTERNAL DEBT COLONES'!J26</f>
        <v>5109197.4536975585</v>
      </c>
      <c r="K17" s="79">
        <f>+J17/J6</f>
        <v>0.19912011823949247</v>
      </c>
      <c r="L17" s="30">
        <f>+'DOMESTIC DEBT COLONES'!L16+'EXTERNAL DEBT COLONES'!L26</f>
        <v>5142866.6023297887</v>
      </c>
      <c r="M17" s="79">
        <f>+L17/L6</f>
        <v>0.19937344875323143</v>
      </c>
      <c r="N17" s="30">
        <f>+'DOMESTIC DEBT COLONES'!N16+'EXTERNAL DEBT COLONES'!N26</f>
        <v>5333851.0943758208</v>
      </c>
      <c r="O17" s="79">
        <f>+N17/N6</f>
        <v>0.20337491291738208</v>
      </c>
      <c r="P17" s="30">
        <f>+'DOMESTIC DEBT COLONES'!P16+'EXTERNAL DEBT COLONES'!P26</f>
        <v>5523261.8326416658</v>
      </c>
      <c r="Q17" s="79">
        <f>+P17/P6</f>
        <v>0.20933421137419914</v>
      </c>
      <c r="R17" s="30">
        <f>+'DOMESTIC DEBT COLONES'!R16+'EXTERNAL DEBT COLONES'!R26</f>
        <v>5672064.8369653393</v>
      </c>
      <c r="S17" s="79">
        <f>+R17/R6</f>
        <v>0.20982938645935878</v>
      </c>
      <c r="T17" s="30">
        <f>+'DOMESTIC DEBT COLONES'!T16+'EXTERNAL DEBT COLONES'!T26</f>
        <v>5663649.8658268377</v>
      </c>
      <c r="U17" s="79">
        <f>+T17/T6</f>
        <v>0.20811727002205729</v>
      </c>
      <c r="V17" s="30">
        <f>+'DOMESTIC DEBT COLONES'!V16+'EXTERNAL DEBT COLONES'!V26</f>
        <v>5780064.1935661417</v>
      </c>
      <c r="W17" s="79">
        <f>+V17/V6</f>
        <v>0.20997246030265129</v>
      </c>
      <c r="X17" s="30">
        <f>+'DOMESTIC DEBT COLONES'!X16+'EXTERNAL DEBT COLONES'!X26</f>
        <v>5755531.2970089726</v>
      </c>
      <c r="Y17" s="79">
        <f>+X17/X6</f>
        <v>0.21241518085772132</v>
      </c>
      <c r="Z17" s="30">
        <f>+'DOMESTIC DEBT COLONES'!Z16+'EXTERNAL DEBT COLONES'!Z26</f>
        <v>6037646.6878027078</v>
      </c>
      <c r="AA17" s="79">
        <f>+Z17/Z6</f>
        <v>0.22138637635419026</v>
      </c>
      <c r="AB17" s="30">
        <f>+'DOMESTIC DEBT COLONES'!AB16+'EXTERNAL DEBT COLONES'!AB26</f>
        <v>6097233.9281822219</v>
      </c>
      <c r="AC17" s="79">
        <f>+AB17/AB6</f>
        <v>0.22189576074289885</v>
      </c>
      <c r="AD17" s="29">
        <f>+'DOMESTIC DEBT COLONES'!AD16+'EXTERNAL DEBT COLONES'!AD26</f>
        <v>6068675.3957054168</v>
      </c>
      <c r="AE17" s="78">
        <f>+AD17/AD6</f>
        <v>0.21885816709879541</v>
      </c>
      <c r="AF17" s="30">
        <f>+'DOMESTIC DEBT COLONES'!AF16+'EXTERNAL DEBT COLONES'!AF26</f>
        <v>6526849.0309589319</v>
      </c>
      <c r="AG17" s="79">
        <f>+AF17/AF6</f>
        <v>0.2294680267597998</v>
      </c>
      <c r="AH17" s="30">
        <f>+'DOMESTIC DEBT COLONES'!AH16+'EXTERNAL DEBT COLONES'!AH26</f>
        <v>6704489.7367583886</v>
      </c>
      <c r="AI17" s="79">
        <f>+AH17/AH6</f>
        <v>0.23339442878519506</v>
      </c>
      <c r="AJ17" s="30">
        <f>+'DOMESTIC DEBT COLONES'!AJ16+'EXTERNAL DEBT COLONES'!AJ26</f>
        <v>6826247.5872710254</v>
      </c>
      <c r="AK17" s="79">
        <f>+AJ17/AJ6</f>
        <v>0.23546260097152266</v>
      </c>
      <c r="AL17" s="30">
        <f>+'DOMESTIC DEBT COLONES'!AL16+'EXTERNAL DEBT COLONES'!AL26</f>
        <v>6834089.8149538916</v>
      </c>
      <c r="AM17" s="79">
        <f>+AL17/AL6</f>
        <v>0.23635702613997447</v>
      </c>
      <c r="AN17" s="30">
        <f>+'DOMESTIC DEBT COLONES'!AN16+'EXTERNAL DEBT COLONES'!AN26</f>
        <v>6922761.3991818223</v>
      </c>
      <c r="AO17" s="79">
        <f>+AN17/AN6</f>
        <v>0.24193499699669763</v>
      </c>
      <c r="AP17" s="30">
        <f>+'DOMESTIC DEBT COLONES'!AP16+'EXTERNAL DEBT COLONES'!AP26</f>
        <v>6852249.6207477599</v>
      </c>
      <c r="AQ17" s="79">
        <f>+AP17/AP6</f>
        <v>0.23758692943200502</v>
      </c>
      <c r="AR17" s="30">
        <f>+'DOMESTIC DEBT COLONES'!AR16+'EXTERNAL DEBT COLONES'!AR26</f>
        <v>6677776.0418291921</v>
      </c>
      <c r="AS17" s="79">
        <f>+AR17/AR6</f>
        <v>0.23655845938220146</v>
      </c>
      <c r="AT17" s="30">
        <f>+'DOMESTIC DEBT COLONES'!AT16+'EXTERNAL DEBT COLONES'!AT26</f>
        <v>6671743.6860467903</v>
      </c>
      <c r="AU17" s="79">
        <f>+AT17/AT6</f>
        <v>0.23661146446904738</v>
      </c>
      <c r="AV17" s="30">
        <f>+'DOMESTIC DEBT COLONES'!AV16+'EXTERNAL DEBT COLONES'!AV26</f>
        <v>6722824.8117490578</v>
      </c>
      <c r="AW17" s="79">
        <f>+AV17/AV6</f>
        <v>0.23696591092313174</v>
      </c>
      <c r="AX17" s="30">
        <f>+'DOMESTIC DEBT COLONES'!AX16+'EXTERNAL DEBT COLONES'!AX26</f>
        <v>6682431.5135248732</v>
      </c>
      <c r="AY17" s="79">
        <f>+AX17/AX6</f>
        <v>0.23676815585831074</v>
      </c>
      <c r="AZ17" s="30">
        <f>+'DOMESTIC DEBT COLONES'!AZ16+'EXTERNAL DEBT COLONES'!AZ26</f>
        <v>6444795.5198692307</v>
      </c>
      <c r="BA17" s="79">
        <f>+AZ17/AZ6</f>
        <v>0.23622967581056034</v>
      </c>
      <c r="BB17" s="30">
        <f>+'DOMESTIC DEBT COLONES'!BB16+'EXTERNAL DEBT COLONES'!BB26</f>
        <v>6456584.3100606371</v>
      </c>
      <c r="BC17" s="79">
        <f>+BB17/BB6</f>
        <v>0.23472884405448433</v>
      </c>
      <c r="BD17" s="30">
        <f>+'DOMESTIC DEBT COLONES'!BD16+'EXTERNAL DEBT COLONES'!BD26</f>
        <v>6211531.3228092119</v>
      </c>
      <c r="BE17" s="79">
        <f>+BD17/BD6</f>
        <v>0.22723165647542312</v>
      </c>
      <c r="BF17" s="30">
        <f>+'DOMESTIC DEBT COLONES'!BF16+'EXTERNAL DEBT COLONES'!BF26</f>
        <v>6165519.0263066869</v>
      </c>
      <c r="BG17" s="79">
        <f>+BF17/BF6</f>
        <v>0.2161952506027997</v>
      </c>
      <c r="BH17" s="30">
        <f>+'DOMESTIC DEBT COLONES'!BH16+'EXTERNAL DEBT COLONES'!BH26</f>
        <v>6136623.996868087</v>
      </c>
      <c r="BI17" s="79">
        <f>+BH17/BH6</f>
        <v>0.21476667043152115</v>
      </c>
      <c r="BJ17" s="30">
        <f>+'DOMESTIC DEBT COLONES'!BJ16+'EXTERNAL DEBT COLONES'!BJ26</f>
        <v>6161759.8509800937</v>
      </c>
      <c r="BK17" s="79">
        <f>+BJ17/BJ6</f>
        <v>0.21519636042740672</v>
      </c>
      <c r="BL17" s="30">
        <f>+'DOMESTIC DEBT COLONES'!BL16+'EXTERNAL DEBT COLONES'!BL26</f>
        <v>6316009.9676859658</v>
      </c>
      <c r="BM17" s="79">
        <f>+BL17/BL6</f>
        <v>0.22162945138082782</v>
      </c>
      <c r="BN17" s="30">
        <f>+'DOMESTIC DEBT COLONES'!BN16+'EXTERNAL DEBT COLONES'!BN26</f>
        <v>6239621.4983915742</v>
      </c>
      <c r="BO17" s="79">
        <f>+BN17/BN6</f>
        <v>0.2201327424936976</v>
      </c>
      <c r="BP17" s="30">
        <f>+'DOMESTIC DEBT COLONES'!BP16+'EXTERNAL DEBT COLONES'!BP26</f>
        <v>6240427.8761237795</v>
      </c>
      <c r="BQ17" s="279">
        <f>+BP17/BP6</f>
        <v>0.22103899762711282</v>
      </c>
      <c r="BR17" s="313">
        <f>+'DOMESTIC DEBT COLONES'!BR16+'EXTERNAL DEBT COLONES'!BR26</f>
        <v>6228984.4540928919</v>
      </c>
      <c r="BS17" s="316">
        <f>+BR17/BR6</f>
        <v>0.22075546138827709</v>
      </c>
      <c r="BT17" s="313">
        <f>+'DOMESTIC DEBT COLONES'!BT16+'EXTERNAL DEBT COLONES'!BT26</f>
        <v>6147587.6600932982</v>
      </c>
      <c r="BU17" s="316">
        <f>+BT17/BT6</f>
        <v>0.21199396605658158</v>
      </c>
      <c r="BV17" s="313">
        <f>+'DOMESTIC DEBT COLONES'!BV16+'EXTERNAL DEBT COLONES'!BV26</f>
        <v>6044958.8121798337</v>
      </c>
      <c r="BW17" s="316">
        <f>+BV17/BV6</f>
        <v>0.21016965609667082</v>
      </c>
      <c r="BX17" s="313">
        <f>+'DOMESTIC DEBT COLONES'!BX16+'EXTERNAL DEBT COLONES'!BX26</f>
        <v>6398692.6435053097</v>
      </c>
      <c r="BY17" s="316">
        <f>+BX17/BX6</f>
        <v>0.22077818848448924</v>
      </c>
      <c r="BZ17" s="349">
        <f>+'DOMESTIC DEBT COLONES'!BZ16+'EXTERNAL DEBT COLONES'!BZ26</f>
        <v>6214442.2887159288</v>
      </c>
      <c r="CA17" s="351">
        <f>+BZ17/BZ6</f>
        <v>0.21554488849133485</v>
      </c>
      <c r="CB17" s="349">
        <f>+'DOMESTIC DEBT COLONES'!CB16+'EXTERNAL DEBT COLONES'!CB26</f>
        <v>6082215.7139723953</v>
      </c>
      <c r="CC17" s="351">
        <f>+CB17/CB6</f>
        <v>0.21367168999537689</v>
      </c>
      <c r="CD17" s="313">
        <f>+'DOMESTIC DEBT COLONES'!CD16+'EXTERNAL DEBT COLONES'!CD26</f>
        <v>6063338.3225172907</v>
      </c>
      <c r="CE17" s="316">
        <f>+CD17/CD6</f>
        <v>0.21063935295355682</v>
      </c>
      <c r="CF17" s="313">
        <f>+'DOMESTIC DEBT COLONES'!CF16+'EXTERNAL DEBT COLONES'!CF26</f>
        <v>6222239.0396192269</v>
      </c>
      <c r="CG17" s="316">
        <f>+CF17/CF6</f>
        <v>0.21203906478444703</v>
      </c>
      <c r="CH17" s="313">
        <f>+'DOMESTIC DEBT COLONES'!CH16+'EXTERNAL DEBT COLONES'!CH26</f>
        <v>6469332.3721107133</v>
      </c>
      <c r="CI17" s="316">
        <f>+CH17/CH6</f>
        <v>0.22146602385373929</v>
      </c>
      <c r="CJ17" s="313">
        <f>+'DOMESTIC DEBT COLONES'!CJ16+'EXTERNAL DEBT COLONES'!CJ26</f>
        <v>6419958.3572867066</v>
      </c>
      <c r="CK17" s="316">
        <f>+CJ17/CJ6</f>
        <v>0.21977048520322934</v>
      </c>
      <c r="CL17" s="313">
        <f>+'DOMESTIC DEBT COLONES'!CL16+'EXTERNAL DEBT COLONES'!CL26</f>
        <v>6411515.3507437902</v>
      </c>
      <c r="CM17" s="316">
        <f>+CL17/CL6</f>
        <v>0.21793303522866955</v>
      </c>
      <c r="CN17" s="313">
        <f>+'DOMESTIC DEBT COLONES'!CN16+'EXTERNAL DEBT COLONES'!CN26</f>
        <v>6361531.8481173106</v>
      </c>
      <c r="CO17" s="316">
        <f>+CN17/CN6</f>
        <v>0.21743488011165665</v>
      </c>
      <c r="CP17" s="313">
        <f>+'DOMESTIC DEBT COLONES'!CP16+'EXTERNAL DEBT COLONES'!CP26</f>
        <v>6286474.5370593145</v>
      </c>
      <c r="CQ17" s="316">
        <f>+CP17/CP6</f>
        <v>0.21465631270760702</v>
      </c>
      <c r="CR17" s="313">
        <f>+'DOMESTIC DEBT COLONES'!CR16+'EXTERNAL DEBT COLONES'!CR26</f>
        <v>6205497.0617544204</v>
      </c>
      <c r="CS17" s="316">
        <f>+CR17/CR6</f>
        <v>0.21123690252560298</v>
      </c>
      <c r="CT17" s="313">
        <f>+'DOMESTIC DEBT COLONES'!CT16+'EXTERNAL DEBT COLONES'!CT26</f>
        <v>6146129.7257922664</v>
      </c>
      <c r="CU17" s="316">
        <f>+CT17/CT6</f>
        <v>0.20941931616009615</v>
      </c>
      <c r="CV17" s="313">
        <f>+'DOMESTIC DEBT COLONES'!CV16+'EXTERNAL DEBT COLONES'!CV26</f>
        <v>6140522.3473081654</v>
      </c>
      <c r="CW17" s="316">
        <f>+CV17/CV6</f>
        <v>0.20935695349415526</v>
      </c>
      <c r="CX17" s="313">
        <f>+'DOMESTIC DEBT COLONES'!CX16+'EXTERNAL DEBT COLONES'!CX26</f>
        <v>6115321.2109596897</v>
      </c>
      <c r="CY17" s="316">
        <f>+CX17/CX6</f>
        <v>0.20801297065964747</v>
      </c>
      <c r="CZ17" s="313">
        <f>+'DOMESTIC DEBT COLONES'!CZ16+'EXTERNAL DEBT COLONES'!CZ26</f>
        <v>6042462.9802544462</v>
      </c>
      <c r="DA17" s="316">
        <f>+CZ17/CZ6</f>
        <v>0.20460606195286429</v>
      </c>
      <c r="DB17" s="313">
        <f>+'DOMESTIC DEBT COLONES'!DB16+'EXTERNAL DEBT COLONES'!DB26</f>
        <v>6111020.1715493072</v>
      </c>
      <c r="DC17" s="316">
        <f>+DB17/DB6</f>
        <v>0.20671343918583299</v>
      </c>
      <c r="DD17" s="435">
        <f>+'DOMESTIC DEBT COLONES'!DD16+'EXTERNAL DEBT COLONES'!DD26</f>
        <v>6098533.5807315344</v>
      </c>
      <c r="DE17" s="437">
        <f>+DD17/DD6</f>
        <v>0.20542209570136608</v>
      </c>
    </row>
    <row r="18" spans="1:109" x14ac:dyDescent="0.35">
      <c r="A18" s="94" t="s">
        <v>49</v>
      </c>
      <c r="B18" s="73">
        <f>+B17/B65</f>
        <v>0.1477949913483276</v>
      </c>
      <c r="C18" s="74"/>
      <c r="D18" s="73">
        <v>0</v>
      </c>
      <c r="E18" s="74"/>
      <c r="F18" s="75">
        <v>0</v>
      </c>
      <c r="G18" s="76"/>
      <c r="H18" s="75">
        <v>0</v>
      </c>
      <c r="I18" s="76"/>
      <c r="J18" s="75">
        <v>0</v>
      </c>
      <c r="K18" s="76"/>
      <c r="L18" s="75">
        <v>0</v>
      </c>
      <c r="M18" s="76"/>
      <c r="N18" s="75">
        <v>0</v>
      </c>
      <c r="O18" s="76"/>
      <c r="P18" s="75">
        <v>0</v>
      </c>
      <c r="Q18" s="76"/>
      <c r="R18" s="75">
        <v>0</v>
      </c>
      <c r="S18" s="76"/>
      <c r="T18" s="75">
        <v>0</v>
      </c>
      <c r="U18" s="76"/>
      <c r="V18" s="75">
        <v>0</v>
      </c>
      <c r="W18" s="76"/>
      <c r="X18" s="75">
        <v>0</v>
      </c>
      <c r="Y18" s="76"/>
      <c r="Z18" s="75">
        <f>+Z17/Z65</f>
        <v>0.1509671724227713</v>
      </c>
      <c r="AA18" s="76"/>
      <c r="AB18" s="75">
        <v>0</v>
      </c>
      <c r="AC18" s="76"/>
      <c r="AD18" s="73">
        <v>0</v>
      </c>
      <c r="AE18" s="74"/>
      <c r="AF18" s="75">
        <v>0</v>
      </c>
      <c r="AG18" s="76"/>
      <c r="AH18" s="75">
        <v>0</v>
      </c>
      <c r="AI18" s="76"/>
      <c r="AJ18" s="75">
        <v>0</v>
      </c>
      <c r="AK18" s="76"/>
      <c r="AL18" s="75">
        <v>0</v>
      </c>
      <c r="AM18" s="76"/>
      <c r="AN18" s="75">
        <v>0</v>
      </c>
      <c r="AO18" s="76"/>
      <c r="AP18" s="75">
        <v>0</v>
      </c>
      <c r="AQ18" s="76"/>
      <c r="AR18" s="75">
        <v>0</v>
      </c>
      <c r="AS18" s="76"/>
      <c r="AT18" s="75">
        <v>0</v>
      </c>
      <c r="AU18" s="76"/>
      <c r="AV18" s="75">
        <v>0</v>
      </c>
      <c r="AW18" s="76"/>
      <c r="AX18" s="75">
        <f>+AX17/AX65</f>
        <v>0.14912802844186207</v>
      </c>
      <c r="AY18" s="76"/>
      <c r="AZ18" s="77" t="e">
        <f>+AZ17/AZ65</f>
        <v>#DIV/0!</v>
      </c>
      <c r="BA18" s="76"/>
      <c r="BB18" s="77" t="e">
        <f>+BB17/BB65</f>
        <v>#DIV/0!</v>
      </c>
      <c r="BC18" s="76"/>
      <c r="BD18" s="77" t="e">
        <f>+BD17/BD65</f>
        <v>#DIV/0!</v>
      </c>
      <c r="BE18" s="76"/>
      <c r="BF18" s="77" t="e">
        <f>+BF17/BF65</f>
        <v>#DIV/0!</v>
      </c>
      <c r="BG18" s="76"/>
      <c r="BH18" s="77" t="e">
        <f>+BH17/BH65</f>
        <v>#DIV/0!</v>
      </c>
      <c r="BI18" s="76"/>
      <c r="BJ18" s="77" t="e">
        <f>+BJ17/BJ65</f>
        <v>#DIV/0!</v>
      </c>
      <c r="BK18" s="76"/>
      <c r="BL18" s="77" t="e">
        <f>+BL17/BL65</f>
        <v>#DIV/0!</v>
      </c>
      <c r="BM18" s="76"/>
      <c r="BN18" s="77" t="e">
        <f>+BN17/BN65</f>
        <v>#DIV/0!</v>
      </c>
      <c r="BO18" s="76"/>
      <c r="BP18" s="77" t="e">
        <f>+BP17/BP65</f>
        <v>#DIV/0!</v>
      </c>
      <c r="BQ18" s="301"/>
      <c r="BR18" s="314"/>
      <c r="BS18" s="315"/>
      <c r="BT18" s="314"/>
      <c r="BU18" s="315"/>
      <c r="BV18" s="317">
        <f>+BV17/BV65</f>
        <v>0.12845415014780256</v>
      </c>
      <c r="BW18" s="315"/>
      <c r="BX18" s="317"/>
      <c r="BY18" s="315"/>
      <c r="BZ18" s="352"/>
      <c r="CA18" s="350"/>
      <c r="CB18" s="352"/>
      <c r="CC18" s="350"/>
      <c r="CD18" s="313"/>
      <c r="CE18" s="315"/>
      <c r="CF18" s="313"/>
      <c r="CG18" s="315"/>
      <c r="CH18" s="313"/>
      <c r="CI18" s="315"/>
      <c r="CJ18" s="313"/>
      <c r="CK18" s="315"/>
      <c r="CL18" s="313"/>
      <c r="CM18" s="315"/>
      <c r="CN18" s="313"/>
      <c r="CO18" s="315"/>
      <c r="CP18" s="313"/>
      <c r="CQ18" s="315"/>
      <c r="CR18" s="313"/>
      <c r="CS18" s="315"/>
      <c r="CT18" s="75">
        <f>+CT17/CT65</f>
        <v>0.12513514734745068</v>
      </c>
      <c r="CU18" s="315"/>
      <c r="CV18" s="77" t="e">
        <f>+CV17/CV65</f>
        <v>#DIV/0!</v>
      </c>
      <c r="CW18" s="315"/>
      <c r="CX18" s="77" t="e">
        <f>+CX17/CX65</f>
        <v>#DIV/0!</v>
      </c>
      <c r="CY18" s="315"/>
      <c r="CZ18" s="77" t="e">
        <f>+CZ17/CZ65</f>
        <v>#DIV/0!</v>
      </c>
      <c r="DA18" s="315"/>
      <c r="DB18" s="77" t="e">
        <f>+DB17/DB65</f>
        <v>#DIV/0!</v>
      </c>
      <c r="DC18" s="315"/>
      <c r="DD18" s="455" t="e">
        <f>+DD17/DD65</f>
        <v>#DIV/0!</v>
      </c>
      <c r="DE18" s="436"/>
    </row>
    <row r="19" spans="1:109" x14ac:dyDescent="0.35">
      <c r="A19" s="41" t="s">
        <v>53</v>
      </c>
      <c r="B19" s="29">
        <f>+'DOMESTIC DEBT COLONES'!B18+'EXTERNAL DEBT COLONES'!B28</f>
        <v>17829426.14963793</v>
      </c>
      <c r="C19" s="78">
        <f>+B19/B6</f>
        <v>0.73012994979288193</v>
      </c>
      <c r="D19" s="29">
        <f>+'DOMESTIC DEBT COLONES'!D18+'EXTERNAL DEBT COLONES'!D28</f>
        <v>18136579.513676818</v>
      </c>
      <c r="E19" s="78">
        <f>+D19/D6</f>
        <v>0.73358309826281087</v>
      </c>
      <c r="F19" s="30">
        <f>+'DOMESTIC DEBT COLONES'!F18+'EXTERNAL DEBT COLONES'!F28</f>
        <v>18550003.231273092</v>
      </c>
      <c r="G19" s="79">
        <f>+F19/F6</f>
        <v>0.73807936121061768</v>
      </c>
      <c r="H19" s="30">
        <f>+'DOMESTIC DEBT COLONES'!H18+'EXTERNAL DEBT COLONES'!H28</f>
        <v>18922876.563052829</v>
      </c>
      <c r="I19" s="79">
        <f>+H19/H6</f>
        <v>0.74546244614367896</v>
      </c>
      <c r="J19" s="30">
        <f>+'DOMESTIC DEBT COLONES'!J18+'EXTERNAL DEBT COLONES'!J28</f>
        <v>19350547.475495759</v>
      </c>
      <c r="K19" s="79">
        <f>+J19/J6</f>
        <v>0.75414648508664062</v>
      </c>
      <c r="L19" s="30">
        <f>+'DOMESTIC DEBT COLONES'!L18+'EXTERNAL DEBT COLONES'!L28</f>
        <v>19451215.321106754</v>
      </c>
      <c r="M19" s="79">
        <f>+L19/L6</f>
        <v>0.75406503432422978</v>
      </c>
      <c r="N19" s="30">
        <f>+'DOMESTIC DEBT COLONES'!N18+'EXTERNAL DEBT COLONES'!N28</f>
        <v>19680574.884109486</v>
      </c>
      <c r="O19" s="79">
        <f>+N19/N6</f>
        <v>0.75040250138219677</v>
      </c>
      <c r="P19" s="30">
        <f>+'DOMESTIC DEBT COLONES'!P18+'EXTERNAL DEBT COLONES'!P28</f>
        <v>19644998.778517865</v>
      </c>
      <c r="Q19" s="79">
        <f>+P19/P6</f>
        <v>0.74455465834421219</v>
      </c>
      <c r="R19" s="30">
        <f>+'DOMESTIC DEBT COLONES'!R18+'EXTERNAL DEBT COLONES'!R28</f>
        <v>20115993.950186841</v>
      </c>
      <c r="S19" s="79">
        <f>+R19/R6</f>
        <v>0.74416051119157389</v>
      </c>
      <c r="T19" s="30">
        <f>+'DOMESTIC DEBT COLONES'!T18+'EXTERNAL DEBT COLONES'!T28</f>
        <v>20284440.63940382</v>
      </c>
      <c r="U19" s="79">
        <f>+T19/T6</f>
        <v>0.74537489248214561</v>
      </c>
      <c r="V19" s="30">
        <f>+'DOMESTIC DEBT COLONES'!V18+'EXTERNAL DEBT COLONES'!V28</f>
        <v>20419791.110953063</v>
      </c>
      <c r="W19" s="79">
        <f>+V19/V6</f>
        <v>0.74178999312941807</v>
      </c>
      <c r="X19" s="30">
        <f>+'DOMESTIC DEBT COLONES'!X18+'EXTERNAL DEBT COLONES'!X28</f>
        <v>20005145.523345359</v>
      </c>
      <c r="Y19" s="79">
        <f>+X19/X6</f>
        <v>0.73831526320337437</v>
      </c>
      <c r="Z19" s="30">
        <f>+'DOMESTIC DEBT COLONES'!Z18+'EXTERNAL DEBT COLONES'!Z28</f>
        <v>19889697.652618948</v>
      </c>
      <c r="AA19" s="79">
        <f>+Z19/Z6</f>
        <v>0.72930867236556651</v>
      </c>
      <c r="AB19" s="30">
        <f>+'DOMESTIC DEBT COLONES'!AB18+'EXTERNAL DEBT COLONES'!AB28</f>
        <v>20058135.943945002</v>
      </c>
      <c r="AC19" s="79">
        <f>+AB19/AB6</f>
        <v>0.72997286749880175</v>
      </c>
      <c r="AD19" s="29">
        <f>+'DOMESTIC DEBT COLONES'!AD18+'EXTERNAL DEBT COLONES'!AD28</f>
        <v>20044960.283137973</v>
      </c>
      <c r="AE19" s="78">
        <f>+AD19/AD6</f>
        <v>0.7228930501440648</v>
      </c>
      <c r="AF19" s="30">
        <f>+'DOMESTIC DEBT COLONES'!AF18+'EXTERNAL DEBT COLONES'!AF28</f>
        <v>20230700.528928954</v>
      </c>
      <c r="AG19" s="79">
        <f>+AF19/AF6</f>
        <v>0.71126188277403946</v>
      </c>
      <c r="AH19" s="30">
        <f>+'DOMESTIC DEBT COLONES'!AH18+'EXTERNAL DEBT COLONES'!AH28</f>
        <v>20305390.538021576</v>
      </c>
      <c r="AI19" s="79">
        <f>+AH19/AH6</f>
        <v>0.706864386695777</v>
      </c>
      <c r="AJ19" s="30">
        <f>+'DOMESTIC DEBT COLONES'!AJ18+'EXTERNAL DEBT COLONES'!AJ28</f>
        <v>20410693.55626896</v>
      </c>
      <c r="AK19" s="79">
        <f>+AJ19/AJ6</f>
        <v>0.70404053338960348</v>
      </c>
      <c r="AL19" s="30">
        <f>+'DOMESTIC DEBT COLONES'!AL18+'EXTERNAL DEBT COLONES'!AL28</f>
        <v>20220091.99341337</v>
      </c>
      <c r="AM19" s="79">
        <f>+AL19/AL6</f>
        <v>0.6993119700274435</v>
      </c>
      <c r="AN19" s="30">
        <f>+'DOMESTIC DEBT COLONES'!AN18+'EXTERNAL DEBT COLONES'!AN28</f>
        <v>19790079.694313917</v>
      </c>
      <c r="AO19" s="79">
        <f>+AN19/AN6</f>
        <v>0.69161893575793487</v>
      </c>
      <c r="AP19" s="30">
        <f>+'DOMESTIC DEBT COLONES'!AP18+'EXTERNAL DEBT COLONES'!AP28</f>
        <v>20044890.591264382</v>
      </c>
      <c r="AQ19" s="79">
        <f>+AP19/AP6</f>
        <v>0.69501321025419516</v>
      </c>
      <c r="AR19" s="30">
        <f>+'DOMESTIC DEBT COLONES'!AR18+'EXTERNAL DEBT COLONES'!AR28</f>
        <v>19558476.276088908</v>
      </c>
      <c r="AS19" s="79">
        <f>+AR19/AR6</f>
        <v>0.6928538763135228</v>
      </c>
      <c r="AT19" s="30">
        <f>+'DOMESTIC DEBT COLONES'!AT18+'EXTERNAL DEBT COLONES'!AT28</f>
        <v>19500137.8582674</v>
      </c>
      <c r="AU19" s="79">
        <f>+AT19/AT6</f>
        <v>0.69156676172115827</v>
      </c>
      <c r="AV19" s="30">
        <f>+'DOMESTIC DEBT COLONES'!AV18+'EXTERNAL DEBT COLONES'!AV28</f>
        <v>19513488.118529003</v>
      </c>
      <c r="AW19" s="79">
        <f>+AV19/AV6</f>
        <v>0.68781079632088649</v>
      </c>
      <c r="AX19" s="30">
        <f>+'DOMESTIC DEBT COLONES'!AX18+'EXTERNAL DEBT COLONES'!AX28</f>
        <v>19393509.220758103</v>
      </c>
      <c r="AY19" s="79">
        <f>+AX19/AX6</f>
        <v>0.68713991374645</v>
      </c>
      <c r="AZ19" s="30">
        <f>+'DOMESTIC DEBT COLONES'!AZ18+'EXTERNAL DEBT COLONES'!AZ28</f>
        <v>18671989.221860826</v>
      </c>
      <c r="BA19" s="79">
        <f>+AZ19/AZ6</f>
        <v>0.68440929537946915</v>
      </c>
      <c r="BB19" s="30">
        <f>+'DOMESTIC DEBT COLONES'!BB18+'EXTERNAL DEBT COLONES'!BB28</f>
        <v>18871215.269211527</v>
      </c>
      <c r="BC19" s="79">
        <f>+BB19/BB6</f>
        <v>0.68606221700584513</v>
      </c>
      <c r="BD19" s="30">
        <f>+'DOMESTIC DEBT COLONES'!BD18+'EXTERNAL DEBT COLONES'!BD28</f>
        <v>18934205.223729439</v>
      </c>
      <c r="BE19" s="79">
        <f>+BD19/BD6</f>
        <v>0.69265541674638686</v>
      </c>
      <c r="BF19" s="30">
        <f>+'DOMESTIC DEBT COLONES'!BF18+'EXTERNAL DEBT COLONES'!BF28</f>
        <v>20193314.071431857</v>
      </c>
      <c r="BG19" s="79">
        <f>+BF19/BF6</f>
        <v>0.70808290065231116</v>
      </c>
      <c r="BH19" s="30">
        <f>+'DOMESTIC DEBT COLONES'!BH18+'EXTERNAL DEBT COLONES'!BH28</f>
        <v>20276754.298737496</v>
      </c>
      <c r="BI19" s="79">
        <f>+BH19/BH6</f>
        <v>0.70963627723002176</v>
      </c>
      <c r="BJ19" s="30">
        <f>+'DOMESTIC DEBT COLONES'!BJ18+'EXTERNAL DEBT COLONES'!BJ28</f>
        <v>20285237.612936497</v>
      </c>
      <c r="BK19" s="79">
        <f>+BJ19/BJ6</f>
        <v>0.70845171027149345</v>
      </c>
      <c r="BL19" s="30">
        <f>+'DOMESTIC DEBT COLONES'!BL18+'EXTERNAL DEBT COLONES'!BL28</f>
        <v>19976596.943872966</v>
      </c>
      <c r="BM19" s="79">
        <f>+BL19/BL6</f>
        <v>0.70098087934914721</v>
      </c>
      <c r="BN19" s="30">
        <f>+'DOMESTIC DEBT COLONES'!BN18+'EXTERNAL DEBT COLONES'!BN28</f>
        <v>19937540.45563842</v>
      </c>
      <c r="BO19" s="79">
        <f>+BN19/BN6</f>
        <v>0.70339289974721797</v>
      </c>
      <c r="BP19" s="30">
        <f>+'DOMESTIC DEBT COLONES'!BP18+'EXTERNAL DEBT COLONES'!BP28</f>
        <v>19803088.224153843</v>
      </c>
      <c r="BQ19" s="279">
        <f>+BP19/BP6</f>
        <v>0.70143503905170745</v>
      </c>
      <c r="BR19" s="313">
        <f>+'DOMESTIC DEBT COLONES'!BR18+'EXTERNAL DEBT COLONES'!BR28</f>
        <v>19714277.437360607</v>
      </c>
      <c r="BS19" s="316">
        <f>+BR19/BR6</f>
        <v>0.69867479100247898</v>
      </c>
      <c r="BT19" s="313">
        <f>+'DOMESTIC DEBT COLONES'!BT18+'EXTERNAL DEBT COLONES'!BT28</f>
        <v>20573794.264449053</v>
      </c>
      <c r="BU19" s="316">
        <f>+BT19/BT6</f>
        <v>0.70946857273223707</v>
      </c>
      <c r="BV19" s="313">
        <f>+'DOMESTIC DEBT COLONES'!BV18+'EXTERNAL DEBT COLONES'!BV28</f>
        <v>20429507.657196291</v>
      </c>
      <c r="BW19" s="316">
        <f>+BV19/BV6</f>
        <v>0.71028814785074401</v>
      </c>
      <c r="BX19" s="313">
        <f>+'DOMESTIC DEBT COLONES'!BX18+'EXTERNAL DEBT COLONES'!BX28</f>
        <v>20280368.611695401</v>
      </c>
      <c r="BY19" s="316">
        <f>+BX19/BX6</f>
        <v>0.69974654094886768</v>
      </c>
      <c r="BZ19" s="349">
        <f>+'DOMESTIC DEBT COLONES'!BZ18+'EXTERNAL DEBT COLONES'!BZ28</f>
        <v>20311712.355612844</v>
      </c>
      <c r="CA19" s="351">
        <f>+BZ19/BZ6</f>
        <v>0.70450179941461311</v>
      </c>
      <c r="CB19" s="349">
        <f>+'DOMESTIC DEBT COLONES'!CB18+'EXTERNAL DEBT COLONES'!CB28</f>
        <v>20077530.273413673</v>
      </c>
      <c r="CC19" s="351">
        <f>+CB19/CB6</f>
        <v>0.70533503351392501</v>
      </c>
      <c r="CD19" s="313">
        <f>+'DOMESTIC DEBT COLONES'!CD18+'EXTERNAL DEBT COLONES'!CD28</f>
        <v>20407727.437625244</v>
      </c>
      <c r="CE19" s="316">
        <f>+CD19/CD6</f>
        <v>0.70896101686261648</v>
      </c>
      <c r="CF19" s="313">
        <f>+'DOMESTIC DEBT COLONES'!CF18+'EXTERNAL DEBT COLONES'!CF28</f>
        <v>20768503.963646241</v>
      </c>
      <c r="CG19" s="316">
        <f>+CF19/CF6</f>
        <v>0.70774107670622677</v>
      </c>
      <c r="CH19" s="313">
        <f>+'DOMESTIC DEBT COLONES'!CH18+'EXTERNAL DEBT COLONES'!CH28</f>
        <v>20318287.094297577</v>
      </c>
      <c r="CI19" s="316">
        <f>+CH19/CH6</f>
        <v>0.69556022097295667</v>
      </c>
      <c r="CJ19" s="313">
        <f>+'DOMESTIC DEBT COLONES'!CJ18+'EXTERNAL DEBT COLONES'!CJ28</f>
        <v>20430067.446473345</v>
      </c>
      <c r="CK19" s="316">
        <f>+CJ19/CJ6</f>
        <v>0.69936993132518432</v>
      </c>
      <c r="CL19" s="313">
        <f>+'DOMESTIC DEBT COLONES'!CL18+'EXTERNAL DEBT COLONES'!CL28</f>
        <v>20596144.318680197</v>
      </c>
      <c r="CM19" s="316">
        <f>+CL19/CL6</f>
        <v>0.70008102606460743</v>
      </c>
      <c r="CN19" s="313">
        <f>+'DOMESTIC DEBT COLONES'!CN18+'EXTERNAL DEBT COLONES'!CN28</f>
        <v>20452001.670366116</v>
      </c>
      <c r="CO19" s="316">
        <f>+CN19/CN6</f>
        <v>0.69904209196964684</v>
      </c>
      <c r="CP19" s="313">
        <f>+'DOMESTIC DEBT COLONES'!CP18+'EXTERNAL DEBT COLONES'!CP28</f>
        <v>20472822.31713403</v>
      </c>
      <c r="CQ19" s="316">
        <f>+CP19/CP6</f>
        <v>0.69905962768278584</v>
      </c>
      <c r="CR19" s="313">
        <f>+'DOMESTIC DEBT COLONES'!CR18+'EXTERNAL DEBT COLONES'!CR28</f>
        <v>20643415.709586605</v>
      </c>
      <c r="CS19" s="316">
        <f>+CR19/CR6</f>
        <v>0.70270780062356553</v>
      </c>
      <c r="CT19" s="313">
        <f>+'DOMESTIC DEBT COLONES'!CT18+'EXTERNAL DEBT COLONES'!CT28</f>
        <v>20670026.209405512</v>
      </c>
      <c r="CU19" s="316">
        <f>+CT19/CT6</f>
        <v>0.70429732968693171</v>
      </c>
      <c r="CV19" s="313">
        <f>+'DOMESTIC DEBT COLONES'!CV18+'EXTERNAL DEBT COLONES'!CV28</f>
        <v>20616958.461989034</v>
      </c>
      <c r="CW19" s="316">
        <f>+CV19/CV6</f>
        <v>0.7029212450972866</v>
      </c>
      <c r="CX19" s="313">
        <f>+'DOMESTIC DEBT COLONES'!CX18+'EXTERNAL DEBT COLONES'!CX28</f>
        <v>20636036.316552609</v>
      </c>
      <c r="CY19" s="316">
        <f>+CX19/CX6</f>
        <v>0.70193585402406644</v>
      </c>
      <c r="CZ19" s="313">
        <f>+'DOMESTIC DEBT COLONES'!CZ18+'EXTERNAL DEBT COLONES'!CZ28</f>
        <v>20802739.468311816</v>
      </c>
      <c r="DA19" s="316">
        <f>+CZ19/CZ6</f>
        <v>0.70440921431403936</v>
      </c>
      <c r="DB19" s="313">
        <f>+'DOMESTIC DEBT COLONES'!DB18+'EXTERNAL DEBT COLONES'!DB28</f>
        <v>20750281.129833352</v>
      </c>
      <c r="DC19" s="316">
        <f>+DB19/DB6</f>
        <v>0.70190604121885536</v>
      </c>
      <c r="DD19" s="435">
        <f>+'DOMESTIC DEBT COLONES'!DD18+'EXTERNAL DEBT COLONES'!DD28</f>
        <v>20886953.807073094</v>
      </c>
      <c r="DE19" s="437">
        <f>+DD19/DD6</f>
        <v>0.7035530373109643</v>
      </c>
    </row>
    <row r="20" spans="1:109" x14ac:dyDescent="0.35">
      <c r="A20" s="94" t="s">
        <v>49</v>
      </c>
      <c r="B20" s="73">
        <f>+B19/B65</f>
        <v>0.48854105846265855</v>
      </c>
      <c r="C20" s="74"/>
      <c r="D20" s="73">
        <v>0</v>
      </c>
      <c r="E20" s="74"/>
      <c r="F20" s="75">
        <v>0</v>
      </c>
      <c r="G20" s="76"/>
      <c r="H20" s="75">
        <v>0</v>
      </c>
      <c r="I20" s="76"/>
      <c r="J20" s="75">
        <v>0</v>
      </c>
      <c r="K20" s="76"/>
      <c r="L20" s="75">
        <v>0</v>
      </c>
      <c r="M20" s="76"/>
      <c r="N20" s="75">
        <v>0</v>
      </c>
      <c r="O20" s="76"/>
      <c r="P20" s="75">
        <v>0</v>
      </c>
      <c r="Q20" s="76"/>
      <c r="R20" s="75">
        <v>0</v>
      </c>
      <c r="S20" s="76"/>
      <c r="T20" s="75">
        <v>0</v>
      </c>
      <c r="U20" s="76"/>
      <c r="V20" s="75">
        <v>0</v>
      </c>
      <c r="W20" s="76"/>
      <c r="X20" s="75">
        <v>0</v>
      </c>
      <c r="Y20" s="76"/>
      <c r="Z20" s="75">
        <f>+Z19/Z65</f>
        <v>0.49732810981234965</v>
      </c>
      <c r="AA20" s="76"/>
      <c r="AB20" s="75">
        <v>0</v>
      </c>
      <c r="AC20" s="76"/>
      <c r="AD20" s="73">
        <v>0</v>
      </c>
      <c r="AE20" s="74"/>
      <c r="AF20" s="75">
        <v>0</v>
      </c>
      <c r="AG20" s="76"/>
      <c r="AH20" s="75">
        <v>0</v>
      </c>
      <c r="AI20" s="76"/>
      <c r="AJ20" s="75">
        <v>0</v>
      </c>
      <c r="AK20" s="76"/>
      <c r="AL20" s="75">
        <v>0</v>
      </c>
      <c r="AM20" s="76"/>
      <c r="AN20" s="75">
        <v>0</v>
      </c>
      <c r="AO20" s="76"/>
      <c r="AP20" s="75">
        <v>0</v>
      </c>
      <c r="AQ20" s="76"/>
      <c r="AR20" s="75">
        <v>0</v>
      </c>
      <c r="AS20" s="76"/>
      <c r="AT20" s="75">
        <v>0</v>
      </c>
      <c r="AU20" s="76"/>
      <c r="AV20" s="75">
        <v>0</v>
      </c>
      <c r="AW20" s="76"/>
      <c r="AX20" s="75">
        <v>0</v>
      </c>
      <c r="AY20" s="76"/>
      <c r="AZ20" s="77">
        <v>0</v>
      </c>
      <c r="BA20" s="76"/>
      <c r="BB20" s="77">
        <v>0</v>
      </c>
      <c r="BC20" s="76"/>
      <c r="BD20" s="77">
        <v>0</v>
      </c>
      <c r="BE20" s="76"/>
      <c r="BF20" s="77">
        <v>0</v>
      </c>
      <c r="BG20" s="76"/>
      <c r="BH20" s="77">
        <v>0</v>
      </c>
      <c r="BI20" s="76"/>
      <c r="BJ20" s="77">
        <v>0</v>
      </c>
      <c r="BK20" s="76"/>
      <c r="BL20" s="77">
        <v>0</v>
      </c>
      <c r="BM20" s="76"/>
      <c r="BN20" s="77">
        <v>0</v>
      </c>
      <c r="BO20" s="76"/>
      <c r="BP20" s="77">
        <v>0</v>
      </c>
      <c r="BQ20" s="301"/>
      <c r="BR20" s="314"/>
      <c r="BS20" s="315"/>
      <c r="BT20" s="314"/>
      <c r="BU20" s="315"/>
      <c r="BV20" s="317">
        <f>+BV19/BV65</f>
        <v>0.43412289902714146</v>
      </c>
      <c r="BW20" s="315"/>
      <c r="BX20" s="317"/>
      <c r="BY20" s="315"/>
      <c r="BZ20" s="352"/>
      <c r="CA20" s="350"/>
      <c r="CB20" s="352"/>
      <c r="CC20" s="350"/>
      <c r="CD20" s="313"/>
      <c r="CE20" s="315"/>
      <c r="CF20" s="313"/>
      <c r="CG20" s="315"/>
      <c r="CH20" s="313"/>
      <c r="CI20" s="315"/>
      <c r="CJ20" s="313"/>
      <c r="CK20" s="315"/>
      <c r="CL20" s="313"/>
      <c r="CM20" s="315"/>
      <c r="CN20" s="313"/>
      <c r="CO20" s="315"/>
      <c r="CP20" s="313"/>
      <c r="CQ20" s="315"/>
      <c r="CR20" s="313"/>
      <c r="CS20" s="315"/>
      <c r="CT20" s="75">
        <f>+CT19/CT65</f>
        <v>0.42084155245457461</v>
      </c>
      <c r="CU20" s="315"/>
      <c r="CV20" s="77" t="e">
        <f>+CV19/CV65</f>
        <v>#DIV/0!</v>
      </c>
      <c r="CW20" s="315"/>
      <c r="CX20" s="77" t="e">
        <f>+CX19/CX65</f>
        <v>#DIV/0!</v>
      </c>
      <c r="CY20" s="315"/>
      <c r="CZ20" s="77" t="e">
        <f>+CZ19/CZ65</f>
        <v>#DIV/0!</v>
      </c>
      <c r="DA20" s="315"/>
      <c r="DB20" s="77" t="e">
        <f>+DB19/DB65</f>
        <v>#DIV/0!</v>
      </c>
      <c r="DC20" s="315"/>
      <c r="DD20" s="455" t="e">
        <f>+DD19/DD65</f>
        <v>#DIV/0!</v>
      </c>
      <c r="DE20" s="436"/>
    </row>
    <row r="21" spans="1:109" x14ac:dyDescent="0.35">
      <c r="A21" s="41" t="s">
        <v>54</v>
      </c>
      <c r="B21" s="29">
        <f>+B6-(B17+B19)</f>
        <v>1196283.7063784674</v>
      </c>
      <c r="C21" s="78">
        <f>+B21/B6</f>
        <v>4.8988820792411791E-2</v>
      </c>
      <c r="D21" s="29">
        <f>+D6-(D17+D19)</f>
        <v>1201227.5653949827</v>
      </c>
      <c r="E21" s="78">
        <f>+D21/D6</f>
        <v>4.8586903527020102E-2</v>
      </c>
      <c r="F21" s="30">
        <f>+F6-(F17+F19)</f>
        <v>1203024.1608881876</v>
      </c>
      <c r="G21" s="79">
        <f>+F21/F6</f>
        <v>4.7866692696438638E-2</v>
      </c>
      <c r="H21" s="30">
        <f>+H6-(H17+H19)</f>
        <v>1206336.9597784206</v>
      </c>
      <c r="I21" s="79">
        <f>+H21/H6</f>
        <v>4.7523371930978213E-2</v>
      </c>
      <c r="J21" s="30">
        <f>+J6-(J17+J19)</f>
        <v>1199126.2028158158</v>
      </c>
      <c r="K21" s="79">
        <f>+J21/J6</f>
        <v>4.6733396673866931E-2</v>
      </c>
      <c r="L21" s="30">
        <f>+L6-(L17+L19)</f>
        <v>1201060.9829552658</v>
      </c>
      <c r="M21" s="79">
        <f>+L21/L6</f>
        <v>4.6561516922538675E-2</v>
      </c>
      <c r="N21" s="30">
        <f>+N6-(N17+N19)</f>
        <v>1212265.4942363799</v>
      </c>
      <c r="O21" s="79">
        <f>+N21/N6</f>
        <v>4.6222585700421037E-2</v>
      </c>
      <c r="P21" s="30">
        <f>+P6-(P17+P19)</f>
        <v>1216637.4730263352</v>
      </c>
      <c r="Q21" s="79">
        <f>+P21/P6</f>
        <v>4.6111130281588725E-2</v>
      </c>
      <c r="R21" s="30">
        <f>+R6-(R17+R19)</f>
        <v>1243735.6277066022</v>
      </c>
      <c r="S21" s="79">
        <f>+R21/R6</f>
        <v>4.6010102349067446E-2</v>
      </c>
      <c r="T21" s="30">
        <f>+T6-(T17+T19)</f>
        <v>1265652.3294056803</v>
      </c>
      <c r="U21" s="79">
        <f>+T21/T6</f>
        <v>4.6507837495797129E-2</v>
      </c>
      <c r="V21" s="30">
        <f>+V6-(V17+V19)</f>
        <v>1327869.9278033562</v>
      </c>
      <c r="W21" s="79">
        <f>+V21/V6</f>
        <v>4.8237546567930542E-2</v>
      </c>
      <c r="X21" s="30">
        <f>+X6-(X17+X19)</f>
        <v>1334991.5483961515</v>
      </c>
      <c r="Y21" s="79">
        <f>+X21/X6</f>
        <v>4.9269555938904294E-2</v>
      </c>
      <c r="Z21" s="30">
        <f>+Z6-(Z17+Z19)</f>
        <v>1344644.0593669377</v>
      </c>
      <c r="AA21" s="79">
        <f>+Z21/Z6</f>
        <v>4.9304951280243328E-2</v>
      </c>
      <c r="AB21" s="30">
        <f>+AB6-(AB17+AB19)</f>
        <v>1322549.9753223471</v>
      </c>
      <c r="AC21" s="79">
        <f>+AB21/AB6</f>
        <v>4.8131371758299339E-2</v>
      </c>
      <c r="AD21" s="29">
        <f>+AD6-(AD17+AD19)</f>
        <v>1615169.1272662133</v>
      </c>
      <c r="AE21" s="78">
        <f>+AD21/AD6</f>
        <v>5.8248782757139836E-2</v>
      </c>
      <c r="AF21" s="30">
        <f>+AF6-(AF17+AF19)</f>
        <v>1685842.4155485891</v>
      </c>
      <c r="AG21" s="79">
        <f>+AF21/AF6</f>
        <v>5.9270090466160698E-2</v>
      </c>
      <c r="AH21" s="30">
        <f>+AH6-(AH17+AH19)</f>
        <v>1716125.6185692586</v>
      </c>
      <c r="AI21" s="79">
        <f>+AH21/AH6</f>
        <v>5.9741184519027893E-2</v>
      </c>
      <c r="AJ21" s="30">
        <f>+AJ6-(AJ17+AJ19)</f>
        <v>1753852.1251396798</v>
      </c>
      <c r="AK21" s="79">
        <f>+AJ21/AJ6</f>
        <v>6.0496865638873763E-2</v>
      </c>
      <c r="AL21" s="30">
        <f>+AL6-(AL17+AL19)</f>
        <v>1860083.726970084</v>
      </c>
      <c r="AM21" s="79">
        <f>+AL21/AL6</f>
        <v>6.4331003832582126E-2</v>
      </c>
      <c r="AN21" s="30">
        <f>+AN6-(AN17+AN19)</f>
        <v>1901296.939937748</v>
      </c>
      <c r="AO21" s="79">
        <f>+AN21/AN6</f>
        <v>6.6446067245367446E-2</v>
      </c>
      <c r="AP21" s="30">
        <f>+AP6-(AP17+AP19)</f>
        <v>1943880.7866148241</v>
      </c>
      <c r="AQ21" s="79">
        <f>+AP21/AP6</f>
        <v>6.7399860313799798E-2</v>
      </c>
      <c r="AR21" s="30">
        <f>+AR6-(AR17+AR19)</f>
        <v>1992609.4157478251</v>
      </c>
      <c r="AS21" s="79">
        <f>+AR21/AR6</f>
        <v>7.0587664304275724E-2</v>
      </c>
      <c r="AT21" s="30">
        <f>+AT6-(AT17+AT19)</f>
        <v>2025161.659057565</v>
      </c>
      <c r="AU21" s="79">
        <f>+AT21/AT6</f>
        <v>7.1821773809794334E-2</v>
      </c>
      <c r="AV21" s="30">
        <f>+AV6-(AV17+AV19)</f>
        <v>2134117.1689687595</v>
      </c>
      <c r="AW21" s="79">
        <f>+AV21/AV6</f>
        <v>7.5223292755981733E-2</v>
      </c>
      <c r="AX21" s="30">
        <f>+AX6-(AX17+AX19)</f>
        <v>2147582.3543702252</v>
      </c>
      <c r="AY21" s="79">
        <f>+AX21/AX6</f>
        <v>7.6091930395239177E-2</v>
      </c>
      <c r="AZ21" s="30">
        <f>+AZ6-(AZ17+AZ19)</f>
        <v>2165120.0306301489</v>
      </c>
      <c r="BA21" s="79">
        <f>+AZ21/AZ6</f>
        <v>7.9361028809970466E-2</v>
      </c>
      <c r="BB21" s="30">
        <f>+BB6-(BB17+BB19)</f>
        <v>2178765.8625188768</v>
      </c>
      <c r="BC21" s="79">
        <f>+BB21/BB6</f>
        <v>7.9208938939670473E-2</v>
      </c>
      <c r="BD21" s="30">
        <f>+BD6-(BD17+BD19)</f>
        <v>2189941.1453635655</v>
      </c>
      <c r="BE21" s="79">
        <f>+BD21/BD6</f>
        <v>8.0112926778190055E-2</v>
      </c>
      <c r="BF21" s="30">
        <f>+BF6-(BF17+BF19)</f>
        <v>2159457.702433385</v>
      </c>
      <c r="BG21" s="79">
        <f>+BF21/BF6</f>
        <v>7.5721848744889242E-2</v>
      </c>
      <c r="BH21" s="30">
        <f>+BH6-(BH17+BH19)</f>
        <v>2160068.3408675715</v>
      </c>
      <c r="BI21" s="79">
        <f>+BH21/BH6</f>
        <v>7.559705233845708E-2</v>
      </c>
      <c r="BJ21" s="30">
        <f>+BJ6-(BJ17+BJ19)</f>
        <v>2186199.8575533107</v>
      </c>
      <c r="BK21" s="79">
        <f>+BJ21/BJ6</f>
        <v>7.6351929301099811E-2</v>
      </c>
      <c r="BL21" s="30">
        <f>+BL6-(BL17+BL19)</f>
        <v>2205455.6353410743</v>
      </c>
      <c r="BM21" s="79">
        <f>+BL21/BL6</f>
        <v>7.7389669270024872E-2</v>
      </c>
      <c r="BN21" s="30">
        <f>+BN6-(BN17+BN19)</f>
        <v>2167651.3968063295</v>
      </c>
      <c r="BO21" s="79">
        <f>+BN21/BN6</f>
        <v>7.6474357759084427E-2</v>
      </c>
      <c r="BP21" s="30">
        <f>+BP6-(BP17+BP19)</f>
        <v>2188732.25008462</v>
      </c>
      <c r="BQ21" s="279">
        <f>+BP21/BP6</f>
        <v>7.7525963321179725E-2</v>
      </c>
      <c r="BR21" s="313">
        <f>+BR6-(BR17+BR19)</f>
        <v>2273410.1442929022</v>
      </c>
      <c r="BS21" s="316">
        <f>+BR21/BR6</f>
        <v>8.0569747609244055E-2</v>
      </c>
      <c r="BT21" s="313">
        <f>+BT6-(BT17+BT19)</f>
        <v>2277498.4419511706</v>
      </c>
      <c r="BU21" s="316">
        <f>+BT21/BT6</f>
        <v>7.8537461211181256E-2</v>
      </c>
      <c r="BV21" s="313">
        <f>+BV6-(BV17+BV19)</f>
        <v>2287815.0342837572</v>
      </c>
      <c r="BW21" s="316">
        <f>+BV21/BV6</f>
        <v>7.9542196052585126E-2</v>
      </c>
      <c r="BX21" s="313">
        <f>+BX6-(BX17+BX19)</f>
        <v>2303387.9959165454</v>
      </c>
      <c r="BY21" s="316">
        <f>+BX21/BX6</f>
        <v>7.9475270566643053E-2</v>
      </c>
      <c r="BZ21" s="349">
        <f>+BZ6-(BZ17+BZ19)</f>
        <v>2305159.0194408819</v>
      </c>
      <c r="CA21" s="351">
        <f>+BZ21/BZ6</f>
        <v>7.9953312094052029E-2</v>
      </c>
      <c r="CB21" s="349">
        <f>+CB6-(CB17+CB19)</f>
        <v>2305492.9691832028</v>
      </c>
      <c r="CC21" s="351">
        <f>+CB21/CB6</f>
        <v>8.0993276490697999E-2</v>
      </c>
      <c r="CD21" s="313">
        <f>+CD6-(CD17+CD19)</f>
        <v>2314335.6261510141</v>
      </c>
      <c r="CE21" s="316">
        <f>+CD21/CD6</f>
        <v>8.0399630183826717E-2</v>
      </c>
      <c r="CF21" s="313">
        <f>+CF6-(CF17+CF19)</f>
        <v>2354033.8469087258</v>
      </c>
      <c r="CG21" s="316">
        <f>+CF21/CF6</f>
        <v>8.0219858509326239E-2</v>
      </c>
      <c r="CH21" s="313">
        <f>+CH6-(CH17+CH19)</f>
        <v>2423779.4630419165</v>
      </c>
      <c r="CI21" s="316">
        <f>+CH21/CH6</f>
        <v>8.297375517330402E-2</v>
      </c>
      <c r="CJ21" s="313">
        <f>+CJ6-(CJ17+CJ19)</f>
        <v>2362078.5939253345</v>
      </c>
      <c r="CK21" s="316">
        <f>+CJ21/CJ6</f>
        <v>8.0859583471586297E-2</v>
      </c>
      <c r="CL21" s="313">
        <f>+CL6-(CL17+CL19)</f>
        <v>2411998.2728260718</v>
      </c>
      <c r="CM21" s="316">
        <f>+CL21/CL6</f>
        <v>8.1985938706723077E-2</v>
      </c>
      <c r="CN21" s="313">
        <f>+CN6-(CN17+CN19)</f>
        <v>2443648.4242230579</v>
      </c>
      <c r="CO21" s="316">
        <f>+CN21/CN6</f>
        <v>8.3523027918696535E-2</v>
      </c>
      <c r="CP21" s="313">
        <f>+CP6-(CP17+CP19)</f>
        <v>2526934.9726917259</v>
      </c>
      <c r="CQ21" s="316">
        <f>+CP21/CP6</f>
        <v>8.6284059609607167E-2</v>
      </c>
      <c r="CR21" s="313">
        <f>+CR6-(CR17+CR19)</f>
        <v>2528042.6164718717</v>
      </c>
      <c r="CS21" s="316">
        <f>+CR21/CR6</f>
        <v>8.6055296850831464E-2</v>
      </c>
      <c r="CT21" s="313">
        <f>+CT6-(CT17+CT19)</f>
        <v>2532281.6324891225</v>
      </c>
      <c r="CU21" s="316">
        <f>+CT21/CT6</f>
        <v>8.6283354152972183E-2</v>
      </c>
      <c r="CV21" s="313">
        <f>+CV6-(CV17+CV19)</f>
        <v>2572915.1714581959</v>
      </c>
      <c r="CW21" s="316">
        <f>+CV21/CV6</f>
        <v>8.7721801408558106E-2</v>
      </c>
      <c r="CX21" s="313">
        <f>+CX6-(CX17+CX19)</f>
        <v>2647391.9426139109</v>
      </c>
      <c r="CY21" s="316">
        <f>+CX21/CX6</f>
        <v>9.0051175316286189E-2</v>
      </c>
      <c r="CZ21" s="313">
        <f>+CZ6-(CZ17+CZ19)</f>
        <v>2686977.207217671</v>
      </c>
      <c r="DA21" s="316">
        <f>+CZ21/CZ6</f>
        <v>9.0984723733096393E-2</v>
      </c>
      <c r="DB21" s="313">
        <f>+DB6-(DB17+DB19)</f>
        <v>2701460.5375105068</v>
      </c>
      <c r="DC21" s="316">
        <f>+DB21/DB6</f>
        <v>9.1380519595311585E-2</v>
      </c>
      <c r="DD21" s="435">
        <f>+DD6-(DD17+DD19)</f>
        <v>2702329.5917150602</v>
      </c>
      <c r="DE21" s="437">
        <f>+DD21/DD6</f>
        <v>9.102486698766965E-2</v>
      </c>
    </row>
    <row r="22" spans="1:109" x14ac:dyDescent="0.35">
      <c r="A22" s="94" t="s">
        <v>49</v>
      </c>
      <c r="B22" s="73">
        <f>+B21/B65</f>
        <v>3.2779165365770177E-2</v>
      </c>
      <c r="C22" s="74"/>
      <c r="D22" s="73">
        <v>0</v>
      </c>
      <c r="E22" s="74"/>
      <c r="F22" s="75">
        <v>0</v>
      </c>
      <c r="G22" s="76"/>
      <c r="H22" s="75">
        <v>0</v>
      </c>
      <c r="I22" s="76"/>
      <c r="J22" s="75">
        <v>0</v>
      </c>
      <c r="K22" s="76"/>
      <c r="L22" s="75">
        <v>0</v>
      </c>
      <c r="M22" s="76"/>
      <c r="N22" s="75">
        <v>0</v>
      </c>
      <c r="O22" s="76"/>
      <c r="P22" s="75">
        <v>0</v>
      </c>
      <c r="Q22" s="76"/>
      <c r="R22" s="75">
        <v>0</v>
      </c>
      <c r="S22" s="76"/>
      <c r="T22" s="75">
        <v>0</v>
      </c>
      <c r="U22" s="76"/>
      <c r="V22" s="75">
        <v>0</v>
      </c>
      <c r="W22" s="76"/>
      <c r="X22" s="75">
        <v>0</v>
      </c>
      <c r="Y22" s="76"/>
      <c r="Z22" s="75">
        <f>+Z21/Z65</f>
        <v>3.3621893107425395E-2</v>
      </c>
      <c r="AA22" s="76"/>
      <c r="AB22" s="75">
        <v>0</v>
      </c>
      <c r="AC22" s="76"/>
      <c r="AD22" s="73">
        <v>0</v>
      </c>
      <c r="AE22" s="74"/>
      <c r="AF22" s="75">
        <v>0</v>
      </c>
      <c r="AG22" s="76"/>
      <c r="AH22" s="75">
        <v>0</v>
      </c>
      <c r="AI22" s="76"/>
      <c r="AJ22" s="75">
        <v>0</v>
      </c>
      <c r="AK22" s="76"/>
      <c r="AL22" s="75">
        <v>0</v>
      </c>
      <c r="AM22" s="76"/>
      <c r="AN22" s="75">
        <v>0</v>
      </c>
      <c r="AO22" s="76"/>
      <c r="AP22" s="75">
        <v>0</v>
      </c>
      <c r="AQ22" s="76"/>
      <c r="AR22" s="75">
        <v>0</v>
      </c>
      <c r="AS22" s="76"/>
      <c r="AT22" s="75">
        <v>0</v>
      </c>
      <c r="AU22" s="76"/>
      <c r="AV22" s="75">
        <v>0</v>
      </c>
      <c r="AW22" s="76"/>
      <c r="AX22" s="75">
        <f>+AX21/AX65</f>
        <v>4.7926375567870154E-2</v>
      </c>
      <c r="AY22" s="76"/>
      <c r="AZ22" s="77" t="e">
        <f>+AZ21/AZ65</f>
        <v>#DIV/0!</v>
      </c>
      <c r="BA22" s="76"/>
      <c r="BB22" s="77" t="e">
        <f>+BB21/BB65</f>
        <v>#DIV/0!</v>
      </c>
      <c r="BC22" s="76"/>
      <c r="BD22" s="77" t="e">
        <f>+BD21/BD65</f>
        <v>#DIV/0!</v>
      </c>
      <c r="BE22" s="76"/>
      <c r="BF22" s="77" t="e">
        <f>+BF21/BF65</f>
        <v>#DIV/0!</v>
      </c>
      <c r="BG22" s="76"/>
      <c r="BH22" s="77" t="e">
        <f>+BH21/BH65</f>
        <v>#DIV/0!</v>
      </c>
      <c r="BI22" s="76"/>
      <c r="BJ22" s="77" t="e">
        <f>+BJ21/BJ65</f>
        <v>#DIV/0!</v>
      </c>
      <c r="BK22" s="76"/>
      <c r="BL22" s="77" t="e">
        <f>+BL21/BL65</f>
        <v>#DIV/0!</v>
      </c>
      <c r="BM22" s="76"/>
      <c r="BN22" s="77" t="e">
        <f>+BN21/BN65</f>
        <v>#DIV/0!</v>
      </c>
      <c r="BO22" s="76"/>
      <c r="BP22" s="77" t="e">
        <f>+BP21/BP65</f>
        <v>#DIV/0!</v>
      </c>
      <c r="BQ22" s="301"/>
      <c r="BR22" s="314"/>
      <c r="BS22" s="315"/>
      <c r="BT22" s="314"/>
      <c r="BU22" s="315"/>
      <c r="BV22" s="317">
        <f>+BV21/BV65</f>
        <v>4.8615606004156035E-2</v>
      </c>
      <c r="BW22" s="315"/>
      <c r="BX22" s="317"/>
      <c r="BY22" s="315"/>
      <c r="BZ22" s="352"/>
      <c r="CA22" s="350"/>
      <c r="CB22" s="352"/>
      <c r="CC22" s="350"/>
      <c r="CD22" s="317"/>
      <c r="CE22" s="315"/>
      <c r="CF22" s="317"/>
      <c r="CG22" s="315"/>
      <c r="CH22" s="317"/>
      <c r="CI22" s="315"/>
      <c r="CJ22" s="317"/>
      <c r="CK22" s="315"/>
      <c r="CL22" s="317"/>
      <c r="CM22" s="315"/>
      <c r="CN22" s="317"/>
      <c r="CO22" s="315"/>
      <c r="CP22" s="317"/>
      <c r="CQ22" s="315"/>
      <c r="CR22" s="317"/>
      <c r="CS22" s="315"/>
      <c r="CT22" s="75">
        <f>+CT21/CT65</f>
        <v>5.1557231842502681E-2</v>
      </c>
      <c r="CU22" s="315"/>
      <c r="CV22" s="77" t="e">
        <f>+CV21/CV65</f>
        <v>#DIV/0!</v>
      </c>
      <c r="CW22" s="315"/>
      <c r="CX22" s="77" t="e">
        <f>+CX21/CX65</f>
        <v>#DIV/0!</v>
      </c>
      <c r="CY22" s="315"/>
      <c r="CZ22" s="77" t="e">
        <f>+CZ21/CZ65</f>
        <v>#DIV/0!</v>
      </c>
      <c r="DA22" s="315"/>
      <c r="DB22" s="77" t="e">
        <f>+DB21/DB65</f>
        <v>#DIV/0!</v>
      </c>
      <c r="DC22" s="315"/>
      <c r="DD22" s="455" t="e">
        <f>+DD21/DD65</f>
        <v>#DIV/0!</v>
      </c>
      <c r="DE22" s="436"/>
    </row>
    <row r="23" spans="1:109" x14ac:dyDescent="0.35">
      <c r="B23" s="73"/>
      <c r="C23" s="83"/>
      <c r="D23" s="73"/>
      <c r="E23" s="83"/>
      <c r="F23" s="75"/>
      <c r="G23" s="84"/>
      <c r="H23" s="75"/>
      <c r="I23" s="84"/>
      <c r="J23" s="75"/>
      <c r="K23" s="84"/>
      <c r="L23" s="75"/>
      <c r="M23" s="84"/>
      <c r="N23" s="75"/>
      <c r="O23" s="84"/>
      <c r="P23" s="75"/>
      <c r="Q23" s="84"/>
      <c r="R23" s="75"/>
      <c r="S23" s="84"/>
      <c r="T23" s="75"/>
      <c r="U23" s="84"/>
      <c r="V23" s="75"/>
      <c r="W23" s="84"/>
      <c r="X23" s="75"/>
      <c r="Y23" s="84"/>
      <c r="Z23" s="75"/>
      <c r="AA23" s="84"/>
      <c r="AB23" s="75"/>
      <c r="AC23" s="84"/>
      <c r="AD23" s="73"/>
      <c r="AE23" s="83"/>
      <c r="AF23" s="75"/>
      <c r="AG23" s="84"/>
      <c r="AH23" s="75"/>
      <c r="AI23" s="84"/>
      <c r="AJ23" s="75"/>
      <c r="AK23" s="84"/>
      <c r="AL23" s="75"/>
      <c r="AM23" s="84"/>
      <c r="AN23" s="75"/>
      <c r="AO23" s="84"/>
      <c r="AP23" s="75"/>
      <c r="AQ23" s="84"/>
      <c r="AR23" s="75"/>
      <c r="AS23" s="84"/>
      <c r="AT23" s="75"/>
      <c r="AU23" s="84"/>
      <c r="AV23" s="75"/>
      <c r="AW23" s="84"/>
      <c r="AX23" s="75"/>
      <c r="AY23" s="84"/>
      <c r="AZ23" s="75"/>
      <c r="BA23" s="84"/>
      <c r="BB23" s="75"/>
      <c r="BC23" s="84"/>
      <c r="BD23" s="75"/>
      <c r="BE23" s="84"/>
      <c r="BF23" s="75"/>
      <c r="BG23" s="84"/>
      <c r="BH23" s="75"/>
      <c r="BI23" s="84"/>
      <c r="BJ23" s="75"/>
      <c r="BK23" s="84"/>
      <c r="BL23" s="75"/>
      <c r="BM23" s="84"/>
      <c r="BN23" s="75"/>
      <c r="BO23" s="84"/>
      <c r="BP23" s="75"/>
      <c r="BR23" s="317"/>
      <c r="BS23" s="318"/>
      <c r="BT23" s="317"/>
      <c r="BU23" s="318"/>
      <c r="BV23" s="317"/>
      <c r="BW23" s="318"/>
      <c r="BX23" s="317"/>
      <c r="BY23" s="318"/>
      <c r="BZ23" s="352"/>
      <c r="CA23" s="353"/>
      <c r="CB23" s="352"/>
      <c r="CC23" s="353"/>
      <c r="CD23" s="317"/>
      <c r="CE23" s="318"/>
      <c r="CF23" s="317"/>
      <c r="CG23" s="318"/>
      <c r="CH23" s="317"/>
      <c r="CI23" s="318"/>
      <c r="CJ23" s="317"/>
      <c r="CK23" s="318"/>
      <c r="CL23" s="317"/>
      <c r="CM23" s="318"/>
      <c r="CN23" s="317"/>
      <c r="CO23" s="318"/>
      <c r="CP23" s="317"/>
      <c r="CQ23" s="318"/>
      <c r="CR23" s="317"/>
      <c r="CS23" s="318"/>
      <c r="CT23" s="317"/>
      <c r="CU23" s="318"/>
      <c r="CV23" s="317"/>
      <c r="CW23" s="318"/>
      <c r="CX23" s="317"/>
      <c r="CY23" s="318"/>
      <c r="CZ23" s="317"/>
      <c r="DA23" s="318"/>
      <c r="DB23" s="317"/>
      <c r="DC23" s="318"/>
      <c r="DD23" s="438"/>
      <c r="DE23" s="439"/>
    </row>
    <row r="24" spans="1:109" x14ac:dyDescent="0.35">
      <c r="A24" s="94"/>
      <c r="B24" s="73"/>
      <c r="C24" s="83"/>
      <c r="D24" s="73"/>
      <c r="E24" s="83"/>
      <c r="F24" s="75"/>
      <c r="G24" s="84"/>
      <c r="H24" s="75"/>
      <c r="I24" s="84"/>
      <c r="J24" s="75"/>
      <c r="K24" s="84"/>
      <c r="L24" s="75"/>
      <c r="M24" s="84"/>
      <c r="N24" s="75"/>
      <c r="O24" s="84"/>
      <c r="P24" s="75"/>
      <c r="Q24" s="84"/>
      <c r="R24" s="75"/>
      <c r="S24" s="84"/>
      <c r="T24" s="75"/>
      <c r="U24" s="84"/>
      <c r="V24" s="75"/>
      <c r="W24" s="84"/>
      <c r="X24" s="75"/>
      <c r="Y24" s="84"/>
      <c r="Z24" s="75"/>
      <c r="AA24" s="84"/>
      <c r="AB24" s="75"/>
      <c r="AC24" s="84"/>
      <c r="AD24" s="73"/>
      <c r="AE24" s="83"/>
      <c r="AF24" s="75"/>
      <c r="AG24" s="84"/>
      <c r="AH24" s="75"/>
      <c r="AI24" s="84"/>
      <c r="AJ24" s="75"/>
      <c r="AK24" s="84"/>
      <c r="AL24" s="75"/>
      <c r="AM24" s="84"/>
      <c r="AN24" s="75"/>
      <c r="AO24" s="84"/>
      <c r="AP24" s="75"/>
      <c r="AQ24" s="84"/>
      <c r="AR24" s="75"/>
      <c r="AS24" s="84"/>
      <c r="AT24" s="75"/>
      <c r="AU24" s="84"/>
      <c r="AV24" s="75"/>
      <c r="AW24" s="84"/>
      <c r="AX24" s="75"/>
      <c r="AY24" s="84"/>
      <c r="AZ24" s="75"/>
      <c r="BA24" s="84"/>
      <c r="BB24" s="75"/>
      <c r="BC24" s="84"/>
      <c r="BD24" s="75"/>
      <c r="BE24" s="84"/>
      <c r="BF24" s="75"/>
      <c r="BG24" s="84"/>
      <c r="BH24" s="75"/>
      <c r="BI24" s="84"/>
      <c r="BJ24" s="75"/>
      <c r="BK24" s="84"/>
      <c r="BL24" s="75"/>
      <c r="BM24" s="84"/>
      <c r="BN24" s="75"/>
      <c r="BO24" s="84"/>
      <c r="BP24" s="75"/>
      <c r="BR24" s="317"/>
      <c r="BS24" s="318"/>
      <c r="BT24" s="317"/>
      <c r="BU24" s="318"/>
      <c r="BV24" s="317"/>
      <c r="BW24" s="318"/>
      <c r="BX24" s="317"/>
      <c r="BY24" s="318"/>
      <c r="BZ24" s="352"/>
      <c r="CA24" s="353"/>
      <c r="CB24" s="352"/>
      <c r="CC24" s="353"/>
      <c r="CD24" s="317"/>
      <c r="CE24" s="318"/>
      <c r="CF24" s="317"/>
      <c r="CG24" s="318"/>
      <c r="CH24" s="317"/>
      <c r="CI24" s="318"/>
      <c r="CJ24" s="317"/>
      <c r="CK24" s="318"/>
      <c r="CL24" s="317"/>
      <c r="CM24" s="318"/>
      <c r="CN24" s="317"/>
      <c r="CO24" s="318"/>
      <c r="CP24" s="317"/>
      <c r="CQ24" s="318"/>
      <c r="CR24" s="317"/>
      <c r="CS24" s="318"/>
      <c r="CT24" s="317"/>
      <c r="CU24" s="318"/>
      <c r="CV24" s="317"/>
      <c r="CW24" s="318"/>
      <c r="CX24" s="317"/>
      <c r="CY24" s="318"/>
      <c r="CZ24" s="317"/>
      <c r="DA24" s="318"/>
      <c r="DB24" s="317"/>
      <c r="DC24" s="318"/>
      <c r="DD24" s="438"/>
      <c r="DE24" s="439"/>
    </row>
    <row r="25" spans="1:109" x14ac:dyDescent="0.35">
      <c r="A25" s="40" t="s">
        <v>56</v>
      </c>
      <c r="B25" s="73"/>
      <c r="C25" s="83"/>
      <c r="D25" s="73"/>
      <c r="E25" s="83"/>
      <c r="F25" s="75"/>
      <c r="G25" s="84"/>
      <c r="H25" s="75"/>
      <c r="I25" s="84"/>
      <c r="J25" s="75"/>
      <c r="K25" s="84"/>
      <c r="L25" s="75"/>
      <c r="M25" s="84"/>
      <c r="N25" s="75"/>
      <c r="O25" s="84"/>
      <c r="P25" s="75"/>
      <c r="Q25" s="84"/>
      <c r="R25" s="75"/>
      <c r="S25" s="84"/>
      <c r="T25" s="75"/>
      <c r="U25" s="84"/>
      <c r="V25" s="75"/>
      <c r="W25" s="84"/>
      <c r="X25" s="75"/>
      <c r="Y25" s="84"/>
      <c r="Z25" s="75"/>
      <c r="AA25" s="84"/>
      <c r="AB25" s="75"/>
      <c r="AC25" s="84"/>
      <c r="AD25" s="73"/>
      <c r="AE25" s="83"/>
      <c r="AF25" s="75"/>
      <c r="AG25" s="84"/>
      <c r="AH25" s="75"/>
      <c r="AI25" s="84"/>
      <c r="AJ25" s="75"/>
      <c r="AK25" s="84"/>
      <c r="AL25" s="75"/>
      <c r="AM25" s="84"/>
      <c r="AN25" s="75"/>
      <c r="AO25" s="84"/>
      <c r="AP25" s="75"/>
      <c r="AQ25" s="84"/>
      <c r="AR25" s="75"/>
      <c r="AS25" s="84"/>
      <c r="AT25" s="75"/>
      <c r="AU25" s="84"/>
      <c r="AV25" s="75"/>
      <c r="AW25" s="84"/>
      <c r="AX25" s="75"/>
      <c r="AY25" s="84"/>
      <c r="AZ25" s="75"/>
      <c r="BA25" s="84"/>
      <c r="BB25" s="75"/>
      <c r="BC25" s="84"/>
      <c r="BD25" s="75"/>
      <c r="BE25" s="84"/>
      <c r="BF25" s="75"/>
      <c r="BG25" s="84"/>
      <c r="BH25" s="75"/>
      <c r="BI25" s="84"/>
      <c r="BJ25" s="75"/>
      <c r="BK25" s="84"/>
      <c r="BL25" s="75"/>
      <c r="BM25" s="84"/>
      <c r="BN25" s="75"/>
      <c r="BO25" s="84"/>
      <c r="BP25" s="75"/>
      <c r="BR25" s="317"/>
      <c r="BS25" s="318"/>
      <c r="BT25" s="317"/>
      <c r="BU25" s="318"/>
      <c r="BV25" s="317"/>
      <c r="BW25" s="318"/>
      <c r="BX25" s="317"/>
      <c r="BY25" s="318"/>
      <c r="BZ25" s="352"/>
      <c r="CA25" s="353"/>
      <c r="CB25" s="352"/>
      <c r="CC25" s="353"/>
      <c r="CD25" s="317"/>
      <c r="CE25" s="318"/>
      <c r="CF25" s="390"/>
      <c r="CG25" s="318"/>
      <c r="CH25" s="390"/>
      <c r="CI25" s="318"/>
      <c r="CJ25" s="390"/>
      <c r="CK25" s="318"/>
      <c r="CL25" s="390"/>
      <c r="CM25" s="318"/>
      <c r="CN25" s="390"/>
      <c r="CO25" s="318"/>
      <c r="CP25" s="390"/>
      <c r="CQ25" s="318"/>
      <c r="CR25" s="390"/>
      <c r="CS25" s="318"/>
      <c r="CT25" s="390"/>
      <c r="CU25" s="318"/>
      <c r="CV25" s="390"/>
      <c r="CW25" s="318"/>
      <c r="CX25" s="390"/>
      <c r="CY25" s="318"/>
      <c r="CZ25" s="390"/>
      <c r="DA25" s="318"/>
      <c r="DB25" s="390"/>
      <c r="DC25" s="318"/>
      <c r="DD25" s="440"/>
      <c r="DE25" s="439"/>
    </row>
    <row r="26" spans="1:109" x14ac:dyDescent="0.35">
      <c r="A26" s="41" t="s">
        <v>57</v>
      </c>
      <c r="B26" s="29">
        <f>+'DOMESTIC DEBT COLONES'!B26+'EXTERNAL DEBT COLONES'!B34</f>
        <v>2430334.6099007828</v>
      </c>
      <c r="C26" s="78">
        <f>+B26/B6</f>
        <v>9.9524239973522458E-2</v>
      </c>
      <c r="D26" s="29">
        <f>+'DOMESTIC DEBT COLONES'!D26+'EXTERNAL DEBT COLONES'!D34</f>
        <v>2661374.9906487423</v>
      </c>
      <c r="E26" s="78">
        <f>+D26/D6</f>
        <v>0.10764652231182852</v>
      </c>
      <c r="F26" s="30">
        <f>+'DOMESTIC DEBT COLONES'!F26+'EXTERNAL DEBT COLONES'!F34</f>
        <v>2585477.8104687058</v>
      </c>
      <c r="G26" s="79">
        <f>+F26/F6</f>
        <v>0.10287264034314686</v>
      </c>
      <c r="H26" s="30">
        <f>+'DOMESTIC DEBT COLONES'!H26+'EXTERNAL DEBT COLONES'!H34</f>
        <v>2369792.8096290822</v>
      </c>
      <c r="I26" s="79">
        <f>+H26/H6</f>
        <v>9.3357452226322246E-2</v>
      </c>
      <c r="J26" s="30">
        <f>+'DOMESTIC DEBT COLONES'!J26+'EXTERNAL DEBT COLONES'!J34</f>
        <v>2279330.6231646799</v>
      </c>
      <c r="K26" s="79">
        <f>+J26/J6</f>
        <v>8.8832069479519785E-2</v>
      </c>
      <c r="L26" s="30">
        <f>+'DOMESTIC DEBT COLONES'!L26+'EXTERNAL DEBT COLONES'!L34</f>
        <v>2385315.7323789471</v>
      </c>
      <c r="M26" s="79">
        <f>+L26/L6</f>
        <v>9.2471506788508115E-2</v>
      </c>
      <c r="N26" s="30">
        <f>+'DOMESTIC DEBT COLONES'!N26+'EXTERNAL DEBT COLONES'!N34</f>
        <v>2512592.5079865986</v>
      </c>
      <c r="O26" s="79">
        <f>+N26/N6</f>
        <v>9.5802877408305176E-2</v>
      </c>
      <c r="P26" s="30">
        <f>+'DOMESTIC DEBT COLONES'!P26+'EXTERNAL DEBT COLONES'!P34</f>
        <v>2531572.6479249895</v>
      </c>
      <c r="Q26" s="79">
        <f>+P26/P6</f>
        <v>9.59477895213975E-2</v>
      </c>
      <c r="R26" s="30">
        <f>+'DOMESTIC DEBT COLONES'!R26+'EXTERNAL DEBT COLONES'!R34</f>
        <v>2953840.2547301976</v>
      </c>
      <c r="S26" s="79">
        <f>+R26/R6</f>
        <v>0.10927281442724116</v>
      </c>
      <c r="T26" s="30">
        <f>+'DOMESTIC DEBT COLONES'!T26+'EXTERNAL DEBT COLONES'!T34</f>
        <v>3050431.5546133523</v>
      </c>
      <c r="U26" s="79">
        <f>+T26/T6</f>
        <v>0.11209158450380116</v>
      </c>
      <c r="V26" s="30">
        <f>+'DOMESTIC DEBT COLONES'!V26+'EXTERNAL DEBT COLONES'!V34</f>
        <v>3071307.2518238607</v>
      </c>
      <c r="W26" s="79">
        <f>+V26/V6</f>
        <v>0.11157141485187402</v>
      </c>
      <c r="X26" s="30">
        <f>+'DOMESTIC DEBT COLONES'!X26+'EXTERNAL DEBT COLONES'!X34</f>
        <v>2651468.504747082</v>
      </c>
      <c r="Y26" s="79">
        <f>+X26/X6</f>
        <v>9.7855807380822127E-2</v>
      </c>
      <c r="Z26" s="30">
        <f>+'DOMESTIC DEBT COLONES'!Z26+'EXTERNAL DEBT COLONES'!Z34</f>
        <v>2414693.5474929647</v>
      </c>
      <c r="AA26" s="79">
        <f>+Z26/Z6</f>
        <v>8.8541162165927112E-2</v>
      </c>
      <c r="AB26" s="30">
        <f>+'DOMESTIC DEBT COLONES'!AB26+'EXTERNAL DEBT COLONES'!AB34</f>
        <v>2817267.9995204322</v>
      </c>
      <c r="AC26" s="79">
        <f>+AB26/AB6</f>
        <v>0.10252843065127158</v>
      </c>
      <c r="AD26" s="29">
        <f>+'DOMESTIC DEBT COLONES'!AD26+'EXTERNAL DEBT COLONES'!AD34</f>
        <v>3086375.3313583955</v>
      </c>
      <c r="AE26" s="78">
        <f>+AD26/AD6</f>
        <v>0.11130574696383458</v>
      </c>
      <c r="AF26" s="30">
        <f>+'DOMESTIC DEBT COLONES'!AF26+'EXTERNAL DEBT COLONES'!AF34</f>
        <v>3176097.0686430722</v>
      </c>
      <c r="AG26" s="79">
        <f>+AF26/AF6</f>
        <v>0.11166379422629792</v>
      </c>
      <c r="AH26" s="30">
        <f>+'DOMESTIC DEBT COLONES'!AH26+'EXTERNAL DEBT COLONES'!AH34</f>
        <v>3145931.2891897592</v>
      </c>
      <c r="AI26" s="79">
        <f>+AH26/AH6</f>
        <v>0.10951509586364458</v>
      </c>
      <c r="AJ26" s="30">
        <f>+'DOMESTIC DEBT COLONES'!AJ26+'EXTERNAL DEBT COLONES'!AJ34</f>
        <v>3156335.7220287854</v>
      </c>
      <c r="AK26" s="79">
        <f>+AJ26/AJ6</f>
        <v>0.10887372735118452</v>
      </c>
      <c r="AL26" s="30">
        <f>+'DOMESTIC DEBT COLONES'!AL26+'EXTERNAL DEBT COLONES'!AL34</f>
        <v>3213160.6540339664</v>
      </c>
      <c r="AM26" s="79">
        <f>+AL26/AL6</f>
        <v>0.11112717527294709</v>
      </c>
      <c r="AN26" s="30">
        <f>+'DOMESTIC DEBT COLONES'!AN26+'EXTERNAL DEBT COLONES'!AN34</f>
        <v>3166571.5906883618</v>
      </c>
      <c r="AO26" s="79">
        <f>+AN26/AN6</f>
        <v>0.11066458080926495</v>
      </c>
      <c r="AP26" s="30">
        <f>+'DOMESTIC DEBT COLONES'!AP26+'EXTERNAL DEBT COLONES'!AP34</f>
        <v>3126282.1765817846</v>
      </c>
      <c r="AQ26" s="79">
        <f>+AP26/AP6</f>
        <v>0.10839707015679569</v>
      </c>
      <c r="AR26" s="30">
        <f>+'DOMESTIC DEBT COLONES'!AR26+'EXTERNAL DEBT COLONES'!AR34</f>
        <v>3106706.8485952253</v>
      </c>
      <c r="AS26" s="79">
        <f>+AR26/AR6</f>
        <v>0.11005427274774407</v>
      </c>
      <c r="AT26" s="30">
        <f>+'DOMESTIC DEBT COLONES'!AT26+'EXTERNAL DEBT COLONES'!AT34</f>
        <v>3049822.1462273374</v>
      </c>
      <c r="AU26" s="79">
        <f>+AT26/AT6</f>
        <v>0.1081610622869367</v>
      </c>
      <c r="AV26" s="30">
        <f>+'DOMESTIC DEBT COLONES'!AV26+'EXTERNAL DEBT COLONES'!AV34</f>
        <v>3008250.2080731704</v>
      </c>
      <c r="AW26" s="79">
        <f>+AV26/AV6</f>
        <v>0.10603470576757429</v>
      </c>
      <c r="AX26" s="30">
        <f>+'DOMESTIC DEBT COLONES'!AX26+'EXTERNAL DEBT COLONES'!AX34</f>
        <v>2822110.4302553339</v>
      </c>
      <c r="AY26" s="79">
        <f>+AX26/AX6</f>
        <v>9.9991429893099212E-2</v>
      </c>
      <c r="AZ26" s="30">
        <f>+'DOMESTIC DEBT COLONES'!AZ26+'EXTERNAL DEBT COLONES'!AZ34</f>
        <v>2718222.2779267346</v>
      </c>
      <c r="BA26" s="79">
        <f>+AZ26/AZ6</f>
        <v>9.9634622311291665E-2</v>
      </c>
      <c r="BB26" s="30">
        <f>+'DOMESTIC DEBT COLONES'!BB26+'EXTERNAL DEBT COLONES'!BB34</f>
        <v>2675115.4639724093</v>
      </c>
      <c r="BC26" s="79">
        <f>+BB26/BB6</f>
        <v>9.7253707287936267E-2</v>
      </c>
      <c r="BD26" s="30">
        <f>+'DOMESTIC DEBT COLONES'!BD26+'EXTERNAL DEBT COLONES'!BD34</f>
        <v>2724962.5499589425</v>
      </c>
      <c r="BE26" s="79">
        <f>+BD26/BD6</f>
        <v>9.9685201906158399E-2</v>
      </c>
      <c r="BF26" s="30">
        <f>+'DOMESTIC DEBT COLONES'!BF26+'EXTERNAL DEBT COLONES'!BF34</f>
        <v>2604390.0030670944</v>
      </c>
      <c r="BG26" s="79">
        <f>+BF26/BF6</f>
        <v>9.1323495552945042E-2</v>
      </c>
      <c r="BH26" s="30">
        <f>+'DOMESTIC DEBT COLONES'!BH26+'EXTERNAL DEBT COLONES'!BH34</f>
        <v>2650312.837382236</v>
      </c>
      <c r="BI26" s="79">
        <f>+BH26/BH6</f>
        <v>9.2754397854096823E-2</v>
      </c>
      <c r="BJ26" s="30">
        <f>+'DOMESTIC DEBT COLONES'!BJ26+'EXTERNAL DEBT COLONES'!BJ34</f>
        <v>3156609.8025609129</v>
      </c>
      <c r="BK26" s="79">
        <f>+BJ26/BJ6</f>
        <v>0.11024300804136904</v>
      </c>
      <c r="BL26" s="30">
        <f>+'DOMESTIC DEBT COLONES'!BL26+'EXTERNAL DEBT COLONES'!BL34</f>
        <v>3096079.4823034001</v>
      </c>
      <c r="BM26" s="79">
        <f>+BL26/BL6</f>
        <v>0.10864175335456931</v>
      </c>
      <c r="BN26" s="30">
        <f>+'DOMESTIC DEBT COLONES'!BN26+'EXTERNAL DEBT COLONES'!BN34</f>
        <v>2533889.9631154821</v>
      </c>
      <c r="BO26" s="79">
        <f>+BN26/BN6</f>
        <v>8.9395189580273565E-2</v>
      </c>
      <c r="BP26" s="30">
        <f>+'DOMESTIC DEBT COLONES'!BP26+'EXTERNAL DEBT COLONES'!BP34</f>
        <v>2535878.4815502032</v>
      </c>
      <c r="BQ26" s="279">
        <f>+BP26/BP6</f>
        <v>8.9822052076049624E-2</v>
      </c>
      <c r="BR26" s="313">
        <f>+'DOMESTIC DEBT COLONES'!BR26+'EXTERNAL DEBT COLONES'!BR34</f>
        <v>2493976.2048076191</v>
      </c>
      <c r="BS26" s="316">
        <f>+BR26/BR6</f>
        <v>8.8386617728983624E-2</v>
      </c>
      <c r="BT26" s="313">
        <f>+'DOMESTIC DEBT COLONES'!BT26+'EXTERNAL DEBT COLONES'!BT34</f>
        <v>2506031.4123648671</v>
      </c>
      <c r="BU26" s="316">
        <f>+BT26/BT6</f>
        <v>8.6418212727289875E-2</v>
      </c>
      <c r="BV26" s="313">
        <f>+'DOMESTIC DEBT COLONES'!BV26+'EXTERNAL DEBT COLONES'!BV34</f>
        <v>2524961.9153375691</v>
      </c>
      <c r="BW26" s="316">
        <f>+BV26/BV6</f>
        <v>8.7787261070241526E-2</v>
      </c>
      <c r="BX26" s="313">
        <f>+'DOMESTIC DEBT COLONES'!BX26+'EXTERNAL DEBT COLONES'!BX34</f>
        <v>2659421.8807248599</v>
      </c>
      <c r="BY26" s="316">
        <f>+BX26/BX6</f>
        <v>9.1759735613867785E-2</v>
      </c>
      <c r="BZ26" s="349">
        <f>+'DOMESTIC DEBT COLONES'!BZ26+'EXTERNAL DEBT COLONES'!BZ34</f>
        <v>2876378.4802585836</v>
      </c>
      <c r="CA26" s="351">
        <f>+BZ26/BZ6</f>
        <v>9.9765779450872963E-2</v>
      </c>
      <c r="CB26" s="349">
        <f>+'DOMESTIC DEBT COLONES'!CB26+'EXTERNAL DEBT COLONES'!CB34</f>
        <v>2627647.4431930119</v>
      </c>
      <c r="CC26" s="351">
        <f>+CB26/CB6</f>
        <v>9.2310746001540156E-2</v>
      </c>
      <c r="CD26" s="313">
        <f>+'DOMESTIC DEBT COLONES'!CD26+'EXTERNAL DEBT COLONES'!CD34</f>
        <v>2574608.28887115</v>
      </c>
      <c r="CE26" s="316">
        <f>+CD26/CD6</f>
        <v>8.9441458686661743E-2</v>
      </c>
      <c r="CF26" s="313">
        <f>+'DOMESTIC DEBT COLONES'!CF26+'EXTERNAL DEBT COLONES'!CF34</f>
        <v>2704299.3471976304</v>
      </c>
      <c r="CG26" s="316">
        <f>+CF26/CF6</f>
        <v>9.2156071283315197E-2</v>
      </c>
      <c r="CH26" s="313">
        <f>+'DOMESTIC DEBT COLONES'!CH26+'EXTERNAL DEBT COLONES'!CH34</f>
        <v>2262620.5053812494</v>
      </c>
      <c r="CI26" s="316">
        <f>+CH26/CH6</f>
        <v>7.7456766478243927E-2</v>
      </c>
      <c r="CJ26" s="313">
        <f>+'DOMESTIC DEBT COLONES'!CJ26+'EXTERNAL DEBT COLONES'!CJ34</f>
        <v>2301436.6890935092</v>
      </c>
      <c r="CK26" s="316">
        <f>+CJ26/CJ6</f>
        <v>7.8783666447387574E-2</v>
      </c>
      <c r="CL26" s="313">
        <f>+'DOMESTIC DEBT COLONES'!CL26+'EXTERNAL DEBT COLONES'!CL34</f>
        <v>2526133.7831580774</v>
      </c>
      <c r="CM26" s="316">
        <f>+CL26/CL6</f>
        <v>8.5865504898690714E-2</v>
      </c>
      <c r="CN26" s="313">
        <f>+'DOMESTIC DEBT COLONES'!CN26+'EXTERNAL DEBT COLONES'!CN34</f>
        <v>2488833.6582577717</v>
      </c>
      <c r="CO26" s="316">
        <f>+CN26/CN6</f>
        <v>8.5067443034383308E-2</v>
      </c>
      <c r="CP26" s="313">
        <f>+'DOMESTIC DEBT COLONES'!CP26+'EXTERNAL DEBT COLONES'!CP34</f>
        <v>2452588.4757350218</v>
      </c>
      <c r="CQ26" s="316">
        <f>+CP26/CP6</f>
        <v>8.3745443600686101E-2</v>
      </c>
      <c r="CR26" s="313">
        <f>+'DOMESTIC DEBT COLONES'!CR26+'EXTERNAL DEBT COLONES'!CR34</f>
        <v>2540059.6629845453</v>
      </c>
      <c r="CS26" s="316">
        <f>+CR26/CR6</f>
        <v>8.6464360566047477E-2</v>
      </c>
      <c r="CT26" s="313">
        <f>+'DOMESTIC DEBT COLONES'!CT26+'EXTERNAL DEBT COLONES'!CT34</f>
        <v>2385774.6126957582</v>
      </c>
      <c r="CU26" s="316">
        <f>+CT26/CT6</f>
        <v>8.129136711940449E-2</v>
      </c>
      <c r="CV26" s="313">
        <f>+'DOMESTIC DEBT COLONES'!CV26+'EXTERNAL DEBT COLONES'!CV34</f>
        <v>2431268.7207633741</v>
      </c>
      <c r="CW26" s="316">
        <f>+CV26/CV6</f>
        <v>8.2892461539169349E-2</v>
      </c>
      <c r="CX26" s="313">
        <f>+'DOMESTIC DEBT COLONES'!CX26+'EXTERNAL DEBT COLONES'!CX34</f>
        <v>2462505.4295064737</v>
      </c>
      <c r="CY26" s="316">
        <f>+CX26/CX6</f>
        <v>8.3762250908283348E-2</v>
      </c>
      <c r="CZ26" s="313">
        <f>+'DOMESTIC DEBT COLONES'!CZ26+'EXTERNAL DEBT COLONES'!CZ34</f>
        <v>2509334.9404951716</v>
      </c>
      <c r="DA26" s="316">
        <f>+CZ26/CZ6</f>
        <v>8.4969513586299533E-2</v>
      </c>
      <c r="DB26" s="313">
        <f>+'DOMESTIC DEBT COLONES'!DB26+'EXTERNAL DEBT COLONES'!DB34</f>
        <v>2274715.4040234601</v>
      </c>
      <c r="DC26" s="316">
        <f>+DB26/DB6</f>
        <v>7.6945294097346947E-2</v>
      </c>
      <c r="DD26" s="435">
        <f>+'DOMESTIC DEBT COLONES'!DD26+'EXTERNAL DEBT COLONES'!DD34</f>
        <v>2377059.2616473683</v>
      </c>
      <c r="DE26" s="437">
        <f>+DD26/DD6</f>
        <v>8.006850969497678E-2</v>
      </c>
    </row>
    <row r="27" spans="1:109" x14ac:dyDescent="0.35">
      <c r="A27" s="94" t="s">
        <v>58</v>
      </c>
      <c r="B27" s="73">
        <f>+B26/B65</f>
        <v>6.6593183245186621E-2</v>
      </c>
      <c r="C27" s="74"/>
      <c r="D27" s="73">
        <v>0</v>
      </c>
      <c r="E27" s="74"/>
      <c r="F27" s="75">
        <v>0</v>
      </c>
      <c r="G27" s="76"/>
      <c r="H27" s="75">
        <v>0</v>
      </c>
      <c r="I27" s="76"/>
      <c r="J27" s="75">
        <v>0</v>
      </c>
      <c r="K27" s="76"/>
      <c r="L27" s="75">
        <v>0</v>
      </c>
      <c r="M27" s="76"/>
      <c r="N27" s="75">
        <v>0</v>
      </c>
      <c r="O27" s="76"/>
      <c r="P27" s="75">
        <v>0</v>
      </c>
      <c r="Q27" s="76"/>
      <c r="R27" s="75">
        <v>0</v>
      </c>
      <c r="S27" s="76"/>
      <c r="T27" s="75">
        <v>0</v>
      </c>
      <c r="U27" s="76"/>
      <c r="V27" s="75">
        <v>0</v>
      </c>
      <c r="W27" s="76"/>
      <c r="X27" s="75">
        <v>0</v>
      </c>
      <c r="Y27" s="76"/>
      <c r="Z27" s="75">
        <f>+Z26/Z65</f>
        <v>6.0377739205735345E-2</v>
      </c>
      <c r="AA27" s="76"/>
      <c r="AB27" s="75">
        <v>0</v>
      </c>
      <c r="AC27" s="76"/>
      <c r="AD27" s="73">
        <v>0</v>
      </c>
      <c r="AE27" s="74"/>
      <c r="AF27" s="75">
        <v>0</v>
      </c>
      <c r="AG27" s="76"/>
      <c r="AH27" s="75">
        <v>0</v>
      </c>
      <c r="AI27" s="76"/>
      <c r="AJ27" s="75">
        <v>0</v>
      </c>
      <c r="AK27" s="76"/>
      <c r="AL27" s="75">
        <v>0</v>
      </c>
      <c r="AM27" s="76"/>
      <c r="AN27" s="75">
        <v>0</v>
      </c>
      <c r="AO27" s="76"/>
      <c r="AP27" s="75">
        <v>0</v>
      </c>
      <c r="AQ27" s="76"/>
      <c r="AR27" s="75">
        <v>0</v>
      </c>
      <c r="AS27" s="76"/>
      <c r="AT27" s="75">
        <v>0</v>
      </c>
      <c r="AU27" s="76"/>
      <c r="AV27" s="75">
        <v>0</v>
      </c>
      <c r="AW27" s="76"/>
      <c r="AX27" s="75">
        <f>+AX26/AX65</f>
        <v>6.2979435502990816E-2</v>
      </c>
      <c r="AY27" s="76"/>
      <c r="AZ27" s="77" t="e">
        <f>+AZ26/AZ65</f>
        <v>#DIV/0!</v>
      </c>
      <c r="BA27" s="76"/>
      <c r="BB27" s="77" t="e">
        <f>+BB26/BB65</f>
        <v>#DIV/0!</v>
      </c>
      <c r="BC27" s="76"/>
      <c r="BD27" s="77" t="e">
        <f>+BD26/BD65</f>
        <v>#DIV/0!</v>
      </c>
      <c r="BE27" s="76"/>
      <c r="BF27" s="77" t="e">
        <f>+BF26/BF65</f>
        <v>#DIV/0!</v>
      </c>
      <c r="BG27" s="76"/>
      <c r="BH27" s="77" t="e">
        <f>+BH26/BH65</f>
        <v>#DIV/0!</v>
      </c>
      <c r="BI27" s="76"/>
      <c r="BJ27" s="77" t="e">
        <f>+BJ26/BJ65</f>
        <v>#DIV/0!</v>
      </c>
      <c r="BK27" s="76"/>
      <c r="BL27" s="77" t="e">
        <f>+BL26/BL65</f>
        <v>#DIV/0!</v>
      </c>
      <c r="BM27" s="76"/>
      <c r="BN27" s="77" t="e">
        <f>+BN26/BN65</f>
        <v>#DIV/0!</v>
      </c>
      <c r="BO27" s="76"/>
      <c r="BP27" s="77" t="e">
        <f>+BP26/BP65</f>
        <v>#DIV/0!</v>
      </c>
      <c r="BQ27" s="301"/>
      <c r="BR27" s="314"/>
      <c r="BS27" s="315"/>
      <c r="BT27" s="314"/>
      <c r="BU27" s="315"/>
      <c r="BV27" s="317">
        <f>+BV26/BV65</f>
        <v>5.3654929184421767E-2</v>
      </c>
      <c r="BW27" s="315"/>
      <c r="BX27" s="317"/>
      <c r="BY27" s="315"/>
      <c r="BZ27" s="352"/>
      <c r="CA27" s="350"/>
      <c r="CB27" s="352"/>
      <c r="CC27" s="350"/>
      <c r="CD27" s="317"/>
      <c r="CE27" s="315"/>
      <c r="CF27" s="390"/>
      <c r="CG27" s="315"/>
      <c r="CH27" s="390"/>
      <c r="CI27" s="315"/>
      <c r="CJ27" s="390"/>
      <c r="CK27" s="315"/>
      <c r="CL27" s="390"/>
      <c r="CM27" s="315"/>
      <c r="CN27" s="390"/>
      <c r="CO27" s="315"/>
      <c r="CP27" s="390"/>
      <c r="CQ27" s="315"/>
      <c r="CR27" s="390"/>
      <c r="CS27" s="315"/>
      <c r="CT27" s="75">
        <f>+CT26/CT65</f>
        <v>4.8574350203616466E-2</v>
      </c>
      <c r="CU27" s="315"/>
      <c r="CV27" s="77" t="e">
        <f>+CV26/CV65</f>
        <v>#DIV/0!</v>
      </c>
      <c r="CW27" s="315"/>
      <c r="CX27" s="77" t="e">
        <f>+CX26/CX65</f>
        <v>#DIV/0!</v>
      </c>
      <c r="CY27" s="315"/>
      <c r="CZ27" s="77" t="e">
        <f>+CZ26/CZ65</f>
        <v>#DIV/0!</v>
      </c>
      <c r="DA27" s="315"/>
      <c r="DB27" s="77" t="e">
        <f>+DB26/DB65</f>
        <v>#DIV/0!</v>
      </c>
      <c r="DC27" s="315"/>
      <c r="DD27" s="455" t="e">
        <f>+DD26/DD65</f>
        <v>#DIV/0!</v>
      </c>
      <c r="DE27" s="436"/>
    </row>
    <row r="28" spans="1:109" x14ac:dyDescent="0.35">
      <c r="A28" s="41" t="s">
        <v>59</v>
      </c>
      <c r="B28" s="29">
        <f>+'DOMESTIC DEBT COLONES'!B28+'EXTERNAL DEBT COLONES'!B36</f>
        <v>8739394.1961735506</v>
      </c>
      <c r="C28" s="78">
        <f>+B28/B6</f>
        <v>0.3578855198209494</v>
      </c>
      <c r="D28" s="29">
        <f>+'DOMESTIC DEBT COLONES'!D28+'EXTERNAL DEBT COLONES'!D36</f>
        <v>8802379.7646467499</v>
      </c>
      <c r="E28" s="78">
        <f>+D28/D6</f>
        <v>0.35603609903212419</v>
      </c>
      <c r="F28" s="30">
        <f>+'DOMESTIC DEBT COLONES'!F28+'EXTERNAL DEBT COLONES'!F36</f>
        <v>9013050.8932791762</v>
      </c>
      <c r="G28" s="79">
        <f>+F28/F6</f>
        <v>0.35861701817146957</v>
      </c>
      <c r="H28" s="30">
        <f>+'DOMESTIC DEBT COLONES'!H28+'EXTERNAL DEBT COLONES'!H36</f>
        <v>9598579.6322820168</v>
      </c>
      <c r="I28" s="79">
        <f>+H28/H6</f>
        <v>0.37813387559462414</v>
      </c>
      <c r="J28" s="30">
        <f>+'DOMESTIC DEBT COLONES'!J28+'EXTERNAL DEBT COLONES'!J36</f>
        <v>9628551.6530007944</v>
      </c>
      <c r="K28" s="79">
        <f>+J28/J6</f>
        <v>0.37525234853334183</v>
      </c>
      <c r="L28" s="30">
        <f>+'DOMESTIC DEBT COLONES'!L28+'EXTERNAL DEBT COLONES'!L36</f>
        <v>9512679.6348113287</v>
      </c>
      <c r="M28" s="79">
        <f>+L28/L6</f>
        <v>0.36877793890624927</v>
      </c>
      <c r="N28" s="30">
        <f>+'DOMESTIC DEBT COLONES'!N28+'EXTERNAL DEBT COLONES'!N36</f>
        <v>9734928.9689354543</v>
      </c>
      <c r="O28" s="79">
        <f>+N28/N6</f>
        <v>0.37118402750345875</v>
      </c>
      <c r="P28" s="30">
        <f>+'DOMESTIC DEBT COLONES'!P28+'EXTERNAL DEBT COLONES'!P36</f>
        <v>9812583.2019032575</v>
      </c>
      <c r="Q28" s="79">
        <f>+P28/P6</f>
        <v>0.37190150102510944</v>
      </c>
      <c r="R28" s="30">
        <f>+'DOMESTIC DEBT COLONES'!R28+'EXTERNAL DEBT COLONES'!R36</f>
        <v>10171339.330502041</v>
      </c>
      <c r="S28" s="79">
        <f>+R28/R6</f>
        <v>0.37627318314137076</v>
      </c>
      <c r="T28" s="30">
        <f>+'DOMESTIC DEBT COLONES'!T28+'EXTERNAL DEBT COLONES'!T36</f>
        <v>10484993.373434661</v>
      </c>
      <c r="U28" s="79">
        <f>+T28/T6</f>
        <v>0.38528303280980031</v>
      </c>
      <c r="V28" s="30">
        <f>+'DOMESTIC DEBT COLONES'!V28+'EXTERNAL DEBT COLONES'!V36</f>
        <v>10543272.515047545</v>
      </c>
      <c r="W28" s="79">
        <f>+V28/V6</f>
        <v>0.38300558531686529</v>
      </c>
      <c r="X28" s="30">
        <f>+'DOMESTIC DEBT COLONES'!X28+'EXTERNAL DEBT COLONES'!X36</f>
        <v>10620273.510841325</v>
      </c>
      <c r="Y28" s="79">
        <f>+X28/X6</f>
        <v>0.39195466102949944</v>
      </c>
      <c r="Z28" s="30">
        <f>+'DOMESTIC DEBT COLONES'!Z28+'EXTERNAL DEBT COLONES'!Z36</f>
        <v>10750870.194840997</v>
      </c>
      <c r="AA28" s="79">
        <f>+Z28/Z6</f>
        <v>0.39420925373099441</v>
      </c>
      <c r="AB28" s="30">
        <f>+'DOMESTIC DEBT COLONES'!AB28+'EXTERNAL DEBT COLONES'!AB36</f>
        <v>10267502.407154448</v>
      </c>
      <c r="AC28" s="79">
        <f>+AB28/AB6</f>
        <v>0.37366374398633567</v>
      </c>
      <c r="AD28" s="29">
        <f>+'DOMESTIC DEBT COLONES'!AD28+'EXTERNAL DEBT COLONES'!AD36</f>
        <v>10327675.456622215</v>
      </c>
      <c r="AE28" s="78">
        <f>+AD28/AD6</f>
        <v>0.37245296105754527</v>
      </c>
      <c r="AF28" s="30">
        <f>+'DOMESTIC DEBT COLONES'!AF28+'EXTERNAL DEBT COLONES'!AF36</f>
        <v>10802132.538786775</v>
      </c>
      <c r="AG28" s="79">
        <f>+AF28/AF6</f>
        <v>0.37977652412607554</v>
      </c>
      <c r="AH28" s="30">
        <f>+'DOMESTIC DEBT COLONES'!AH28+'EXTERNAL DEBT COLONES'!AH36</f>
        <v>10813319.632522089</v>
      </c>
      <c r="AI28" s="79">
        <f>+AH28/AH6</f>
        <v>0.37642962522073559</v>
      </c>
      <c r="AJ28" s="30">
        <f>+'DOMESTIC DEBT COLONES'!AJ28+'EXTERNAL DEBT COLONES'!AJ36</f>
        <v>11088528.678019155</v>
      </c>
      <c r="AK28" s="79">
        <f>+AJ28/AJ6</f>
        <v>0.38248448654900025</v>
      </c>
      <c r="AL28" s="30">
        <f>+'DOMESTIC DEBT COLONES'!AL28+'EXTERNAL DEBT COLONES'!AL36</f>
        <v>10894482.736442629</v>
      </c>
      <c r="AM28" s="79">
        <f>+AL28/AL6</f>
        <v>0.37678573308832702</v>
      </c>
      <c r="AN28" s="30">
        <f>+'DOMESTIC DEBT COLONES'!AN28+'EXTERNAL DEBT COLONES'!AN36</f>
        <v>10739780.524012782</v>
      </c>
      <c r="AO28" s="79">
        <f>+AN28/AN6</f>
        <v>0.37533126147165952</v>
      </c>
      <c r="AP28" s="30">
        <f>+'DOMESTIC DEBT COLONES'!AP28+'EXTERNAL DEBT COLONES'!AP36</f>
        <v>10602522.881813943</v>
      </c>
      <c r="AQ28" s="79">
        <f>+AP28/AP6</f>
        <v>0.36761954031789296</v>
      </c>
      <c r="AR28" s="30">
        <f>+'DOMESTIC DEBT COLONES'!AR28+'EXTERNAL DEBT COLONES'!AR36</f>
        <v>10263105.44675922</v>
      </c>
      <c r="AS28" s="79">
        <f>+AR28/AR6</f>
        <v>0.36356781026417984</v>
      </c>
      <c r="AT28" s="30">
        <f>+'DOMESTIC DEBT COLONES'!AT28+'EXTERNAL DEBT COLONES'!AT36</f>
        <v>10294449.190060606</v>
      </c>
      <c r="AU28" s="79">
        <f>+AT28/AT6</f>
        <v>0.36508966971507184</v>
      </c>
      <c r="AV28" s="30">
        <f>+'DOMESTIC DEBT COLONES'!AV28+'EXTERNAL DEBT COLONES'!AV36</f>
        <v>10506246.202768039</v>
      </c>
      <c r="AW28" s="79">
        <f>+AV28/AV6</f>
        <v>0.37032382540605047</v>
      </c>
      <c r="AX28" s="30">
        <f>+'DOMESTIC DEBT COLONES'!AX28+'EXTERNAL DEBT COLONES'!AX36</f>
        <v>10580908.567364387</v>
      </c>
      <c r="AY28" s="79">
        <f>+AX28/AX6</f>
        <v>0.37489680271766868</v>
      </c>
      <c r="AZ28" s="30">
        <f>+'DOMESTIC DEBT COLONES'!AZ28+'EXTERNAL DEBT COLONES'!AZ36</f>
        <v>10541163.089683307</v>
      </c>
      <c r="BA28" s="79">
        <f>+AZ28/AZ6</f>
        <v>0.38637929344151772</v>
      </c>
      <c r="BB28" s="30">
        <f>+'DOMESTIC DEBT COLONES'!BB28+'EXTERNAL DEBT COLONES'!BB36</f>
        <v>10867992.036894437</v>
      </c>
      <c r="BC28" s="79">
        <f>+BB28/BB6</f>
        <v>0.39510538165490378</v>
      </c>
      <c r="BD28" s="30">
        <f>+'DOMESTIC DEBT COLONES'!BD28+'EXTERNAL DEBT COLONES'!BD36</f>
        <v>10544156.833315624</v>
      </c>
      <c r="BE28" s="79">
        <f>+BD28/BD6</f>
        <v>0.3857287517126079</v>
      </c>
      <c r="BF28" s="30">
        <f>+'DOMESTIC DEBT COLONES'!BF28+'EXTERNAL DEBT COLONES'!BF36</f>
        <v>10626883.463191079</v>
      </c>
      <c r="BG28" s="79">
        <f>+BF28/BF6</f>
        <v>0.37263395403510696</v>
      </c>
      <c r="BH28" s="30">
        <f>+'DOMESTIC DEBT COLONES'!BH28+'EXTERNAL DEBT COLONES'!BH36</f>
        <v>10513263.726198431</v>
      </c>
      <c r="BI28" s="79">
        <f>+BH28/BH6</f>
        <v>0.3679382421012718</v>
      </c>
      <c r="BJ28" s="30">
        <f>+'DOMESTIC DEBT COLONES'!BJ28+'EXTERNAL DEBT COLONES'!BJ36</f>
        <v>10171768.820698388</v>
      </c>
      <c r="BK28" s="79">
        <f>+BJ28/BJ6</f>
        <v>0.3552439047060712</v>
      </c>
      <c r="BL28" s="30">
        <f>+'DOMESTIC DEBT COLONES'!BL28+'EXTERNAL DEBT COLONES'!BL36</f>
        <v>9910098.7012583204</v>
      </c>
      <c r="BM28" s="79">
        <f>+BL28/BL6</f>
        <v>0.34774640152989389</v>
      </c>
      <c r="BN28" s="30">
        <f>+'DOMESTIC DEBT COLONES'!BN28+'EXTERNAL DEBT COLONES'!BN36</f>
        <v>10530799.427794211</v>
      </c>
      <c r="BO28" s="79">
        <f>+BN28/BN6</f>
        <v>0.37152474060950191</v>
      </c>
      <c r="BP28" s="30">
        <f>+'DOMESTIC DEBT COLONES'!BP28+'EXTERNAL DEBT COLONES'!BP36</f>
        <v>10313162.498115046</v>
      </c>
      <c r="BQ28" s="279">
        <f>+BP28/BP6</f>
        <v>0.3652972434263359</v>
      </c>
      <c r="BR28" s="313">
        <f>+'DOMESTIC DEBT COLONES'!BR28+'EXTERNAL DEBT COLONES'!BR36</f>
        <v>10610815.365879292</v>
      </c>
      <c r="BS28" s="316">
        <f>+BR28/BR6</f>
        <v>0.3760477264092994</v>
      </c>
      <c r="BT28" s="313">
        <f>+'DOMESTIC DEBT COLONES'!BT28+'EXTERNAL DEBT COLONES'!BT36</f>
        <v>10431934.365627201</v>
      </c>
      <c r="BU28" s="316">
        <f>+BT28/BT6</f>
        <v>0.35973576337383972</v>
      </c>
      <c r="BV28" s="313">
        <f>+'DOMESTIC DEBT COLONES'!BV28+'EXTERNAL DEBT COLONES'!BV36</f>
        <v>10323194.821516104</v>
      </c>
      <c r="BW28" s="316">
        <f>+BV28/BV6</f>
        <v>0.35891432396287898</v>
      </c>
      <c r="BX28" s="313">
        <f>+'DOMESTIC DEBT COLONES'!BX28+'EXTERNAL DEBT COLONES'!BX36</f>
        <v>10113179.202197395</v>
      </c>
      <c r="BY28" s="316">
        <f>+BX28/BX6</f>
        <v>0.34894149609552194</v>
      </c>
      <c r="BZ28" s="349">
        <f>+'DOMESTIC DEBT COLONES'!BZ28+'EXTERNAL DEBT COLONES'!BZ36</f>
        <v>9873083.911174681</v>
      </c>
      <c r="CA28" s="351">
        <f>+BZ28/BZ6</f>
        <v>0.342443082070919</v>
      </c>
      <c r="CB28" s="349">
        <f>+'DOMESTIC DEBT COLONES'!CB28+'EXTERNAL DEBT COLONES'!CB36</f>
        <v>9595942.6159602664</v>
      </c>
      <c r="CC28" s="351">
        <f>+CB28/CB6</f>
        <v>0.33711091027906837</v>
      </c>
      <c r="CD28" s="313">
        <f>+'DOMESTIC DEBT COLONES'!CD28+'EXTERNAL DEBT COLONES'!CD36</f>
        <v>9847509.6864696443</v>
      </c>
      <c r="CE28" s="316">
        <f>+CD28/CD6</f>
        <v>0.34210082931685754</v>
      </c>
      <c r="CF28" s="313">
        <f>+'DOMESTIC DEBT COLONES'!CF28+'EXTERNAL DEBT COLONES'!CF36</f>
        <v>9767174.4734757319</v>
      </c>
      <c r="CG28" s="316">
        <f>+CF28/CF6</f>
        <v>0.33284200876169734</v>
      </c>
      <c r="CH28" s="313">
        <f>+'DOMESTIC DEBT COLONES'!CH28+'EXTERNAL DEBT COLONES'!CH36</f>
        <v>9935590.9954564907</v>
      </c>
      <c r="CI28" s="316">
        <f>+CH28/CH6</f>
        <v>0.34012718868590969</v>
      </c>
      <c r="CJ28" s="313">
        <f>+'DOMESTIC DEBT COLONES'!CJ28+'EXTERNAL DEBT COLONES'!CJ36</f>
        <v>9593331.4864633474</v>
      </c>
      <c r="CK28" s="316">
        <f>+CJ28/CJ6</f>
        <v>0.32840261543168636</v>
      </c>
      <c r="CL28" s="313">
        <f>+'DOMESTIC DEBT COLONES'!CL28+'EXTERNAL DEBT COLONES'!CL36</f>
        <v>9447213.7130284775</v>
      </c>
      <c r="CM28" s="316">
        <f>+CL28/CL6</f>
        <v>0.3211190875017339</v>
      </c>
      <c r="CN28" s="313">
        <f>+'DOMESTIC DEBT COLONES'!CN28+'EXTERNAL DEBT COLONES'!CN36</f>
        <v>9461982.7921209112</v>
      </c>
      <c r="CO28" s="316">
        <f>+CN28/CN6</f>
        <v>0.32340718291495213</v>
      </c>
      <c r="CP28" s="313">
        <f>+'DOMESTIC DEBT COLONES'!CP28+'EXTERNAL DEBT COLONES'!CP36</f>
        <v>9607335.7654175945</v>
      </c>
      <c r="CQ28" s="316">
        <f>+CP28/CP6</f>
        <v>0.32804957026249987</v>
      </c>
      <c r="CR28" s="313">
        <f>+'DOMESTIC DEBT COLONES'!CR28+'EXTERNAL DEBT COLONES'!CR36</f>
        <v>9415251.0973181557</v>
      </c>
      <c r="CS28" s="316">
        <f>+CR28/CR6</f>
        <v>0.32049785190551422</v>
      </c>
      <c r="CT28" s="313">
        <f>+'DOMESTIC DEBT COLONES'!CT28+'EXTERNAL DEBT COLONES'!CT36</f>
        <v>9491239.9165704399</v>
      </c>
      <c r="CU28" s="316">
        <f>+CT28/CT6</f>
        <v>0.3233984737579505</v>
      </c>
      <c r="CV28" s="313">
        <f>+'DOMESTIC DEBT COLONES'!CV28+'EXTERNAL DEBT COLONES'!CV36</f>
        <v>9223372.7168613374</v>
      </c>
      <c r="CW28" s="316">
        <f>+CV28/CV6</f>
        <v>0.31446465035497934</v>
      </c>
      <c r="CX28" s="313">
        <f>+'DOMESTIC DEBT COLONES'!CX28+'EXTERNAL DEBT COLONES'!CX36</f>
        <v>9673552.2468164451</v>
      </c>
      <c r="CY28" s="316">
        <f>+CX28/CX6</f>
        <v>0.3290463853452783</v>
      </c>
      <c r="CZ28" s="313">
        <f>+'DOMESTIC DEBT COLONES'!CZ28+'EXTERNAL DEBT COLONES'!CZ36</f>
        <v>9500544.0073105432</v>
      </c>
      <c r="DA28" s="316">
        <f>+CZ28/CZ6</f>
        <v>0.32170141581303308</v>
      </c>
      <c r="DB28" s="313">
        <f>+'DOMESTIC DEBT COLONES'!DB28+'EXTERNAL DEBT COLONES'!DB36</f>
        <v>9560904.2274825163</v>
      </c>
      <c r="DC28" s="316">
        <f>+DB28/DB6</f>
        <v>0.32341038633623403</v>
      </c>
      <c r="DD28" s="435">
        <f>+'DOMESTIC DEBT COLONES'!DD28+'EXTERNAL DEBT COLONES'!DD36</f>
        <v>9388736.9061051458</v>
      </c>
      <c r="DE28" s="437">
        <f>+DD28/DD6</f>
        <v>0.31624881386805975</v>
      </c>
    </row>
    <row r="29" spans="1:109" x14ac:dyDescent="0.35">
      <c r="A29" s="94" t="s">
        <v>58</v>
      </c>
      <c r="B29" s="73">
        <f>+B28/B65</f>
        <v>0.23946664660363987</v>
      </c>
      <c r="C29" s="74"/>
      <c r="D29" s="73">
        <v>0</v>
      </c>
      <c r="E29" s="74"/>
      <c r="F29" s="75">
        <v>0</v>
      </c>
      <c r="G29" s="76"/>
      <c r="H29" s="75">
        <v>0</v>
      </c>
      <c r="I29" s="76"/>
      <c r="J29" s="75">
        <v>0</v>
      </c>
      <c r="K29" s="76"/>
      <c r="L29" s="75">
        <v>0</v>
      </c>
      <c r="M29" s="76"/>
      <c r="N29" s="75">
        <v>0</v>
      </c>
      <c r="O29" s="76"/>
      <c r="P29" s="75">
        <v>0</v>
      </c>
      <c r="Q29" s="76"/>
      <c r="R29" s="75">
        <v>0</v>
      </c>
      <c r="S29" s="76"/>
      <c r="T29" s="75">
        <v>0</v>
      </c>
      <c r="U29" s="76"/>
      <c r="V29" s="75">
        <v>0</v>
      </c>
      <c r="W29" s="76"/>
      <c r="X29" s="75">
        <v>0</v>
      </c>
      <c r="Y29" s="76"/>
      <c r="Z29" s="75">
        <f>+Z28/Z65</f>
        <v>0.26881806079813286</v>
      </c>
      <c r="AA29" s="76"/>
      <c r="AB29" s="75">
        <v>0</v>
      </c>
      <c r="AC29" s="76"/>
      <c r="AD29" s="73">
        <v>0</v>
      </c>
      <c r="AE29" s="74"/>
      <c r="AF29" s="75">
        <v>0</v>
      </c>
      <c r="AG29" s="76"/>
      <c r="AH29" s="75">
        <v>0</v>
      </c>
      <c r="AI29" s="76"/>
      <c r="AJ29" s="75">
        <v>0</v>
      </c>
      <c r="AK29" s="76"/>
      <c r="AL29" s="75">
        <v>0</v>
      </c>
      <c r="AM29" s="76"/>
      <c r="AN29" s="75">
        <v>0</v>
      </c>
      <c r="AO29" s="76"/>
      <c r="AP29" s="75">
        <v>0</v>
      </c>
      <c r="AQ29" s="76"/>
      <c r="AR29" s="75">
        <v>0</v>
      </c>
      <c r="AS29" s="76"/>
      <c r="AT29" s="75">
        <v>0</v>
      </c>
      <c r="AU29" s="76"/>
      <c r="AV29" s="75">
        <v>0</v>
      </c>
      <c r="AW29" s="76"/>
      <c r="AX29" s="75">
        <f>+AX28/AX65</f>
        <v>0.23612812650321302</v>
      </c>
      <c r="AY29" s="76"/>
      <c r="AZ29" s="77" t="e">
        <f>+AZ28/AZ65</f>
        <v>#DIV/0!</v>
      </c>
      <c r="BA29" s="76"/>
      <c r="BB29" s="77" t="e">
        <f>+BB28/BB65</f>
        <v>#DIV/0!</v>
      </c>
      <c r="BC29" s="76"/>
      <c r="BD29" s="77" t="e">
        <f>+BD28/BD65</f>
        <v>#DIV/0!</v>
      </c>
      <c r="BE29" s="76"/>
      <c r="BF29" s="77" t="e">
        <f>+BF28/BF65</f>
        <v>#DIV/0!</v>
      </c>
      <c r="BG29" s="76"/>
      <c r="BH29" s="77" t="e">
        <f>+BH28/BH65</f>
        <v>#DIV/0!</v>
      </c>
      <c r="BI29" s="76"/>
      <c r="BJ29" s="77" t="e">
        <f>+BJ28/BJ65</f>
        <v>#DIV/0!</v>
      </c>
      <c r="BK29" s="76"/>
      <c r="BL29" s="77" t="e">
        <f>+BL28/BL65</f>
        <v>#DIV/0!</v>
      </c>
      <c r="BM29" s="76"/>
      <c r="BN29" s="77" t="e">
        <f>+BN28/BN65</f>
        <v>#DIV/0!</v>
      </c>
      <c r="BO29" s="76"/>
      <c r="BP29" s="77" t="e">
        <f>+BP28/BP65</f>
        <v>#DIV/0!</v>
      </c>
      <c r="BQ29" s="301"/>
      <c r="BR29" s="314"/>
      <c r="BS29" s="315"/>
      <c r="BT29" s="314"/>
      <c r="BU29" s="315"/>
      <c r="BV29" s="317">
        <f>+BV28/BV65</f>
        <v>0.2193657986446837</v>
      </c>
      <c r="BW29" s="315"/>
      <c r="BX29" s="317"/>
      <c r="BY29" s="315"/>
      <c r="BZ29" s="352"/>
      <c r="CA29" s="350"/>
      <c r="CB29" s="352"/>
      <c r="CC29" s="350"/>
      <c r="CD29" s="317"/>
      <c r="CE29" s="315"/>
      <c r="CF29" s="390"/>
      <c r="CG29" s="315"/>
      <c r="CH29" s="390"/>
      <c r="CI29" s="315"/>
      <c r="CJ29" s="390"/>
      <c r="CK29" s="315"/>
      <c r="CL29" s="390"/>
      <c r="CM29" s="315"/>
      <c r="CN29" s="390"/>
      <c r="CO29" s="315"/>
      <c r="CP29" s="390"/>
      <c r="CQ29" s="315"/>
      <c r="CR29" s="390"/>
      <c r="CS29" s="315"/>
      <c r="CT29" s="75">
        <f>+CT28/CT65</f>
        <v>0.19324156151242786</v>
      </c>
      <c r="CU29" s="315"/>
      <c r="CV29" s="77" t="e">
        <f>+CV28/CV65</f>
        <v>#DIV/0!</v>
      </c>
      <c r="CW29" s="315"/>
      <c r="CX29" s="77" t="e">
        <f>+CX28/CX65</f>
        <v>#DIV/0!</v>
      </c>
      <c r="CY29" s="315"/>
      <c r="CZ29" s="77" t="e">
        <f>+CZ28/CZ65</f>
        <v>#DIV/0!</v>
      </c>
      <c r="DA29" s="315"/>
      <c r="DB29" s="77" t="e">
        <f>+DB28/DB65</f>
        <v>#DIV/0!</v>
      </c>
      <c r="DC29" s="315"/>
      <c r="DD29" s="455" t="e">
        <f>+DD28/DD65</f>
        <v>#DIV/0!</v>
      </c>
      <c r="DE29" s="436"/>
    </row>
    <row r="30" spans="1:109" x14ac:dyDescent="0.35">
      <c r="A30" s="41" t="s">
        <v>60</v>
      </c>
      <c r="B30" s="29">
        <f>+'DOMESTIC DEBT COLONES'!B30+'EXTERNAL DEBT COLONES'!B38</f>
        <v>13249795.62885081</v>
      </c>
      <c r="C30" s="78">
        <f>+B30/B6</f>
        <v>0.54259024020552926</v>
      </c>
      <c r="D30" s="29">
        <f>+'DOMESTIC DEBT COLONES'!D30+'EXTERNAL DEBT COLONES'!D38</f>
        <v>13259524.116076857</v>
      </c>
      <c r="E30" s="78">
        <f>+D30/D6</f>
        <v>0.53631737865604723</v>
      </c>
      <c r="F30" s="30">
        <f>+'DOMESTIC DEBT COLONES'!F30+'EXTERNAL DEBT COLONES'!F38</f>
        <v>13534274.360179313</v>
      </c>
      <c r="G30" s="79">
        <f>+F30/F6</f>
        <v>0.53851034146287935</v>
      </c>
      <c r="H30" s="30">
        <f>+'DOMESTIC DEBT COLONES'!H30+'EXTERNAL DEBT COLONES'!H38</f>
        <v>13415705.13372306</v>
      </c>
      <c r="I30" s="79">
        <f>+H30/H6</f>
        <v>0.52850867215687514</v>
      </c>
      <c r="J30" s="30">
        <f>+'DOMESTIC DEBT COLONES'!J30+'EXTERNAL DEBT COLONES'!J38</f>
        <v>13750988.855278153</v>
      </c>
      <c r="K30" s="79">
        <f>+J30/J6</f>
        <v>0.53591558196509903</v>
      </c>
      <c r="L30" s="30">
        <f>+'DOMESTIC DEBT COLONES'!L30+'EXTERNAL DEBT COLONES'!L38</f>
        <v>13897147.53920123</v>
      </c>
      <c r="M30" s="79">
        <f>+L30/L6</f>
        <v>0.53875055430523078</v>
      </c>
      <c r="N30" s="30">
        <f>+'DOMESTIC DEBT COLONES'!N30+'EXTERNAL DEBT COLONES'!N38</f>
        <v>13979169.995800037</v>
      </c>
      <c r="O30" s="79">
        <f>+N30/N6</f>
        <v>0.53301309508825134</v>
      </c>
      <c r="P30" s="30">
        <f>+'DOMESTIC DEBT COLONES'!P30+'EXTERNAL DEBT COLONES'!P38</f>
        <v>14040742.234357618</v>
      </c>
      <c r="Q30" s="79">
        <f>+P30/P6</f>
        <v>0.53215070945349308</v>
      </c>
      <c r="R30" s="30">
        <f>+'DOMESTIC DEBT COLONES'!R30+'EXTERNAL DEBT COLONES'!R38</f>
        <v>13906614.829626959</v>
      </c>
      <c r="S30" s="79">
        <f>+R30/R6</f>
        <v>0.51445400243140349</v>
      </c>
      <c r="T30" s="30">
        <f>+'DOMESTIC DEBT COLONES'!T30+'EXTERNAL DEBT COLONES'!T38</f>
        <v>13678317.906177636</v>
      </c>
      <c r="U30" s="79">
        <f>+T30/T6</f>
        <v>0.5026253826713073</v>
      </c>
      <c r="V30" s="30">
        <f>+'DOMESTIC DEBT COLONES'!V30+'EXTERNAL DEBT COLONES'!V38</f>
        <v>13913145.465451155</v>
      </c>
      <c r="W30" s="79">
        <f>+V30/V6</f>
        <v>0.5054229998312606</v>
      </c>
      <c r="X30" s="30">
        <f>+'DOMESTIC DEBT COLONES'!X30+'EXTERNAL DEBT COLONES'!X38</f>
        <v>13823926.353162076</v>
      </c>
      <c r="Y30" s="79">
        <f>+X30/X6</f>
        <v>0.5101895315896785</v>
      </c>
      <c r="Z30" s="30">
        <f>+'DOMESTIC DEBT COLONES'!Z30+'EXTERNAL DEBT COLONES'!Z38</f>
        <v>14106424.657454632</v>
      </c>
      <c r="AA30" s="79">
        <f>+Z30/Z6</f>
        <v>0.51724958410307853</v>
      </c>
      <c r="AB30" s="30">
        <f>+'DOMESTIC DEBT COLONES'!AB30+'EXTERNAL DEBT COLONES'!AB38</f>
        <v>14393149.440774688</v>
      </c>
      <c r="AC30" s="79">
        <f>+AB30/AB6</f>
        <v>0.52380782536239268</v>
      </c>
      <c r="AD30" s="29">
        <f>+'DOMESTIC DEBT COLONES'!AD30+'EXTERNAL DEBT COLONES'!AD38</f>
        <v>14314754.018128999</v>
      </c>
      <c r="AE30" s="78">
        <f>+AD30/AD6</f>
        <v>0.51624129197862034</v>
      </c>
      <c r="AF30" s="30">
        <f>+'DOMESTIC DEBT COLONES'!AF30+'EXTERNAL DEBT COLONES'!AF38</f>
        <v>14465162.368006632</v>
      </c>
      <c r="AG30" s="79">
        <f>+AF30/AF6</f>
        <v>0.50855968164762666</v>
      </c>
      <c r="AH30" s="30">
        <f>+'DOMESTIC DEBT COLONES'!AH30+'EXTERNAL DEBT COLONES'!AH38</f>
        <v>14766754.971637379</v>
      </c>
      <c r="AI30" s="79">
        <f>+AH30/AH6</f>
        <v>0.51405527891561997</v>
      </c>
      <c r="AJ30" s="30">
        <f>+'DOMESTIC DEBT COLONES'!AJ30+'EXTERNAL DEBT COLONES'!AJ38</f>
        <v>14745928.868631728</v>
      </c>
      <c r="AK30" s="79">
        <f>+AJ30/AJ6</f>
        <v>0.50864178609981525</v>
      </c>
      <c r="AL30" s="30">
        <f>+'DOMESTIC DEBT COLONES'!AL30+'EXTERNAL DEBT COLONES'!AL38</f>
        <v>14806622.144860748</v>
      </c>
      <c r="AM30" s="79">
        <f>+AL30/AL6</f>
        <v>0.5120870916387259</v>
      </c>
      <c r="AN30" s="30">
        <f>+'DOMESTIC DEBT COLONES'!AN30+'EXTERNAL DEBT COLONES'!AN38</f>
        <v>14707785.918732341</v>
      </c>
      <c r="AO30" s="79">
        <f>+AN30/AN6</f>
        <v>0.51400415771907537</v>
      </c>
      <c r="AP30" s="30">
        <f>+'DOMESTIC DEBT COLONES'!AP30+'EXTERNAL DEBT COLONES'!AP38</f>
        <v>15112215.940231239</v>
      </c>
      <c r="AQ30" s="79">
        <f>+AP30/AP6</f>
        <v>0.52398338952531143</v>
      </c>
      <c r="AR30" s="30">
        <f>+'DOMESTIC DEBT COLONES'!AR30+'EXTERNAL DEBT COLONES'!AR38</f>
        <v>14859049.438311476</v>
      </c>
      <c r="AS30" s="79">
        <f>+AR30/AR6</f>
        <v>0.52637791698807601</v>
      </c>
      <c r="AT30" s="30">
        <f>+'DOMESTIC DEBT COLONES'!AT30+'EXTERNAL DEBT COLONES'!AT38</f>
        <v>14852771.867083807</v>
      </c>
      <c r="AU30" s="79">
        <f>+AT30/AT6</f>
        <v>0.52674926799799127</v>
      </c>
      <c r="AV30" s="30">
        <f>+'DOMESTIC DEBT COLONES'!AV30+'EXTERNAL DEBT COLONES'!AV38</f>
        <v>14855933.688405614</v>
      </c>
      <c r="AW30" s="79">
        <f>+AV30/AV6</f>
        <v>0.5236414688263753</v>
      </c>
      <c r="AX30" s="30">
        <f>+'DOMESTIC DEBT COLONES'!AX30+'EXTERNAL DEBT COLONES'!AX38</f>
        <v>14820504.091033477</v>
      </c>
      <c r="AY30" s="79">
        <f>+AX30/AX6</f>
        <v>0.52511176738923193</v>
      </c>
      <c r="AZ30" s="30">
        <f>+'DOMESTIC DEBT COLONES'!AZ30+'EXTERNAL DEBT COLONES'!AZ38</f>
        <v>14022519.40475017</v>
      </c>
      <c r="BA30" s="79">
        <f>+AZ30/AZ6</f>
        <v>0.51398608424719083</v>
      </c>
      <c r="BB30" s="30">
        <f>+'DOMESTIC DEBT COLONES'!BB30+'EXTERNAL DEBT COLONES'!BB38</f>
        <v>13963457.940924197</v>
      </c>
      <c r="BC30" s="79">
        <f>+BB30/BB6</f>
        <v>0.50764091105716003</v>
      </c>
      <c r="BD30" s="30">
        <f>+'DOMESTIC DEBT COLONES'!BD30+'EXTERNAL DEBT COLONES'!BD38</f>
        <v>14066558.308627654</v>
      </c>
      <c r="BE30" s="79">
        <f>+BD30/BD6</f>
        <v>0.51458604638123384</v>
      </c>
      <c r="BF30" s="30">
        <f>+'DOMESTIC DEBT COLONES'!BF30+'EXTERNAL DEBT COLONES'!BF38</f>
        <v>15287017.333913755</v>
      </c>
      <c r="BG30" s="79">
        <f>+BF30/BF6</f>
        <v>0.53604255041194804</v>
      </c>
      <c r="BH30" s="30">
        <f>+'DOMESTIC DEBT COLONES'!BH30+'EXTERNAL DEBT COLONES'!BH38</f>
        <v>15409870.072892487</v>
      </c>
      <c r="BI30" s="79">
        <f>+BH30/BH6</f>
        <v>0.53930736004463131</v>
      </c>
      <c r="BJ30" s="30">
        <f>+'DOMESTIC DEBT COLONES'!BJ30+'EXTERNAL DEBT COLONES'!BJ38</f>
        <v>15304818.698210604</v>
      </c>
      <c r="BK30" s="79">
        <f>+BJ30/BJ6</f>
        <v>0.53451308725255986</v>
      </c>
      <c r="BL30" s="30">
        <f>+'DOMESTIC DEBT COLONES'!BL30+'EXTERNAL DEBT COLONES'!BL38</f>
        <v>15491884.363338284</v>
      </c>
      <c r="BM30" s="79">
        <f>+BL30/BL6</f>
        <v>0.54361184511553673</v>
      </c>
      <c r="BN30" s="30">
        <f>+'DOMESTIC DEBT COLONES'!BN30+'EXTERNAL DEBT COLONES'!BN38</f>
        <v>15280123.959926628</v>
      </c>
      <c r="BO30" s="79">
        <f>+BN30/BN6</f>
        <v>0.53908006981022449</v>
      </c>
      <c r="BP30" s="30">
        <f>+'DOMESTIC DEBT COLONES'!BP30+'EXTERNAL DEBT COLONES'!BP38</f>
        <v>15383207.37069699</v>
      </c>
      <c r="BQ30" s="279">
        <f>+BP30/BP6</f>
        <v>0.54488070449761439</v>
      </c>
      <c r="BR30" s="313">
        <f>+'DOMESTIC DEBT COLONES'!BR30+'EXTERNAL DEBT COLONES'!BR38</f>
        <v>15111880.465059485</v>
      </c>
      <c r="BS30" s="316">
        <f>+BR30/BR6</f>
        <v>0.53556565586171689</v>
      </c>
      <c r="BT30" s="313">
        <f>+'DOMESTIC DEBT COLONES'!BT30+'EXTERNAL DEBT COLONES'!BT38</f>
        <v>16060914.588501457</v>
      </c>
      <c r="BU30" s="316">
        <f>+BT30/BT6</f>
        <v>0.5538460238988705</v>
      </c>
      <c r="BV30" s="313">
        <f>+'DOMESTIC DEBT COLONES'!BV30+'EXTERNAL DEBT COLONES'!BV38</f>
        <v>15914124.766806211</v>
      </c>
      <c r="BW30" s="316">
        <f>+BV30/BV6</f>
        <v>0.55329841496687959</v>
      </c>
      <c r="BX30" s="313">
        <f>+'DOMESTIC DEBT COLONES'!BX30+'EXTERNAL DEBT COLONES'!BX38</f>
        <v>16209848.168194994</v>
      </c>
      <c r="BY30" s="316">
        <f>+BX30/BX6</f>
        <v>0.55929876829061009</v>
      </c>
      <c r="BZ30" s="349">
        <f>+'DOMESTIC DEBT COLONES'!BZ30+'EXTERNAL DEBT COLONES'!BZ38</f>
        <v>16081851.272336386</v>
      </c>
      <c r="CA30" s="351">
        <f>+BZ30/BZ6</f>
        <v>0.55779113847820783</v>
      </c>
      <c r="CB30" s="349">
        <f>+'DOMESTIC DEBT COLONES'!CB30+'EXTERNAL DEBT COLONES'!CB38</f>
        <v>16241648.897415992</v>
      </c>
      <c r="CC30" s="351">
        <f>+CB30/CB6</f>
        <v>0.57057834371939131</v>
      </c>
      <c r="CD30" s="313">
        <f>+'DOMESTIC DEBT COLONES'!CD30+'EXTERNAL DEBT COLONES'!CD38</f>
        <v>16363283.410952752</v>
      </c>
      <c r="CE30" s="316">
        <f>+CD30/CD6</f>
        <v>0.56845771199648065</v>
      </c>
      <c r="CF30" s="313">
        <f>+'DOMESTIC DEBT COLONES'!CF30+'EXTERNAL DEBT COLONES'!CF38</f>
        <v>16873303.029500827</v>
      </c>
      <c r="CG30" s="316">
        <f>+CF30/CF6</f>
        <v>0.57500191995498739</v>
      </c>
      <c r="CH30" s="313">
        <f>+'DOMESTIC DEBT COLONES'!CH30+'EXTERNAL DEBT COLONES'!CH38</f>
        <v>17013187.428612471</v>
      </c>
      <c r="CI30" s="316">
        <f>+CH30/CH6</f>
        <v>0.58241604483584652</v>
      </c>
      <c r="CJ30" s="313">
        <f>+'DOMESTIC DEBT COLONES'!CJ30+'EXTERNAL DEBT COLONES'!CJ38</f>
        <v>17317336.222128525</v>
      </c>
      <c r="CK30" s="316">
        <f>+CJ30/CJ6</f>
        <v>0.59281371812092598</v>
      </c>
      <c r="CL30" s="313">
        <f>+'DOMESTIC DEBT COLONES'!CL30+'EXTERNAL DEBT COLONES'!CL38</f>
        <v>17446310.446063507</v>
      </c>
      <c r="CM30" s="316">
        <f>+CL30/CL6</f>
        <v>0.59301540759957549</v>
      </c>
      <c r="CN30" s="313">
        <f>+'DOMESTIC DEBT COLONES'!CN30+'EXTERNAL DEBT COLONES'!CN38</f>
        <v>17306365.492327798</v>
      </c>
      <c r="CO30" s="316">
        <f>+CN30/CN6</f>
        <v>0.59152537405066441</v>
      </c>
      <c r="CP30" s="313">
        <f>+'DOMESTIC DEBT COLONES'!CP30+'EXTERNAL DEBT COLONES'!CP38</f>
        <v>17226307.585732453</v>
      </c>
      <c r="CQ30" s="316">
        <f>+CP30/CP6</f>
        <v>0.58820498613681393</v>
      </c>
      <c r="CR30" s="313">
        <f>+'DOMESTIC DEBT COLONES'!CR30+'EXTERNAL DEBT COLONES'!CR38</f>
        <v>17421644.627510197</v>
      </c>
      <c r="CS30" s="316">
        <f>+CR30/CR6</f>
        <v>0.59303778752843839</v>
      </c>
      <c r="CT30" s="313">
        <f>+'DOMESTIC DEBT COLONES'!CT30+'EXTERNAL DEBT COLONES'!CT38</f>
        <v>17471423.0384207</v>
      </c>
      <c r="CU30" s="316">
        <f>+CT30/CT6</f>
        <v>0.59531015912264496</v>
      </c>
      <c r="CV30" s="313">
        <f>+'DOMESTIC DEBT COLONES'!CV30+'EXTERNAL DEBT COLONES'!CV38</f>
        <v>17675754.543130681</v>
      </c>
      <c r="CW30" s="316">
        <f>+CV30/CV6</f>
        <v>0.6026428881058512</v>
      </c>
      <c r="CX30" s="313">
        <f>+'DOMESTIC DEBT COLONES'!CX30+'EXTERNAL DEBT COLONES'!CX38</f>
        <v>17262691.793803282</v>
      </c>
      <c r="CY30" s="316">
        <f>+CX30/CX6</f>
        <v>0.5871913637464381</v>
      </c>
      <c r="CZ30" s="313">
        <f>+'DOMESTIC DEBT COLONES'!CZ30+'EXTERNAL DEBT COLONES'!CZ38</f>
        <v>17522300.707978219</v>
      </c>
      <c r="DA30" s="316">
        <f>+CZ30/CZ6</f>
        <v>0.59332907060066742</v>
      </c>
      <c r="DB30" s="313">
        <f>+'DOMESTIC DEBT COLONES'!DB30+'EXTERNAL DEBT COLONES'!DB38</f>
        <v>17727142.207387187</v>
      </c>
      <c r="DC30" s="316">
        <f>+DB30/DB6</f>
        <v>0.59964431956641884</v>
      </c>
      <c r="DD30" s="435">
        <f>+'DOMESTIC DEBT COLONES'!DD30+'EXTERNAL DEBT COLONES'!DD38</f>
        <v>17922020.81176718</v>
      </c>
      <c r="DE30" s="437">
        <f>+DD30/DD6</f>
        <v>0.60368267643696372</v>
      </c>
    </row>
    <row r="31" spans="1:109" x14ac:dyDescent="0.35">
      <c r="A31" s="94" t="s">
        <v>58</v>
      </c>
      <c r="B31" s="73">
        <f>+B30/B65</f>
        <v>0.36305538532793064</v>
      </c>
      <c r="C31" s="74"/>
      <c r="D31" s="73">
        <v>0</v>
      </c>
      <c r="E31" s="74"/>
      <c r="F31" s="75">
        <v>0</v>
      </c>
      <c r="G31" s="76"/>
      <c r="H31" s="75">
        <v>0</v>
      </c>
      <c r="I31" s="76"/>
      <c r="J31" s="75">
        <v>0</v>
      </c>
      <c r="K31" s="76"/>
      <c r="L31" s="75">
        <v>0</v>
      </c>
      <c r="M31" s="76"/>
      <c r="N31" s="75">
        <v>0</v>
      </c>
      <c r="O31" s="76"/>
      <c r="P31" s="75">
        <v>0</v>
      </c>
      <c r="Q31" s="76"/>
      <c r="R31" s="75">
        <v>0</v>
      </c>
      <c r="S31" s="76"/>
      <c r="T31" s="75">
        <v>0</v>
      </c>
      <c r="U31" s="76"/>
      <c r="V31" s="75">
        <v>0</v>
      </c>
      <c r="W31" s="76"/>
      <c r="X31" s="75">
        <v>0</v>
      </c>
      <c r="Y31" s="76"/>
      <c r="Z31" s="75">
        <f>+Z30/Z65</f>
        <v>0.3527213753386782</v>
      </c>
      <c r="AA31" s="76"/>
      <c r="AB31" s="75">
        <v>0</v>
      </c>
      <c r="AC31" s="76"/>
      <c r="AD31" s="73">
        <v>0</v>
      </c>
      <c r="AE31" s="74"/>
      <c r="AF31" s="75">
        <v>0</v>
      </c>
      <c r="AG31" s="76"/>
      <c r="AH31" s="75">
        <v>0</v>
      </c>
      <c r="AI31" s="76"/>
      <c r="AJ31" s="75">
        <v>0</v>
      </c>
      <c r="AK31" s="76"/>
      <c r="AL31" s="75">
        <v>0</v>
      </c>
      <c r="AM31" s="76"/>
      <c r="AN31" s="75">
        <v>0</v>
      </c>
      <c r="AO31" s="76"/>
      <c r="AP31" s="75">
        <v>0</v>
      </c>
      <c r="AQ31" s="76"/>
      <c r="AR31" s="75">
        <v>0</v>
      </c>
      <c r="AS31" s="76"/>
      <c r="AT31" s="75">
        <v>0</v>
      </c>
      <c r="AU31" s="76"/>
      <c r="AV31" s="75">
        <v>0</v>
      </c>
      <c r="AW31" s="76"/>
      <c r="AX31" s="75">
        <f>+AX30/AX65</f>
        <v>0.33074077169921556</v>
      </c>
      <c r="AY31" s="76"/>
      <c r="AZ31" s="77" t="e">
        <f>+AZ30/AZ65</f>
        <v>#DIV/0!</v>
      </c>
      <c r="BA31" s="76"/>
      <c r="BB31" s="77" t="e">
        <f>+BB30/BB65</f>
        <v>#DIV/0!</v>
      </c>
      <c r="BC31" s="76"/>
      <c r="BD31" s="77" t="e">
        <f>+BD30/BD65</f>
        <v>#DIV/0!</v>
      </c>
      <c r="BE31" s="76"/>
      <c r="BF31" s="77" t="e">
        <f>+BF30/BF65</f>
        <v>#DIV/0!</v>
      </c>
      <c r="BG31" s="76"/>
      <c r="BH31" s="77" t="e">
        <f>+BH30/BH65</f>
        <v>#DIV/0!</v>
      </c>
      <c r="BI31" s="76"/>
      <c r="BJ31" s="77" t="e">
        <f>+BJ30/BJ65</f>
        <v>#DIV/0!</v>
      </c>
      <c r="BK31" s="76"/>
      <c r="BL31" s="77" t="e">
        <f>+BL30/BL65</f>
        <v>#DIV/0!</v>
      </c>
      <c r="BM31" s="76"/>
      <c r="BN31" s="77" t="e">
        <f>+BN30/BN65</f>
        <v>#DIV/0!</v>
      </c>
      <c r="BO31" s="76"/>
      <c r="BP31" s="77" t="e">
        <f>+BP30/BP65</f>
        <v>#DIV/0!</v>
      </c>
      <c r="BQ31" s="301"/>
      <c r="BR31" s="314"/>
      <c r="BS31" s="315"/>
      <c r="BT31" s="314"/>
      <c r="BU31" s="315"/>
      <c r="BV31" s="317">
        <f>+BV30/BV65</f>
        <v>0.33817192734999468</v>
      </c>
      <c r="BW31" s="315"/>
      <c r="BX31" s="317"/>
      <c r="BY31" s="315"/>
      <c r="BZ31" s="352"/>
      <c r="CA31" s="350"/>
      <c r="CB31" s="352"/>
      <c r="CC31" s="350"/>
      <c r="CD31" s="317"/>
      <c r="CE31" s="315"/>
      <c r="CF31" s="317"/>
      <c r="CG31" s="315"/>
      <c r="CH31" s="317"/>
      <c r="CI31" s="315"/>
      <c r="CJ31" s="317"/>
      <c r="CK31" s="315"/>
      <c r="CL31" s="317"/>
      <c r="CM31" s="315"/>
      <c r="CN31" s="317"/>
      <c r="CO31" s="315"/>
      <c r="CP31" s="317"/>
      <c r="CQ31" s="315"/>
      <c r="CR31" s="317"/>
      <c r="CS31" s="315"/>
      <c r="CT31" s="75">
        <f>+CT30/CT65</f>
        <v>0.35571801992848356</v>
      </c>
      <c r="CU31" s="315"/>
      <c r="CV31" s="77" t="e">
        <f>+CV30/CV65</f>
        <v>#DIV/0!</v>
      </c>
      <c r="CW31" s="315"/>
      <c r="CX31" s="77" t="e">
        <f>+CX30/CX65</f>
        <v>#DIV/0!</v>
      </c>
      <c r="CY31" s="315"/>
      <c r="CZ31" s="77" t="e">
        <f>+CZ30/CZ65</f>
        <v>#DIV/0!</v>
      </c>
      <c r="DA31" s="315"/>
      <c r="DB31" s="77" t="e">
        <f>+DB30/DB65</f>
        <v>#DIV/0!</v>
      </c>
      <c r="DC31" s="315"/>
      <c r="DD31" s="455" t="e">
        <f>+DD30/DD65</f>
        <v>#DIV/0!</v>
      </c>
      <c r="DE31" s="436"/>
    </row>
    <row r="32" spans="1:109" x14ac:dyDescent="0.35">
      <c r="A32" s="94"/>
      <c r="B32" s="205"/>
      <c r="C32" s="74"/>
      <c r="D32" s="205"/>
      <c r="E32" s="74"/>
      <c r="F32" s="77"/>
      <c r="G32" s="76"/>
      <c r="H32" s="77"/>
      <c r="I32" s="76"/>
      <c r="J32" s="77"/>
      <c r="K32" s="76"/>
      <c r="L32" s="77"/>
      <c r="M32" s="76"/>
      <c r="N32" s="77"/>
      <c r="O32" s="76"/>
      <c r="P32" s="77"/>
      <c r="Q32" s="76"/>
      <c r="R32" s="77"/>
      <c r="S32" s="76"/>
      <c r="T32" s="77"/>
      <c r="U32" s="76"/>
      <c r="V32" s="77"/>
      <c r="W32" s="76"/>
      <c r="X32" s="77"/>
      <c r="Y32" s="76"/>
      <c r="Z32" s="77"/>
      <c r="AA32" s="76"/>
      <c r="AB32" s="77"/>
      <c r="AC32" s="76"/>
      <c r="AD32" s="205"/>
      <c r="AE32" s="74"/>
      <c r="AF32" s="77"/>
      <c r="AG32" s="76"/>
      <c r="AH32" s="77"/>
      <c r="AI32" s="76"/>
      <c r="AJ32" s="77"/>
      <c r="AK32" s="76"/>
      <c r="AL32" s="77"/>
      <c r="AM32" s="76"/>
      <c r="AN32" s="77"/>
      <c r="AO32" s="76"/>
      <c r="AP32" s="77"/>
      <c r="AQ32" s="76"/>
      <c r="AR32" s="77"/>
      <c r="AS32" s="76"/>
      <c r="AT32" s="77"/>
      <c r="AU32" s="76"/>
      <c r="AV32" s="77"/>
      <c r="AW32" s="76"/>
      <c r="AX32" s="77"/>
      <c r="AY32" s="76"/>
      <c r="AZ32" s="77"/>
      <c r="BA32" s="76"/>
      <c r="BB32" s="77"/>
      <c r="BC32" s="76"/>
      <c r="BD32" s="77"/>
      <c r="BE32" s="76"/>
      <c r="BF32" s="77"/>
      <c r="BG32" s="76"/>
      <c r="BH32" s="77"/>
      <c r="BI32" s="76"/>
      <c r="BJ32" s="77"/>
      <c r="BK32" s="76"/>
      <c r="BL32" s="77"/>
      <c r="BM32" s="76"/>
      <c r="BN32" s="77"/>
      <c r="BO32" s="76"/>
      <c r="BP32" s="77"/>
      <c r="BQ32" s="301"/>
      <c r="BR32" s="314"/>
      <c r="BS32" s="315"/>
      <c r="BT32" s="314"/>
      <c r="BU32" s="315"/>
      <c r="BV32" s="314"/>
      <c r="BW32" s="315"/>
      <c r="BX32" s="314"/>
      <c r="BY32" s="315"/>
      <c r="BZ32" s="354"/>
      <c r="CA32" s="350"/>
      <c r="CB32" s="354"/>
      <c r="CC32" s="350"/>
      <c r="CD32" s="314"/>
      <c r="CE32" s="315"/>
      <c r="CF32" s="314"/>
      <c r="CG32" s="315"/>
      <c r="CH32" s="314"/>
      <c r="CI32" s="315"/>
      <c r="CJ32" s="314"/>
      <c r="CK32" s="315"/>
      <c r="CL32" s="314"/>
      <c r="CM32" s="315"/>
      <c r="CN32" s="314"/>
      <c r="CO32" s="315"/>
      <c r="CP32" s="314"/>
      <c r="CQ32" s="315"/>
      <c r="CR32" s="314"/>
      <c r="CS32" s="315"/>
      <c r="CT32" s="314"/>
      <c r="CU32" s="315"/>
      <c r="CV32" s="314"/>
      <c r="CW32" s="315"/>
      <c r="CX32" s="314"/>
      <c r="CY32" s="315"/>
      <c r="CZ32" s="314"/>
      <c r="DA32" s="315"/>
      <c r="DB32" s="314"/>
      <c r="DC32" s="315"/>
      <c r="DD32" s="441"/>
      <c r="DE32" s="436"/>
    </row>
    <row r="33" spans="1:109" x14ac:dyDescent="0.35">
      <c r="A33" s="25" t="s">
        <v>61</v>
      </c>
      <c r="B33" s="26">
        <v>7.5018319942394767</v>
      </c>
      <c r="C33" s="91" t="s">
        <v>62</v>
      </c>
      <c r="D33" s="26">
        <v>7.3158619187975225</v>
      </c>
      <c r="E33" s="91" t="s">
        <v>62</v>
      </c>
      <c r="F33" s="27">
        <v>7.2583433171346332</v>
      </c>
      <c r="G33" s="92" t="s">
        <v>62</v>
      </c>
      <c r="H33" s="27">
        <v>7.2590347843587955</v>
      </c>
      <c r="I33" s="92" t="s">
        <v>62</v>
      </c>
      <c r="J33" s="27">
        <v>7.2506648922128161</v>
      </c>
      <c r="K33" s="92" t="s">
        <v>62</v>
      </c>
      <c r="L33" s="27">
        <v>7.2177739507675982</v>
      </c>
      <c r="M33" s="92" t="s">
        <v>62</v>
      </c>
      <c r="N33" s="27">
        <v>7.2323136855236045</v>
      </c>
      <c r="O33" s="92" t="s">
        <v>62</v>
      </c>
      <c r="P33" s="27">
        <v>7.2323136855236045</v>
      </c>
      <c r="Q33" s="92" t="s">
        <v>62</v>
      </c>
      <c r="R33" s="27">
        <v>7.1258432291551159</v>
      </c>
      <c r="S33" s="92" t="s">
        <v>62</v>
      </c>
      <c r="T33" s="27">
        <v>7.0866517594280776</v>
      </c>
      <c r="U33" s="92" t="s">
        <v>62</v>
      </c>
      <c r="V33" s="27">
        <v>7.0866517594280776</v>
      </c>
      <c r="W33" s="92" t="s">
        <v>62</v>
      </c>
      <c r="X33" s="27">
        <v>7.0612034948740066</v>
      </c>
      <c r="Y33" s="92" t="s">
        <v>62</v>
      </c>
      <c r="Z33" s="27">
        <v>7.0847883399984433</v>
      </c>
      <c r="AA33" s="92" t="s">
        <v>62</v>
      </c>
      <c r="AB33" s="27">
        <v>7.1350345124886454</v>
      </c>
      <c r="AC33" s="92" t="s">
        <v>62</v>
      </c>
      <c r="AD33" s="26">
        <v>7.2220882676917961</v>
      </c>
      <c r="AE33" s="91" t="s">
        <v>62</v>
      </c>
      <c r="AF33" s="27">
        <v>7.2518630524009389</v>
      </c>
      <c r="AG33" s="92" t="s">
        <v>62</v>
      </c>
      <c r="AH33" s="27">
        <v>7.225150648566812</v>
      </c>
      <c r="AI33" s="92" t="s">
        <v>62</v>
      </c>
      <c r="AJ33" s="27">
        <v>7.2224451952688096</v>
      </c>
      <c r="AK33" s="92" t="s">
        <v>62</v>
      </c>
      <c r="AL33" s="27">
        <v>7.2476607125342207</v>
      </c>
      <c r="AM33" s="92" t="s">
        <v>62</v>
      </c>
      <c r="AN33" s="27">
        <v>7.255507494698068</v>
      </c>
      <c r="AO33" s="92" t="s">
        <v>62</v>
      </c>
      <c r="AP33" s="27">
        <v>7.3125975550753877</v>
      </c>
      <c r="AQ33" s="92" t="s">
        <v>62</v>
      </c>
      <c r="AR33" s="27">
        <v>7.2842720881892911</v>
      </c>
      <c r="AS33" s="92" t="s">
        <v>62</v>
      </c>
      <c r="AT33" s="27">
        <v>7.2842720881892911</v>
      </c>
      <c r="AU33" s="92" t="s">
        <v>62</v>
      </c>
      <c r="AV33" s="27">
        <v>7.1931249829030017</v>
      </c>
      <c r="AW33" s="92" t="s">
        <v>62</v>
      </c>
      <c r="AX33" s="27">
        <v>7.1566046108634582</v>
      </c>
      <c r="AY33" s="92" t="s">
        <v>62</v>
      </c>
      <c r="AZ33" s="27">
        <v>7.1566046108634582</v>
      </c>
      <c r="BA33" s="92" t="s">
        <v>62</v>
      </c>
      <c r="BB33" s="27">
        <v>7.1425837161392272</v>
      </c>
      <c r="BC33" s="92" t="s">
        <v>62</v>
      </c>
      <c r="BD33" s="27">
        <v>7.1556315494642559</v>
      </c>
      <c r="BE33" s="92" t="s">
        <v>62</v>
      </c>
      <c r="BF33" s="27">
        <v>7.2499128344948458</v>
      </c>
      <c r="BG33" s="92" t="s">
        <v>62</v>
      </c>
      <c r="BH33" s="27">
        <v>7.2366713971436294</v>
      </c>
      <c r="BI33" s="92" t="s">
        <v>62</v>
      </c>
      <c r="BJ33" s="27">
        <v>7.2365422106515949</v>
      </c>
      <c r="BK33" s="92" t="s">
        <v>62</v>
      </c>
      <c r="BL33" s="27">
        <v>7.2550619492935144</v>
      </c>
      <c r="BM33" s="92" t="s">
        <v>62</v>
      </c>
      <c r="BN33" s="27">
        <v>7.346501185991956</v>
      </c>
      <c r="BO33" s="92" t="s">
        <v>62</v>
      </c>
      <c r="BP33" s="27">
        <v>7.346501185991956</v>
      </c>
      <c r="BQ33" s="4" t="s">
        <v>62</v>
      </c>
      <c r="BR33" s="309">
        <v>7.338893682515363</v>
      </c>
      <c r="BS33" s="319" t="s">
        <v>62</v>
      </c>
      <c r="BT33" s="309">
        <v>7.9571776978265767</v>
      </c>
      <c r="BU33" s="319" t="s">
        <v>62</v>
      </c>
      <c r="BV33" s="309">
        <v>7.8686210196794857</v>
      </c>
      <c r="BW33" s="319" t="s">
        <v>62</v>
      </c>
      <c r="BX33" s="309">
        <v>7.9383182388867493</v>
      </c>
      <c r="BY33" s="319" t="s">
        <v>62</v>
      </c>
      <c r="BZ33" s="93">
        <v>8.0424000325258351</v>
      </c>
      <c r="CA33" s="355" t="s">
        <v>92</v>
      </c>
      <c r="CB33" s="26">
        <v>8.1044360805769866</v>
      </c>
      <c r="CC33" s="355" t="s">
        <v>92</v>
      </c>
      <c r="CD33" s="27">
        <v>8.0845561573123685</v>
      </c>
      <c r="CE33" s="319" t="s">
        <v>92</v>
      </c>
      <c r="CF33" s="27">
        <v>8.1291417073189862</v>
      </c>
      <c r="CG33" s="319" t="s">
        <v>62</v>
      </c>
      <c r="CH33" s="27">
        <v>8.3049339722256033</v>
      </c>
      <c r="CI33" s="319" t="s">
        <v>62</v>
      </c>
      <c r="CJ33" s="27">
        <v>8.3330986981828676</v>
      </c>
      <c r="CK33" s="319" t="s">
        <v>62</v>
      </c>
      <c r="CL33" s="27">
        <v>8.250852788511871</v>
      </c>
      <c r="CM33" s="319" t="s">
        <v>62</v>
      </c>
      <c r="CN33" s="27">
        <v>8.3602945108216939</v>
      </c>
      <c r="CO33" s="319" t="s">
        <v>62</v>
      </c>
      <c r="CP33" s="27">
        <v>8.3407237633238047</v>
      </c>
      <c r="CQ33" s="319" t="s">
        <v>62</v>
      </c>
      <c r="CR33" s="27">
        <v>8.3623426307650366</v>
      </c>
      <c r="CS33" s="319" t="s">
        <v>62</v>
      </c>
      <c r="CT33" s="27">
        <v>8.3179295065567391</v>
      </c>
      <c r="CU33" s="319" t="s">
        <v>62</v>
      </c>
      <c r="CV33" s="27">
        <v>8.2966970582582</v>
      </c>
      <c r="CW33" s="319" t="s">
        <v>62</v>
      </c>
      <c r="CX33" s="27">
        <v>8.3124925152657134</v>
      </c>
      <c r="CY33" s="319" t="s">
        <v>62</v>
      </c>
      <c r="CZ33" s="27">
        <v>8.2854287307447283</v>
      </c>
      <c r="DA33" s="319" t="s">
        <v>62</v>
      </c>
      <c r="DB33" s="27">
        <v>8.287547174275776</v>
      </c>
      <c r="DC33" s="319" t="s">
        <v>62</v>
      </c>
      <c r="DD33" s="250">
        <v>8.2697329401825481</v>
      </c>
      <c r="DE33" s="442" t="s">
        <v>62</v>
      </c>
    </row>
    <row r="34" spans="1:109" s="4" customFormat="1" x14ac:dyDescent="0.35">
      <c r="A34" s="25" t="s">
        <v>157</v>
      </c>
      <c r="B34" s="26">
        <v>5.4659118145536993</v>
      </c>
      <c r="C34" s="91" t="s">
        <v>62</v>
      </c>
      <c r="D34" s="26">
        <v>5.384207032858483</v>
      </c>
      <c r="E34" s="91" t="s">
        <v>62</v>
      </c>
      <c r="F34" s="27">
        <v>5.3158829194554427</v>
      </c>
      <c r="G34" s="92" t="s">
        <v>62</v>
      </c>
      <c r="H34" s="27">
        <v>5.3832931464843474</v>
      </c>
      <c r="I34" s="92" t="s">
        <v>62</v>
      </c>
      <c r="J34" s="27">
        <v>5.4433732037227545</v>
      </c>
      <c r="K34" s="92" t="s">
        <v>62</v>
      </c>
      <c r="L34" s="27">
        <v>5.3971769996100898</v>
      </c>
      <c r="M34" s="92" t="s">
        <v>62</v>
      </c>
      <c r="N34" s="27">
        <v>5.2971193752246668</v>
      </c>
      <c r="O34" s="92" t="s">
        <v>62</v>
      </c>
      <c r="P34" s="27">
        <v>5.2971193752246668</v>
      </c>
      <c r="Q34" s="92" t="s">
        <v>62</v>
      </c>
      <c r="R34" s="27">
        <v>5.2133610115387237</v>
      </c>
      <c r="S34" s="92" t="s">
        <v>62</v>
      </c>
      <c r="T34" s="27">
        <v>5.2244323421721379</v>
      </c>
      <c r="U34" s="92" t="s">
        <v>62</v>
      </c>
      <c r="V34" s="27">
        <v>5.2244323421721379</v>
      </c>
      <c r="W34" s="92" t="s">
        <v>62</v>
      </c>
      <c r="X34" s="27">
        <v>5.1929479053994978</v>
      </c>
      <c r="Y34" s="92" t="s">
        <v>62</v>
      </c>
      <c r="Z34" s="27">
        <v>5.1435223983891021</v>
      </c>
      <c r="AA34" s="92" t="s">
        <v>62</v>
      </c>
      <c r="AB34" s="27">
        <v>5.1930572288128394</v>
      </c>
      <c r="AC34" s="92" t="s">
        <v>62</v>
      </c>
      <c r="AD34" s="26">
        <v>5.3005803009192327</v>
      </c>
      <c r="AE34" s="91" t="s">
        <v>62</v>
      </c>
      <c r="AF34" s="27">
        <v>5.5236483684202407</v>
      </c>
      <c r="AG34" s="92" t="s">
        <v>62</v>
      </c>
      <c r="AH34" s="27">
        <v>5.2391988608004754</v>
      </c>
      <c r="AI34" s="92" t="s">
        <v>62</v>
      </c>
      <c r="AJ34" s="27">
        <v>5.4643967597934964</v>
      </c>
      <c r="AK34" s="92" t="s">
        <v>62</v>
      </c>
      <c r="AL34" s="27">
        <v>5.2635541778770207</v>
      </c>
      <c r="AM34" s="92" t="s">
        <v>62</v>
      </c>
      <c r="AN34" s="27">
        <v>5.148236750258417</v>
      </c>
      <c r="AO34" s="92" t="s">
        <v>62</v>
      </c>
      <c r="AP34" s="27">
        <v>5.2893144050941174</v>
      </c>
      <c r="AQ34" s="92" t="s">
        <v>62</v>
      </c>
      <c r="AR34" s="27">
        <v>5.2655389503914778</v>
      </c>
      <c r="AS34" s="92" t="s">
        <v>62</v>
      </c>
      <c r="AT34" s="27">
        <v>5.2655389503914778</v>
      </c>
      <c r="AU34" s="92" t="s">
        <v>62</v>
      </c>
      <c r="AV34" s="27">
        <v>5.2516123071431151</v>
      </c>
      <c r="AW34" s="92" t="s">
        <v>62</v>
      </c>
      <c r="AX34" s="27">
        <v>5.2108014264610363</v>
      </c>
      <c r="AY34" s="92" t="s">
        <v>62</v>
      </c>
      <c r="AZ34" s="27">
        <f>+'PUBLIC DEBT USD'!AZ34</f>
        <v>5.2231732105158075</v>
      </c>
      <c r="BA34" s="92" t="s">
        <v>62</v>
      </c>
      <c r="BB34" s="27">
        <v>5.2251185503548152</v>
      </c>
      <c r="BC34" s="92" t="s">
        <v>62</v>
      </c>
      <c r="BD34" s="27">
        <v>5.2965024410017962</v>
      </c>
      <c r="BE34" s="92" t="s">
        <v>62</v>
      </c>
      <c r="BF34" s="27">
        <v>5.4962670066423112</v>
      </c>
      <c r="BG34" s="92" t="s">
        <v>62</v>
      </c>
      <c r="BH34" s="27">
        <v>5.5009308318061958</v>
      </c>
      <c r="BI34" s="92" t="s">
        <v>62</v>
      </c>
      <c r="BJ34" s="27">
        <v>5.4936171043182469</v>
      </c>
      <c r="BK34" s="92" t="s">
        <v>62</v>
      </c>
      <c r="BL34" s="27">
        <v>5.5039691840695486</v>
      </c>
      <c r="BM34" s="92" t="s">
        <v>62</v>
      </c>
      <c r="BN34" s="27">
        <v>5.5831483516806051</v>
      </c>
      <c r="BO34" s="92" t="s">
        <v>62</v>
      </c>
      <c r="BP34" s="27">
        <v>5.6156578948694627</v>
      </c>
      <c r="BQ34" s="4" t="s">
        <v>62</v>
      </c>
      <c r="BR34" s="309">
        <v>5.6414698425363197</v>
      </c>
      <c r="BS34" s="319" t="s">
        <v>62</v>
      </c>
      <c r="BT34" s="309">
        <v>6.3030499315162967</v>
      </c>
      <c r="BU34" s="319" t="s">
        <v>62</v>
      </c>
      <c r="BV34" s="309">
        <v>6.220099526546484</v>
      </c>
      <c r="BW34" s="319" t="s">
        <v>62</v>
      </c>
      <c r="BX34" s="309">
        <v>6.1632430807993819</v>
      </c>
      <c r="BY34" s="319" t="s">
        <v>62</v>
      </c>
      <c r="BZ34" s="93">
        <v>6.286188165926327</v>
      </c>
      <c r="CA34" s="355" t="s">
        <v>92</v>
      </c>
      <c r="CB34" s="26">
        <v>6.3762209820992428</v>
      </c>
      <c r="CC34" s="355" t="s">
        <v>92</v>
      </c>
      <c r="CD34" s="27">
        <v>6.4265497842894757</v>
      </c>
      <c r="CE34" s="319" t="s">
        <v>92</v>
      </c>
      <c r="CF34" s="27">
        <v>6.4424397427303823</v>
      </c>
      <c r="CG34" s="319" t="s">
        <v>62</v>
      </c>
      <c r="CH34" s="27">
        <v>6.5074351802482857</v>
      </c>
      <c r="CI34" s="319" t="s">
        <v>62</v>
      </c>
      <c r="CJ34" s="27">
        <v>7.0991094129069428</v>
      </c>
      <c r="CK34" s="319" t="s">
        <v>62</v>
      </c>
      <c r="CL34" s="27">
        <v>7.0283118559014426</v>
      </c>
      <c r="CM34" s="319" t="s">
        <v>62</v>
      </c>
      <c r="CN34" s="27">
        <v>6.6203241431564797</v>
      </c>
      <c r="CO34" s="319" t="s">
        <v>62</v>
      </c>
      <c r="CP34" s="27">
        <v>6.6573230124237179</v>
      </c>
      <c r="CQ34" s="319" t="s">
        <v>62</v>
      </c>
      <c r="CR34" s="27">
        <v>6.6573230124237179</v>
      </c>
      <c r="CS34" s="319" t="s">
        <v>62</v>
      </c>
      <c r="CT34" s="27">
        <v>6.6264948749791044</v>
      </c>
      <c r="CU34" s="319" t="s">
        <v>62</v>
      </c>
      <c r="CV34" s="27">
        <v>6.6803169369949309</v>
      </c>
      <c r="CW34" s="319" t="s">
        <v>62</v>
      </c>
      <c r="CX34" s="27">
        <v>6.7106350595650346</v>
      </c>
      <c r="CY34" s="319" t="s">
        <v>62</v>
      </c>
      <c r="CZ34" s="27">
        <v>6.6729192332697007</v>
      </c>
      <c r="DA34" s="319" t="s">
        <v>62</v>
      </c>
      <c r="DB34" s="27">
        <v>6.7368111996439124</v>
      </c>
      <c r="DC34" s="319" t="s">
        <v>62</v>
      </c>
      <c r="DD34" s="250">
        <v>6.702184280690747</v>
      </c>
      <c r="DE34" s="442" t="s">
        <v>62</v>
      </c>
    </row>
    <row r="35" spans="1:109" x14ac:dyDescent="0.35">
      <c r="A35" s="25" t="s">
        <v>55</v>
      </c>
      <c r="B35" s="188">
        <v>6.7789994366024009E-2</v>
      </c>
      <c r="C35" s="85"/>
      <c r="D35" s="188">
        <v>7.2774885909601517E-2</v>
      </c>
      <c r="E35" s="85"/>
      <c r="F35" s="189">
        <v>7.7005677672550177E-2</v>
      </c>
      <c r="G35" s="86"/>
      <c r="H35" s="189">
        <v>8.1733943507039553E-2</v>
      </c>
      <c r="I35" s="86"/>
      <c r="J35" s="189">
        <v>8.6524168244305213E-2</v>
      </c>
      <c r="K35" s="86"/>
      <c r="L35" s="189">
        <v>9.0270951653713946E-2</v>
      </c>
      <c r="M35" s="86"/>
      <c r="N35" s="189">
        <v>9.3170104549014282E-2</v>
      </c>
      <c r="O35" s="86"/>
      <c r="P35" s="189">
        <v>9.5714714919724289E-2</v>
      </c>
      <c r="Q35" s="86"/>
      <c r="R35" s="189">
        <v>9.4361121344130786E-2</v>
      </c>
      <c r="S35" s="86"/>
      <c r="T35" s="189">
        <v>9.3601493573201633E-2</v>
      </c>
      <c r="U35" s="86"/>
      <c r="V35" s="189">
        <v>8.9846487523950094E-2</v>
      </c>
      <c r="W35" s="86"/>
      <c r="X35" s="189">
        <v>9.2690209048502711E-2</v>
      </c>
      <c r="Y35" s="86"/>
      <c r="Z35" s="189">
        <v>9.1914625794686802E-2</v>
      </c>
      <c r="AA35" s="86"/>
      <c r="AB35" s="189">
        <v>9.0916526388549551E-2</v>
      </c>
      <c r="AC35" s="86"/>
      <c r="AD35" s="188">
        <v>8.9501962741974181E-2</v>
      </c>
      <c r="AE35" s="85"/>
      <c r="AF35" s="189">
        <v>9.00268843578374E-2</v>
      </c>
      <c r="AG35" s="86"/>
      <c r="AH35" s="189">
        <v>8.9603242389291349E-2</v>
      </c>
      <c r="AI35" s="86"/>
      <c r="AJ35" s="189">
        <v>9.1618067172892115E-2</v>
      </c>
      <c r="AK35" s="86"/>
      <c r="AL35" s="189">
        <v>9.3992497925917601E-2</v>
      </c>
      <c r="AM35" s="86"/>
      <c r="AN35" s="189">
        <v>9.6454547464074739E-2</v>
      </c>
      <c r="AO35" s="86"/>
      <c r="AP35" s="189">
        <v>9.7544764631610978E-2</v>
      </c>
      <c r="AQ35" s="84"/>
      <c r="AR35" s="189">
        <v>9.9209559568470787E-2</v>
      </c>
      <c r="AS35" s="84"/>
      <c r="AT35" s="189">
        <v>9.8964280352850181E-2</v>
      </c>
      <c r="AU35" s="84"/>
      <c r="AV35" s="189">
        <v>9.6130715247492032E-2</v>
      </c>
      <c r="AW35" s="84"/>
      <c r="AX35" s="189">
        <v>9.2533815136220596E-2</v>
      </c>
      <c r="AY35" s="84"/>
      <c r="AZ35" s="189">
        <v>8.8242448611635202E-2</v>
      </c>
      <c r="BA35" s="84"/>
      <c r="BB35" s="189">
        <v>8.3591410311311301E-2</v>
      </c>
      <c r="BC35" s="84"/>
      <c r="BD35" s="189">
        <v>7.6091069062337383E-2</v>
      </c>
      <c r="BE35" s="84"/>
      <c r="BF35" s="189">
        <v>6.8278026085401164E-2</v>
      </c>
      <c r="BG35" s="84"/>
      <c r="BH35" s="189">
        <v>5.9794450616793698E-2</v>
      </c>
      <c r="BI35" s="84"/>
      <c r="BJ35" s="189">
        <v>4.7616476943749458E-2</v>
      </c>
      <c r="BK35" s="84"/>
      <c r="BL35" s="189">
        <v>8.1390997606623272E-2</v>
      </c>
      <c r="BM35" s="84"/>
      <c r="BN35" s="189">
        <v>8.190522520199163E-2</v>
      </c>
      <c r="BO35" s="84"/>
      <c r="BP35" s="189">
        <v>8.3968114242107303E-2</v>
      </c>
      <c r="BR35" s="320">
        <v>8.27332612783344E-2</v>
      </c>
      <c r="BS35" s="318"/>
      <c r="BT35" s="320">
        <v>8.3821374280512409E-2</v>
      </c>
      <c r="BU35" s="318"/>
      <c r="BV35" s="320">
        <v>8.4322824428210652E-2</v>
      </c>
      <c r="BW35" s="318"/>
      <c r="BX35" s="320">
        <v>8.5512978911825396E-2</v>
      </c>
      <c r="BY35" s="318"/>
      <c r="BZ35" s="356">
        <v>8.6046137508465736E-2</v>
      </c>
      <c r="CA35" s="353"/>
      <c r="CB35" s="188">
        <v>8.6588710301337884E-2</v>
      </c>
      <c r="CC35" s="353"/>
      <c r="CD35" s="189">
        <v>8.6976811726964087E-2</v>
      </c>
      <c r="CE35" s="318"/>
      <c r="CF35" s="189">
        <v>8.6948562484633701E-2</v>
      </c>
      <c r="CG35" s="318"/>
      <c r="CH35" s="189">
        <v>8.7237532728880351E-2</v>
      </c>
      <c r="CI35" s="318"/>
      <c r="CJ35" s="189">
        <v>8.7242267903325704E-2</v>
      </c>
      <c r="CK35" s="318"/>
      <c r="CL35" s="189">
        <v>8.6767061381020638E-2</v>
      </c>
      <c r="CM35" s="318"/>
      <c r="CN35" s="189">
        <v>8.6993037224836534E-2</v>
      </c>
      <c r="CO35" s="318"/>
      <c r="CP35" s="189">
        <v>8.6167463371602887E-2</v>
      </c>
      <c r="CQ35" s="318"/>
      <c r="CR35" s="189">
        <v>8.5322613379957737E-2</v>
      </c>
      <c r="CS35" s="318"/>
      <c r="CT35" s="189">
        <v>8.5287831855978075E-2</v>
      </c>
      <c r="CU35" s="318"/>
      <c r="CV35" s="189">
        <v>8.6023453464402128E-2</v>
      </c>
      <c r="CW35" s="318"/>
      <c r="CX35" s="189">
        <v>8.4589639709461803E-2</v>
      </c>
      <c r="CY35" s="318"/>
      <c r="CZ35" s="189">
        <v>8.4446434246003191E-2</v>
      </c>
      <c r="DA35" s="318"/>
      <c r="DB35" s="189">
        <v>8.4284709523418697E-2</v>
      </c>
      <c r="DC35" s="318"/>
      <c r="DD35" s="298">
        <v>8.3744015923982104E-2</v>
      </c>
      <c r="DE35" s="439"/>
    </row>
    <row r="36" spans="1:109" x14ac:dyDescent="0.35">
      <c r="A36" s="25" t="s">
        <v>182</v>
      </c>
      <c r="B36" s="26">
        <v>4.8364896622130731</v>
      </c>
      <c r="C36" s="91" t="s">
        <v>62</v>
      </c>
      <c r="D36" s="26">
        <v>4.8364896622130731</v>
      </c>
      <c r="E36" s="91" t="s">
        <v>62</v>
      </c>
      <c r="F36" s="27">
        <v>4.8364896622130731</v>
      </c>
      <c r="G36" s="92" t="s">
        <v>62</v>
      </c>
      <c r="H36" s="27">
        <v>4.8556087541768456</v>
      </c>
      <c r="I36" s="92" t="s">
        <v>62</v>
      </c>
      <c r="J36" s="27">
        <v>4.8556087541768456</v>
      </c>
      <c r="K36" s="92" t="s">
        <v>62</v>
      </c>
      <c r="L36" s="27">
        <v>4.8556087541768456</v>
      </c>
      <c r="M36" s="92" t="s">
        <v>62</v>
      </c>
      <c r="N36" s="27">
        <v>4.8494422146127931</v>
      </c>
      <c r="O36" s="92" t="s">
        <v>62</v>
      </c>
      <c r="P36" s="27">
        <v>4.8494422146127931</v>
      </c>
      <c r="Q36" s="92" t="s">
        <v>62</v>
      </c>
      <c r="R36" s="27">
        <v>4.8494422146127931</v>
      </c>
      <c r="S36" s="92" t="s">
        <v>62</v>
      </c>
      <c r="T36" s="27">
        <v>4.8549328781912449</v>
      </c>
      <c r="U36" s="92" t="s">
        <v>62</v>
      </c>
      <c r="V36" s="27">
        <v>4.8549328781912449</v>
      </c>
      <c r="W36" s="92" t="s">
        <v>62</v>
      </c>
      <c r="X36" s="27">
        <v>4.8549328781912449</v>
      </c>
      <c r="Y36" s="92" t="s">
        <v>62</v>
      </c>
      <c r="Z36" s="27">
        <v>4.9308182240045797</v>
      </c>
      <c r="AA36" s="92" t="s">
        <v>62</v>
      </c>
      <c r="AB36" s="27">
        <v>4.9308182240045797</v>
      </c>
      <c r="AC36" s="92" t="s">
        <v>62</v>
      </c>
      <c r="AD36" s="26">
        <v>4.9308182240045797</v>
      </c>
      <c r="AE36" s="91" t="s">
        <v>62</v>
      </c>
      <c r="AF36" s="27">
        <v>4.9533473521312352</v>
      </c>
      <c r="AG36" s="92" t="s">
        <v>62</v>
      </c>
      <c r="AH36" s="27">
        <v>4.9533473521312352</v>
      </c>
      <c r="AI36" s="92" t="s">
        <v>62</v>
      </c>
      <c r="AJ36" s="27">
        <v>4.9533473521312352</v>
      </c>
      <c r="AK36" s="92" t="s">
        <v>62</v>
      </c>
      <c r="AL36" s="27">
        <v>4.8099999999999996</v>
      </c>
      <c r="AM36" s="92" t="s">
        <v>62</v>
      </c>
      <c r="AN36" s="27">
        <v>4.8099999999999996</v>
      </c>
      <c r="AO36" s="92" t="s">
        <v>62</v>
      </c>
      <c r="AP36" s="27">
        <v>4.8099999999999996</v>
      </c>
      <c r="AQ36" s="92" t="s">
        <v>62</v>
      </c>
      <c r="AR36" s="27">
        <f>+'PUBLIC DEBT USD'!AR36</f>
        <v>4.7482632436635059</v>
      </c>
      <c r="AS36" s="92" t="s">
        <v>62</v>
      </c>
      <c r="AT36" s="27">
        <f>+'PUBLIC DEBT USD'!AT36</f>
        <v>4.7482632436635059</v>
      </c>
      <c r="AU36" s="92" t="s">
        <v>62</v>
      </c>
      <c r="AV36" s="27">
        <v>4.7196447263438399</v>
      </c>
      <c r="AW36" s="92" t="s">
        <v>62</v>
      </c>
      <c r="AX36" s="27">
        <v>4.4136849098916464</v>
      </c>
      <c r="AY36" s="92" t="s">
        <v>62</v>
      </c>
      <c r="AZ36" s="27">
        <v>4.4136849098916464</v>
      </c>
      <c r="BA36" s="92" t="s">
        <v>92</v>
      </c>
      <c r="BB36" s="27">
        <v>4.4136849098916464</v>
      </c>
      <c r="BC36" s="92" t="s">
        <v>62</v>
      </c>
      <c r="BD36" s="27">
        <v>4.7678676786530136</v>
      </c>
      <c r="BE36" s="92" t="s">
        <v>62</v>
      </c>
      <c r="BF36" s="27">
        <v>4.7678676786530101</v>
      </c>
      <c r="BG36" s="92" t="s">
        <v>62</v>
      </c>
      <c r="BH36" s="27">
        <v>4.7678676786530101</v>
      </c>
      <c r="BI36" s="92" t="s">
        <v>62</v>
      </c>
      <c r="BJ36" s="27">
        <v>4.8577081817361254</v>
      </c>
      <c r="BK36" s="92" t="s">
        <v>62</v>
      </c>
      <c r="BL36" s="27">
        <v>4.8577081817361254</v>
      </c>
      <c r="BM36" s="92" t="s">
        <v>62</v>
      </c>
      <c r="BN36" s="27">
        <v>4.8577081817361254</v>
      </c>
      <c r="BO36" s="92" t="s">
        <v>62</v>
      </c>
      <c r="BP36" s="27">
        <v>5.0507860921609558</v>
      </c>
      <c r="BQ36" s="4" t="s">
        <v>62</v>
      </c>
      <c r="BR36" s="309">
        <v>5.0507860921609558</v>
      </c>
      <c r="BS36" s="319" t="s">
        <v>62</v>
      </c>
      <c r="BT36" s="309">
        <v>5.0507860921609558</v>
      </c>
      <c r="BU36" s="319" t="s">
        <v>62</v>
      </c>
      <c r="BV36" s="309">
        <v>5.0507860921609558</v>
      </c>
      <c r="BW36" s="319" t="s">
        <v>62</v>
      </c>
      <c r="BX36" s="309">
        <v>5.272058014638799</v>
      </c>
      <c r="BY36" s="319" t="s">
        <v>62</v>
      </c>
      <c r="BZ36" s="93">
        <v>5.272058014638799</v>
      </c>
      <c r="CA36" s="355" t="s">
        <v>92</v>
      </c>
      <c r="CB36" s="93">
        <v>5.4524744963093061</v>
      </c>
      <c r="CC36" s="355" t="s">
        <v>92</v>
      </c>
      <c r="CD36" s="309">
        <v>5.4524744963093061</v>
      </c>
      <c r="CE36" s="319" t="s">
        <v>92</v>
      </c>
      <c r="CF36" s="309">
        <v>5.4524744963093061</v>
      </c>
      <c r="CG36" s="319" t="s">
        <v>62</v>
      </c>
      <c r="CH36" s="309">
        <v>5.551049428559466</v>
      </c>
      <c r="CI36" s="319" t="s">
        <v>62</v>
      </c>
      <c r="CJ36" s="309">
        <v>5.551049428559466</v>
      </c>
      <c r="CK36" s="319" t="s">
        <v>62</v>
      </c>
      <c r="CL36" s="309">
        <v>5.551049428559466</v>
      </c>
      <c r="CM36" s="319" t="s">
        <v>62</v>
      </c>
      <c r="CN36" s="309">
        <v>5.7241883037481145</v>
      </c>
      <c r="CO36" s="319" t="s">
        <v>62</v>
      </c>
      <c r="CP36" s="309">
        <v>5.7241883037481145</v>
      </c>
      <c r="CQ36" s="319" t="s">
        <v>62</v>
      </c>
      <c r="CR36" s="309">
        <v>5.7241883037481145</v>
      </c>
      <c r="CS36" s="319" t="s">
        <v>62</v>
      </c>
      <c r="CT36" s="309">
        <v>5.660310267227362</v>
      </c>
      <c r="CU36" s="319" t="s">
        <v>62</v>
      </c>
      <c r="CV36" s="309">
        <v>5.660310267227362</v>
      </c>
      <c r="CW36" s="319" t="s">
        <v>62</v>
      </c>
      <c r="CX36" s="309">
        <v>5.660310267227362</v>
      </c>
      <c r="CY36" s="319" t="s">
        <v>62</v>
      </c>
      <c r="CZ36" s="309">
        <v>5.7337400825743838</v>
      </c>
      <c r="DA36" s="319" t="s">
        <v>62</v>
      </c>
      <c r="DB36" s="309">
        <v>5.7337400825743838</v>
      </c>
      <c r="DC36" s="319" t="s">
        <v>62</v>
      </c>
      <c r="DD36" s="431">
        <v>5.7337400825743838</v>
      </c>
      <c r="DE36" s="442" t="s">
        <v>62</v>
      </c>
    </row>
    <row r="37" spans="1:109" x14ac:dyDescent="0.35">
      <c r="A37" s="25" t="s">
        <v>64</v>
      </c>
      <c r="B37" s="26">
        <v>4.6659003986802619</v>
      </c>
      <c r="C37" s="91" t="s">
        <v>62</v>
      </c>
      <c r="D37" s="26">
        <v>4.6659003986802619</v>
      </c>
      <c r="E37" s="91" t="s">
        <v>62</v>
      </c>
      <c r="F37" s="27">
        <v>4.6659003986802619</v>
      </c>
      <c r="G37" s="92" t="s">
        <v>62</v>
      </c>
      <c r="H37" s="27">
        <v>4.699126085636661</v>
      </c>
      <c r="I37" s="92" t="s">
        <v>62</v>
      </c>
      <c r="J37" s="27">
        <v>4.699126085636661</v>
      </c>
      <c r="K37" s="92" t="s">
        <v>62</v>
      </c>
      <c r="L37" s="27">
        <v>4.699126085636661</v>
      </c>
      <c r="M37" s="92" t="s">
        <v>62</v>
      </c>
      <c r="N37" s="27">
        <v>4.7105491683954321</v>
      </c>
      <c r="O37" s="92" t="s">
        <v>62</v>
      </c>
      <c r="P37" s="27">
        <v>4.7105491683954321</v>
      </c>
      <c r="Q37" s="92" t="s">
        <v>62</v>
      </c>
      <c r="R37" s="27">
        <v>4.7105491683954321</v>
      </c>
      <c r="S37" s="92" t="s">
        <v>62</v>
      </c>
      <c r="T37" s="27">
        <v>4.7290794389279256</v>
      </c>
      <c r="U37" s="92" t="s">
        <v>62</v>
      </c>
      <c r="V37" s="27">
        <v>4.7290794389279256</v>
      </c>
      <c r="W37" s="92" t="s">
        <v>62</v>
      </c>
      <c r="X37" s="27">
        <v>4.7290794389279256</v>
      </c>
      <c r="Y37" s="92" t="s">
        <v>62</v>
      </c>
      <c r="Z37" s="27">
        <v>4.7955866384607839</v>
      </c>
      <c r="AA37" s="92" t="s">
        <v>62</v>
      </c>
      <c r="AB37" s="27">
        <v>4.7955866384607839</v>
      </c>
      <c r="AC37" s="92" t="s">
        <v>62</v>
      </c>
      <c r="AD37" s="26">
        <v>4.7955866384607839</v>
      </c>
      <c r="AE37" s="91" t="s">
        <v>62</v>
      </c>
      <c r="AF37" s="27">
        <v>4.8146867302341025</v>
      </c>
      <c r="AG37" s="92" t="s">
        <v>62</v>
      </c>
      <c r="AH37" s="27">
        <v>4.8146867302341025</v>
      </c>
      <c r="AI37" s="92" t="s">
        <v>62</v>
      </c>
      <c r="AJ37" s="27">
        <v>4.8146867302341025</v>
      </c>
      <c r="AK37" s="92" t="s">
        <v>62</v>
      </c>
      <c r="AL37" s="27">
        <v>4.66</v>
      </c>
      <c r="AM37" s="92" t="s">
        <v>62</v>
      </c>
      <c r="AN37" s="27">
        <v>4.66</v>
      </c>
      <c r="AO37" s="92" t="s">
        <v>62</v>
      </c>
      <c r="AP37" s="27">
        <v>4.66</v>
      </c>
      <c r="AQ37" s="92" t="s">
        <v>62</v>
      </c>
      <c r="AR37" s="27">
        <f>+'PUBLIC DEBT USD'!AR37</f>
        <v>4.5657612540313357</v>
      </c>
      <c r="AS37" s="92" t="s">
        <v>62</v>
      </c>
      <c r="AT37" s="27">
        <f>+'PUBLIC DEBT USD'!AT37</f>
        <v>4.5657612540313357</v>
      </c>
      <c r="AU37" s="92" t="s">
        <v>62</v>
      </c>
      <c r="AV37" s="27">
        <v>4.5382280383015443</v>
      </c>
      <c r="AW37" s="92" t="s">
        <v>62</v>
      </c>
      <c r="AX37" s="27">
        <v>4.2077145401050728</v>
      </c>
      <c r="AY37" s="92" t="s">
        <v>62</v>
      </c>
      <c r="AZ37" s="27">
        <v>4.2077145401050728</v>
      </c>
      <c r="BA37" s="92" t="s">
        <v>92</v>
      </c>
      <c r="BB37" s="27">
        <v>4.2077145401050728</v>
      </c>
      <c r="BC37" s="92" t="s">
        <v>62</v>
      </c>
      <c r="BD37" s="27">
        <v>4.5926874972456044</v>
      </c>
      <c r="BE37" s="92" t="s">
        <v>62</v>
      </c>
      <c r="BF37" s="27">
        <v>4.5926874972456044</v>
      </c>
      <c r="BG37" s="92" t="s">
        <v>62</v>
      </c>
      <c r="BH37" s="27">
        <v>4.5926874972456044</v>
      </c>
      <c r="BI37" s="92" t="s">
        <v>62</v>
      </c>
      <c r="BJ37" s="27">
        <v>4.6952045910664095</v>
      </c>
      <c r="BK37" s="92" t="s">
        <v>62</v>
      </c>
      <c r="BL37" s="27">
        <v>4.6952045910664095</v>
      </c>
      <c r="BM37" s="92" t="s">
        <v>62</v>
      </c>
      <c r="BN37" s="27">
        <v>4.6952045910664095</v>
      </c>
      <c r="BO37" s="92" t="s">
        <v>62</v>
      </c>
      <c r="BP37" s="27">
        <v>4.8868618067956593</v>
      </c>
      <c r="BQ37" s="4" t="s">
        <v>62</v>
      </c>
      <c r="BR37" s="309">
        <v>4.8868618067956593</v>
      </c>
      <c r="BS37" s="319" t="s">
        <v>62</v>
      </c>
      <c r="BT37" s="309">
        <v>4.8868618067956593</v>
      </c>
      <c r="BU37" s="319" t="s">
        <v>62</v>
      </c>
      <c r="BV37" s="309">
        <v>4.8868618067956593</v>
      </c>
      <c r="BW37" s="319" t="s">
        <v>62</v>
      </c>
      <c r="BX37" s="309">
        <v>5.1072400991521656</v>
      </c>
      <c r="BY37" s="319" t="s">
        <v>62</v>
      </c>
      <c r="BZ37" s="93">
        <v>5.1072400991521656</v>
      </c>
      <c r="CA37" s="355" t="s">
        <v>92</v>
      </c>
      <c r="CB37" s="93">
        <v>5.2862176634631561</v>
      </c>
      <c r="CC37" s="355" t="s">
        <v>92</v>
      </c>
      <c r="CD37" s="309">
        <v>5.2862176634631561</v>
      </c>
      <c r="CE37" s="319" t="s">
        <v>92</v>
      </c>
      <c r="CF37" s="309">
        <v>5.2862176634631561</v>
      </c>
      <c r="CG37" s="319" t="s">
        <v>62</v>
      </c>
      <c r="CH37" s="309">
        <v>5.384231759144801</v>
      </c>
      <c r="CI37" s="319" t="s">
        <v>62</v>
      </c>
      <c r="CJ37" s="309">
        <v>5.384231759144801</v>
      </c>
      <c r="CK37" s="319" t="s">
        <v>62</v>
      </c>
      <c r="CL37" s="309">
        <v>5.384231759144801</v>
      </c>
      <c r="CM37" s="319" t="s">
        <v>62</v>
      </c>
      <c r="CN37" s="309">
        <v>5.5569074343200002</v>
      </c>
      <c r="CO37" s="319" t="s">
        <v>62</v>
      </c>
      <c r="CP37" s="309">
        <v>5.5569074343200002</v>
      </c>
      <c r="CQ37" s="319" t="s">
        <v>62</v>
      </c>
      <c r="CR37" s="309">
        <v>5.5569074343200002</v>
      </c>
      <c r="CS37" s="319" t="s">
        <v>62</v>
      </c>
      <c r="CT37" s="309">
        <v>5.4924151448276621</v>
      </c>
      <c r="CU37" s="319" t="s">
        <v>62</v>
      </c>
      <c r="CV37" s="309">
        <v>5.4924151448276621</v>
      </c>
      <c r="CW37" s="319" t="s">
        <v>62</v>
      </c>
      <c r="CX37" s="309">
        <v>5.4924151448276621</v>
      </c>
      <c r="CY37" s="319" t="s">
        <v>62</v>
      </c>
      <c r="CZ37" s="309">
        <v>5.5633977010491069</v>
      </c>
      <c r="DA37" s="319" t="s">
        <v>62</v>
      </c>
      <c r="DB37" s="309">
        <v>5.5633977010491069</v>
      </c>
      <c r="DC37" s="319" t="s">
        <v>62</v>
      </c>
      <c r="DD37" s="431">
        <v>5.5633977010491069</v>
      </c>
      <c r="DE37" s="442" t="s">
        <v>62</v>
      </c>
    </row>
    <row r="38" spans="1:109" x14ac:dyDescent="0.35">
      <c r="A38" s="25"/>
      <c r="B38" s="188"/>
      <c r="C38" s="83"/>
      <c r="D38" s="188"/>
      <c r="E38" s="83"/>
      <c r="F38" s="189"/>
      <c r="G38" s="84"/>
      <c r="H38" s="189"/>
      <c r="I38" s="84"/>
      <c r="J38" s="189"/>
      <c r="K38" s="84"/>
      <c r="L38" s="189"/>
      <c r="M38" s="84"/>
      <c r="N38" s="189"/>
      <c r="O38" s="84"/>
      <c r="P38" s="189"/>
      <c r="Q38" s="84"/>
      <c r="R38" s="189"/>
      <c r="S38" s="84"/>
      <c r="T38" s="189"/>
      <c r="U38" s="84"/>
      <c r="V38" s="189"/>
      <c r="W38" s="84"/>
      <c r="X38" s="189"/>
      <c r="Y38" s="84"/>
      <c r="Z38" s="189"/>
      <c r="AA38" s="84"/>
      <c r="AB38" s="189"/>
      <c r="AC38" s="84"/>
      <c r="AD38" s="188"/>
      <c r="AE38" s="83"/>
      <c r="AF38" s="189"/>
      <c r="AG38" s="84"/>
      <c r="AH38" s="189"/>
      <c r="AI38" s="84"/>
      <c r="AJ38" s="189"/>
      <c r="AK38" s="84"/>
      <c r="AL38" s="189"/>
      <c r="AM38" s="84"/>
      <c r="AN38" s="189"/>
      <c r="AO38" s="84"/>
      <c r="AP38" s="189"/>
      <c r="AQ38" s="84"/>
      <c r="AR38" s="189"/>
      <c r="AS38" s="84"/>
      <c r="AT38" s="189"/>
      <c r="AU38" s="84"/>
      <c r="AV38" s="189"/>
      <c r="AW38" s="84"/>
      <c r="AX38" s="189"/>
      <c r="AY38" s="84"/>
      <c r="AZ38" s="189"/>
      <c r="BA38" s="84"/>
      <c r="BB38" s="189"/>
      <c r="BC38" s="84"/>
      <c r="BD38" s="189"/>
      <c r="BE38" s="84"/>
      <c r="BF38" s="189"/>
      <c r="BG38" s="84"/>
      <c r="BH38" s="189"/>
      <c r="BI38" s="84"/>
      <c r="BJ38" s="189"/>
      <c r="BK38" s="84"/>
      <c r="BL38" s="189"/>
      <c r="BM38" s="84"/>
      <c r="BN38" s="189"/>
      <c r="BO38" s="84"/>
      <c r="BP38" s="189"/>
      <c r="BR38" s="320"/>
      <c r="BS38" s="318"/>
      <c r="BT38" s="320"/>
      <c r="BU38" s="318"/>
      <c r="BV38" s="320"/>
      <c r="BW38" s="318"/>
      <c r="BX38" s="320"/>
      <c r="BY38" s="318"/>
      <c r="BZ38" s="356"/>
      <c r="CA38" s="353"/>
      <c r="CB38" s="356"/>
      <c r="CC38" s="353"/>
      <c r="CD38" s="320"/>
      <c r="CE38" s="318"/>
      <c r="CF38" s="320"/>
      <c r="CG38" s="318"/>
      <c r="CH38" s="320"/>
      <c r="CI38" s="318"/>
      <c r="CJ38" s="320"/>
      <c r="CK38" s="318"/>
      <c r="CL38" s="320"/>
      <c r="CM38" s="318"/>
      <c r="CN38" s="320"/>
      <c r="CO38" s="318"/>
      <c r="CP38" s="320"/>
      <c r="CQ38" s="318"/>
      <c r="CR38" s="320"/>
      <c r="CS38" s="318"/>
      <c r="CT38" s="320"/>
      <c r="CU38" s="318"/>
      <c r="CV38" s="320"/>
      <c r="CW38" s="318"/>
      <c r="CX38" s="320"/>
      <c r="CY38" s="318"/>
      <c r="CZ38" s="320"/>
      <c r="DA38" s="318"/>
      <c r="DB38" s="320"/>
      <c r="DC38" s="318"/>
      <c r="DD38" s="443"/>
      <c r="DE38" s="439"/>
    </row>
    <row r="39" spans="1:109" x14ac:dyDescent="0.35">
      <c r="A39" s="40" t="s">
        <v>66</v>
      </c>
      <c r="B39" s="42"/>
      <c r="C39" s="83"/>
      <c r="D39" s="42"/>
      <c r="E39" s="83"/>
      <c r="F39" s="43"/>
      <c r="G39" s="84"/>
      <c r="H39" s="43"/>
      <c r="I39" s="84"/>
      <c r="J39" s="43"/>
      <c r="K39" s="84"/>
      <c r="L39" s="43"/>
      <c r="M39" s="84"/>
      <c r="N39" s="43"/>
      <c r="O39" s="84"/>
      <c r="P39" s="43"/>
      <c r="Q39" s="84"/>
      <c r="R39" s="43"/>
      <c r="S39" s="84"/>
      <c r="T39" s="43"/>
      <c r="U39" s="84"/>
      <c r="V39" s="43"/>
      <c r="W39" s="84"/>
      <c r="X39" s="43"/>
      <c r="Y39" s="84"/>
      <c r="Z39" s="43"/>
      <c r="AA39" s="84"/>
      <c r="AB39" s="43"/>
      <c r="AC39" s="84"/>
      <c r="AD39" s="42"/>
      <c r="AE39" s="83"/>
      <c r="AF39" s="43"/>
      <c r="AG39" s="84"/>
      <c r="AH39" s="43"/>
      <c r="AI39" s="84"/>
      <c r="AJ39" s="43"/>
      <c r="AK39" s="84"/>
      <c r="AL39" s="43"/>
      <c r="AM39" s="84"/>
      <c r="AN39" s="43"/>
      <c r="AO39" s="84"/>
      <c r="AP39" s="43"/>
      <c r="AQ39" s="84"/>
      <c r="AR39" s="43"/>
      <c r="AS39" s="84"/>
      <c r="AT39" s="43"/>
      <c r="AU39" s="84"/>
      <c r="AV39" s="43"/>
      <c r="AW39" s="84"/>
      <c r="AX39" s="43"/>
      <c r="AY39" s="84"/>
      <c r="AZ39" s="43"/>
      <c r="BA39" s="84"/>
      <c r="BB39" s="43"/>
      <c r="BC39" s="84"/>
      <c r="BD39" s="43"/>
      <c r="BE39" s="84"/>
      <c r="BF39" s="43"/>
      <c r="BG39" s="84"/>
      <c r="BH39" s="43"/>
      <c r="BI39" s="84"/>
      <c r="BJ39" s="43"/>
      <c r="BK39" s="84"/>
      <c r="BL39" s="43"/>
      <c r="BM39" s="84"/>
      <c r="BN39" s="43"/>
      <c r="BO39" s="84"/>
      <c r="BP39" s="43"/>
      <c r="BR39" s="321"/>
      <c r="BS39" s="318"/>
      <c r="BT39" s="321"/>
      <c r="BU39" s="318"/>
      <c r="BV39" s="321"/>
      <c r="BW39" s="318"/>
      <c r="BX39" s="321"/>
      <c r="BY39" s="318"/>
      <c r="BZ39" s="357"/>
      <c r="CA39" s="353"/>
      <c r="CB39" s="357"/>
      <c r="CC39" s="353"/>
      <c r="CD39" s="321"/>
      <c r="CE39" s="318"/>
      <c r="CF39" s="321"/>
      <c r="CG39" s="318"/>
      <c r="CH39" s="321"/>
      <c r="CI39" s="318"/>
      <c r="CJ39" s="321"/>
      <c r="CK39" s="318"/>
      <c r="CL39" s="321"/>
      <c r="CM39" s="318"/>
      <c r="CN39" s="321"/>
      <c r="CO39" s="318"/>
      <c r="CP39" s="321"/>
      <c r="CQ39" s="318"/>
      <c r="CR39" s="321"/>
      <c r="CS39" s="318"/>
      <c r="CT39" s="321"/>
      <c r="CU39" s="318"/>
      <c r="CV39" s="321"/>
      <c r="CW39" s="318"/>
      <c r="CX39" s="321"/>
      <c r="CY39" s="318"/>
      <c r="CZ39" s="321"/>
      <c r="DA39" s="318"/>
      <c r="DB39" s="321"/>
      <c r="DC39" s="318"/>
      <c r="DD39" s="444"/>
      <c r="DE39" s="439"/>
    </row>
    <row r="40" spans="1:109" x14ac:dyDescent="0.35">
      <c r="A40" s="41" t="s">
        <v>67</v>
      </c>
      <c r="B40" s="29">
        <f>+'DOMESTIC DEBT COLONES'!B39+'EXTERNAL DEBT COLONES'!B47</f>
        <v>142548.76275202812</v>
      </c>
      <c r="C40" s="83"/>
      <c r="D40" s="29">
        <f>+'DOMESTIC DEBT COLONES'!D39+'EXTERNAL DEBT COLONES'!D47</f>
        <v>114778.0982842574</v>
      </c>
      <c r="E40" s="83"/>
      <c r="F40" s="30">
        <v>225807.8865148495</v>
      </c>
      <c r="G40" s="84"/>
      <c r="H40" s="30">
        <f>+'DOMESTIC DEBT COLONES'!H39+'EXTERNAL DEBT COLONES'!H47</f>
        <v>283963.54812129156</v>
      </c>
      <c r="I40" s="84"/>
      <c r="J40" s="30">
        <f>+'DOMESTIC DEBT COLONES'!J39+'EXTERNAL DEBT COLONES'!J47</f>
        <v>72952.073695188839</v>
      </c>
      <c r="K40" s="84"/>
      <c r="L40" s="30">
        <f>+'DOMESTIC DEBT COLONES'!L39+'EXTERNAL DEBT COLONES'!L47</f>
        <v>62102.947264747214</v>
      </c>
      <c r="M40" s="84"/>
      <c r="N40" s="30">
        <f>+'DOMESTIC DEBT COLONES'!N39+'EXTERNAL DEBT COLONES'!N47</f>
        <v>155640.64617919768</v>
      </c>
      <c r="O40" s="84"/>
      <c r="P40" s="30">
        <f>+'DOMESTIC DEBT COLONES'!P39+'EXTERNAL DEBT COLONES'!P47</f>
        <v>154419.86817061956</v>
      </c>
      <c r="Q40" s="84"/>
      <c r="R40" s="30">
        <f>+'DOMESTIC DEBT COLONES'!R39+'EXTERNAL DEBT COLONES'!R47</f>
        <v>278676.31582460302</v>
      </c>
      <c r="S40" s="84"/>
      <c r="T40" s="30">
        <f>+'DOMESTIC DEBT COLONES'!T39+'EXTERNAL DEBT COLONES'!T47</f>
        <v>238648.92678791497</v>
      </c>
      <c r="U40" s="84"/>
      <c r="V40" s="30">
        <f>+'DOMESTIC DEBT COLONES'!V39+'EXTERNAL DEBT COLONES'!V47</f>
        <v>65093.218592719117</v>
      </c>
      <c r="W40" s="84"/>
      <c r="X40" s="30">
        <f>+'DOMESTIC DEBT COLONES'!X39+'EXTERNAL DEBT COLONES'!X47</f>
        <v>74520.778351868677</v>
      </c>
      <c r="Y40" s="84"/>
      <c r="Z40" s="30">
        <f>+'DOMESTIC DEBT COLONES'!Z39+'EXTERNAL DEBT COLONES'!Z47</f>
        <v>1903424.3046714265</v>
      </c>
      <c r="AA40" s="84"/>
      <c r="AB40" s="30">
        <f>+'DOMESTIC DEBT COLONES'!AB39+'EXTERNAL DEBT COLONES'!AB47</f>
        <v>162793.47064526548</v>
      </c>
      <c r="AC40" s="84"/>
      <c r="AD40" s="29">
        <f>+'DOMESTIC DEBT COLONES'!AD39+'EXTERNAL DEBT COLONES'!AD47</f>
        <v>296973.00755288929</v>
      </c>
      <c r="AE40" s="83"/>
      <c r="AF40" s="30">
        <f>+'DOMESTIC DEBT COLONES'!AF39+'EXTERNAL DEBT COLONES'!AF47</f>
        <v>233718.84250378952</v>
      </c>
      <c r="AG40" s="84"/>
      <c r="AH40" s="30">
        <f>+'DOMESTIC DEBT COLONES'!AH39+'EXTERNAL DEBT COLONES'!AH47</f>
        <v>55658.063923345202</v>
      </c>
      <c r="AI40" s="84"/>
      <c r="AJ40" s="30">
        <f>+'DOMESTIC DEBT COLONES'!AJ39+'EXTERNAL DEBT COLONES'!AJ47</f>
        <v>61362.286214854212</v>
      </c>
      <c r="AK40" s="84"/>
      <c r="AL40" s="30">
        <f>+'DOMESTIC DEBT COLONES'!AL39+'EXTERNAL DEBT COLONES'!AL47</f>
        <v>201270.88899686115</v>
      </c>
      <c r="AM40" s="84"/>
      <c r="AN40" s="30">
        <f>+'DOMESTIC DEBT COLONES'!AN39+'EXTERNAL DEBT COLONES'!AN47</f>
        <v>192836.7461646343</v>
      </c>
      <c r="AO40" s="84"/>
      <c r="AP40" s="30">
        <f>+'DOMESTIC DEBT COLONES'!AP39+'EXTERNAL DEBT COLONES'!AP47</f>
        <v>304347.01252726046</v>
      </c>
      <c r="AQ40" s="84"/>
      <c r="AR40" s="30">
        <f>+'DOMESTIC DEBT COLONES'!AR39+'EXTERNAL DEBT COLONES'!AR47</f>
        <v>245333.70378429559</v>
      </c>
      <c r="AS40" s="84"/>
      <c r="AT40" s="30">
        <f>+'DOMESTIC DEBT COLONES'!AT39+'EXTERNAL DEBT COLONES'!AT47</f>
        <v>64391.64431092226</v>
      </c>
      <c r="AU40" s="84"/>
      <c r="AV40" s="30">
        <f>+'DOMESTIC DEBT COLONES'!AV39+'EXTERNAL DEBT COLONES'!AV47</f>
        <v>68438.216387959794</v>
      </c>
      <c r="AW40" s="84"/>
      <c r="AX40" s="30">
        <f>+'DOMESTIC DEBT COLONES'!AX39+'EXTERNAL DEBT COLONES'!AX47</f>
        <v>2044316.8836957021</v>
      </c>
      <c r="AY40" s="84"/>
      <c r="AZ40" s="30">
        <f>+'DOMESTIC DEBT COLONES'!AZ39+'EXTERNAL DEBT COLONES'!AZ47</f>
        <v>192411.45171315188</v>
      </c>
      <c r="BA40" s="84"/>
      <c r="BB40" s="30">
        <f>+'DOMESTIC DEBT COLONES'!BB39+'EXTERNAL DEBT COLONES'!BB47</f>
        <v>273064.20903158927</v>
      </c>
      <c r="BC40" s="84"/>
      <c r="BD40" s="30">
        <f>+'DOMESTIC DEBT COLONES'!BD39+'EXTERNAL DEBT COLONES'!BD47</f>
        <v>253005.45351708087</v>
      </c>
      <c r="BE40" s="84"/>
      <c r="BF40" s="30">
        <f>+'DOMESTIC DEBT COLONES'!BF39+'EXTERNAL DEBT COLONES'!BF47</f>
        <v>100131.47358370043</v>
      </c>
      <c r="BG40" s="84"/>
      <c r="BH40" s="30">
        <f>+'DOMESTIC DEBT COLONES'!BH39+'EXTERNAL DEBT COLONES'!BH47</f>
        <v>82900.301418373303</v>
      </c>
      <c r="BI40" s="84"/>
      <c r="BJ40" s="30">
        <f>+'DOMESTIC DEBT COLONES'!BJ39+'EXTERNAL DEBT COLONES'!BJ47</f>
        <v>162644.98987470471</v>
      </c>
      <c r="BK40" s="84"/>
      <c r="BL40" s="30">
        <f>+'DOMESTIC DEBT COLONES'!BL39+'EXTERNAL DEBT COLONES'!BL47</f>
        <v>202333.11894006524</v>
      </c>
      <c r="BM40" s="84"/>
      <c r="BN40" s="30">
        <f>+'DOMESTIC DEBT COLONES'!BN39+'EXTERNAL DEBT COLONES'!BN47</f>
        <v>343729.11502784066</v>
      </c>
      <c r="BO40" s="84"/>
      <c r="BP40" s="30">
        <f>+'DOMESTIC DEBT COLONES'!BP39+'EXTERNAL DEBT COLONES'!BP47</f>
        <v>242715.52960590081</v>
      </c>
      <c r="BR40" s="313">
        <f>+'DOMESTIC DEBT COLONES'!BR39+'EXTERNAL DEBT COLONES'!BR47</f>
        <v>131967.21306742448</v>
      </c>
      <c r="BS40" s="318"/>
      <c r="BT40" s="313">
        <f>+'DOMESTIC DEBT COLONES'!BT39+'EXTERNAL DEBT COLONES'!BT47</f>
        <v>90643.500764705706</v>
      </c>
      <c r="BU40" s="318"/>
      <c r="BV40" s="313">
        <f>+'DOMESTIC DEBT COLONES'!BV39+'EXTERNAL DEBT COLONES'!BV47</f>
        <v>2251193.102606474</v>
      </c>
      <c r="BW40" s="318"/>
      <c r="BX40" s="313">
        <f>+'DOMESTIC DEBT COLONES'!BX39+'EXTERNAL DEBT COLONES'!BX47</f>
        <v>183190.76561254077</v>
      </c>
      <c r="BY40" s="318"/>
      <c r="BZ40" s="349">
        <f>+'DOMESTIC DEBT COLONES'!BZ39+'EXTERNAL DEBT COLONES'!BZ47</f>
        <v>334171.30749283696</v>
      </c>
      <c r="CA40" s="353"/>
      <c r="CB40" s="349">
        <f>+'DOMESTIC DEBT COLONES'!CB39+'EXTERNAL DEBT COLONES'!CB47</f>
        <v>185206.27529865119</v>
      </c>
      <c r="CC40" s="353"/>
      <c r="CD40" s="313">
        <f>+'DOMESTIC DEBT COLONES'!CD39+'EXTERNAL DEBT COLONES'!CD47</f>
        <v>160838.60908913944</v>
      </c>
      <c r="CE40" s="318"/>
      <c r="CF40" s="313">
        <f>+'DOMESTIC DEBT COLONES'!CF39+'EXTERNAL DEBT COLONES'!CF47</f>
        <v>115336.21147347247</v>
      </c>
      <c r="CG40" s="318"/>
      <c r="CH40" s="313">
        <f>+'DOMESTIC DEBT COLONES'!CH39+'EXTERNAL DEBT COLONES'!CH47</f>
        <v>186603.37342510984</v>
      </c>
      <c r="CI40" s="318"/>
      <c r="CJ40" s="313">
        <f>+'DOMESTIC DEBT COLONES'!CJ39+'EXTERNAL DEBT COLONES'!CJ47</f>
        <v>209032.0913630173</v>
      </c>
      <c r="CK40" s="318"/>
      <c r="CL40" s="313">
        <f>+'DOMESTIC DEBT COLONES'!CL39+'EXTERNAL DEBT COLONES'!CL47</f>
        <v>316306.51119309966</v>
      </c>
      <c r="CM40" s="318"/>
      <c r="CN40" s="313">
        <f>+'DOMESTIC DEBT COLONES'!CN39+'EXTERNAL DEBT COLONES'!CN47</f>
        <v>243416.69433263404</v>
      </c>
      <c r="CO40" s="318"/>
      <c r="CP40" s="313">
        <f>+'DOMESTIC DEBT COLONES'!CP39+'EXTERNAL DEBT COLONES'!CP47</f>
        <v>130845.57655531759</v>
      </c>
      <c r="CQ40" s="318"/>
      <c r="CR40" s="313">
        <f>+'DOMESTIC DEBT COLONES'!CR39+'EXTERNAL DEBT COLONES'!CR47</f>
        <v>121291.3011682198</v>
      </c>
      <c r="CS40" s="318"/>
      <c r="CT40" s="313">
        <f>+'DOMESTIC DEBT COLONES'!CT39+'EXTERNAL DEBT COLONES'!CT47</f>
        <v>2374383.636907442</v>
      </c>
      <c r="CU40" s="318"/>
      <c r="CV40" s="313">
        <f>+'DOMESTIC DEBT COLONES'!CV39+'EXTERNAL DEBT COLONES'!CV47</f>
        <v>165003.87382371753</v>
      </c>
      <c r="CW40" s="318"/>
      <c r="CX40" s="313">
        <f>+'DOMESTIC DEBT COLONES'!CX39+'EXTERNAL DEBT COLONES'!CX47</f>
        <v>282933.48856881238</v>
      </c>
      <c r="CY40" s="318"/>
      <c r="CZ40" s="313">
        <f>+'DOMESTIC DEBT COLONES'!CZ39+'EXTERNAL DEBT COLONES'!CZ47</f>
        <v>238470.35644585852</v>
      </c>
      <c r="DA40" s="318"/>
      <c r="DB40" s="313">
        <f>+'DOMESTIC DEBT COLONES'!DB39+'EXTERNAL DEBT COLONES'!DB47</f>
        <v>122957.12302706862</v>
      </c>
      <c r="DC40" s="318"/>
      <c r="DD40" s="435">
        <f>+'DOMESTIC DEBT COLONES'!DD39+'EXTERNAL DEBT COLONES'!DD47</f>
        <v>118140.10918331922</v>
      </c>
      <c r="DE40" s="439"/>
    </row>
    <row r="41" spans="1:109" x14ac:dyDescent="0.35">
      <c r="A41" s="94" t="s">
        <v>49</v>
      </c>
      <c r="B41" s="73">
        <f>+B40/B65</f>
        <v>3.9059542832696522E-3</v>
      </c>
      <c r="C41" s="74"/>
      <c r="D41" s="73">
        <v>0</v>
      </c>
      <c r="E41" s="74"/>
      <c r="F41" s="75">
        <v>0</v>
      </c>
      <c r="G41" s="76"/>
      <c r="H41" s="75">
        <v>0</v>
      </c>
      <c r="I41" s="76"/>
      <c r="J41" s="75">
        <v>0</v>
      </c>
      <c r="K41" s="76"/>
      <c r="L41" s="75">
        <v>0</v>
      </c>
      <c r="M41" s="76"/>
      <c r="N41" s="75">
        <v>0</v>
      </c>
      <c r="O41" s="76"/>
      <c r="P41" s="75">
        <v>0</v>
      </c>
      <c r="Q41" s="76"/>
      <c r="R41" s="75">
        <v>0</v>
      </c>
      <c r="S41" s="76"/>
      <c r="T41" s="75">
        <v>0</v>
      </c>
      <c r="U41" s="76"/>
      <c r="V41" s="75">
        <v>0</v>
      </c>
      <c r="W41" s="76"/>
      <c r="X41" s="75">
        <v>0</v>
      </c>
      <c r="Y41" s="76"/>
      <c r="Z41" s="75">
        <f>+Z40/Z65</f>
        <v>4.7593806006823877E-2</v>
      </c>
      <c r="AA41" s="76"/>
      <c r="AB41" s="75">
        <v>0</v>
      </c>
      <c r="AC41" s="76"/>
      <c r="AD41" s="73">
        <v>0</v>
      </c>
      <c r="AE41" s="74"/>
      <c r="AF41" s="75">
        <v>0</v>
      </c>
      <c r="AG41" s="76"/>
      <c r="AH41" s="75">
        <v>0</v>
      </c>
      <c r="AI41" s="76"/>
      <c r="AJ41" s="75">
        <v>0</v>
      </c>
      <c r="AK41" s="76"/>
      <c r="AL41" s="75">
        <v>0</v>
      </c>
      <c r="AM41" s="76"/>
      <c r="AN41" s="75">
        <v>0</v>
      </c>
      <c r="AO41" s="76"/>
      <c r="AP41" s="75">
        <v>0</v>
      </c>
      <c r="AQ41" s="76"/>
      <c r="AR41" s="75">
        <v>0</v>
      </c>
      <c r="AS41" s="76"/>
      <c r="AT41" s="75">
        <v>0</v>
      </c>
      <c r="AU41" s="76"/>
      <c r="AV41" s="75">
        <v>0</v>
      </c>
      <c r="AW41" s="76"/>
      <c r="AX41" s="75">
        <f>+AX40/AX65</f>
        <v>4.5621858713990805E-2</v>
      </c>
      <c r="AY41" s="76"/>
      <c r="AZ41" s="77" t="e">
        <f>+AZ40/AZ65</f>
        <v>#DIV/0!</v>
      </c>
      <c r="BA41" s="76"/>
      <c r="BB41" s="77" t="e">
        <f>+BB40/BB65</f>
        <v>#DIV/0!</v>
      </c>
      <c r="BC41" s="76"/>
      <c r="BD41" s="77" t="e">
        <f>+BD40/BD65</f>
        <v>#DIV/0!</v>
      </c>
      <c r="BE41" s="76"/>
      <c r="BF41" s="77" t="e">
        <f>+BF40/BF65</f>
        <v>#DIV/0!</v>
      </c>
      <c r="BG41" s="76"/>
      <c r="BH41" s="77" t="e">
        <f>+BH40/BH65</f>
        <v>#DIV/0!</v>
      </c>
      <c r="BI41" s="76"/>
      <c r="BJ41" s="77" t="e">
        <f>+BJ40/BJ65</f>
        <v>#DIV/0!</v>
      </c>
      <c r="BK41" s="76"/>
      <c r="BL41" s="77" t="e">
        <f>+BL40/BL65</f>
        <v>#DIV/0!</v>
      </c>
      <c r="BM41" s="76"/>
      <c r="BN41" s="77" t="e">
        <f>+BN40/BN65</f>
        <v>#DIV/0!</v>
      </c>
      <c r="BO41" s="76"/>
      <c r="BP41" s="77" t="e">
        <f>+BP40/BP65</f>
        <v>#DIV/0!</v>
      </c>
      <c r="BQ41" s="301"/>
      <c r="BR41" s="314"/>
      <c r="BS41" s="315"/>
      <c r="BT41" s="314"/>
      <c r="BU41" s="315"/>
      <c r="BV41" s="317">
        <f>+BV40/BV65</f>
        <v>4.7837397375025618E-2</v>
      </c>
      <c r="BW41" s="315"/>
      <c r="BX41" s="317"/>
      <c r="BY41" s="315"/>
      <c r="BZ41" s="352"/>
      <c r="CA41" s="350"/>
      <c r="CB41" s="352"/>
      <c r="CC41" s="350"/>
      <c r="CD41" s="317"/>
      <c r="CE41" s="315"/>
      <c r="CF41" s="317"/>
      <c r="CG41" s="315"/>
      <c r="CH41" s="317"/>
      <c r="CI41" s="315"/>
      <c r="CJ41" s="317"/>
      <c r="CK41" s="315"/>
      <c r="CL41" s="317"/>
      <c r="CM41" s="315"/>
      <c r="CN41" s="317"/>
      <c r="CO41" s="315"/>
      <c r="CP41" s="317"/>
      <c r="CQ41" s="315"/>
      <c r="CR41" s="317"/>
      <c r="CS41" s="315"/>
      <c r="CT41" s="75">
        <f>+CT40/CT65</f>
        <v>4.8342430036406127E-2</v>
      </c>
      <c r="CU41" s="315"/>
      <c r="CV41" s="77" t="e">
        <f>+CV40/CV65</f>
        <v>#DIV/0!</v>
      </c>
      <c r="CW41" s="315"/>
      <c r="CX41" s="77" t="e">
        <f>+CX40/CX65</f>
        <v>#DIV/0!</v>
      </c>
      <c r="CY41" s="315"/>
      <c r="CZ41" s="77" t="e">
        <f>+CZ40/CZ65</f>
        <v>#DIV/0!</v>
      </c>
      <c r="DA41" s="315"/>
      <c r="DB41" s="77" t="e">
        <f>+DB40/DB65</f>
        <v>#DIV/0!</v>
      </c>
      <c r="DC41" s="315"/>
      <c r="DD41" s="455" t="e">
        <f>+DD40/DD65</f>
        <v>#DIV/0!</v>
      </c>
      <c r="DE41" s="436"/>
    </row>
    <row r="42" spans="1:109" x14ac:dyDescent="0.35">
      <c r="A42" s="94" t="s">
        <v>68</v>
      </c>
      <c r="B42" s="73">
        <f>+B40/B68</f>
        <v>3.0365419318932666E-2</v>
      </c>
      <c r="C42" s="83"/>
      <c r="D42" s="73">
        <f>+D40/D68</f>
        <v>0.23701507036061753</v>
      </c>
      <c r="E42" s="83"/>
      <c r="F42" s="75">
        <f>+F40/F68</f>
        <v>0.24927526186800067</v>
      </c>
      <c r="G42" s="84"/>
      <c r="H42" s="75">
        <f>+H40/H68</f>
        <v>0.16397740518126525</v>
      </c>
      <c r="I42" s="84"/>
      <c r="J42" s="75">
        <f>+J40/J68</f>
        <v>3.3347939995066717E-2</v>
      </c>
      <c r="K42" s="84"/>
      <c r="L42" s="75">
        <f>+L40/L68</f>
        <v>2.3813746361664775E-2</v>
      </c>
      <c r="M42" s="84"/>
      <c r="N42" s="75">
        <f>+N40/N68</f>
        <v>4.9545844513057484E-2</v>
      </c>
      <c r="O42" s="84"/>
      <c r="P42" s="75">
        <f>+P40/P68</f>
        <v>4.3048055807207053E-2</v>
      </c>
      <c r="Q42" s="84"/>
      <c r="R42" s="75">
        <f>+R40/R68</f>
        <v>6.9340797394001341E-2</v>
      </c>
      <c r="S42" s="84"/>
      <c r="T42" s="75">
        <f>+T40/T68</f>
        <v>5.246972130187303E-2</v>
      </c>
      <c r="U42" s="84"/>
      <c r="V42" s="75">
        <f>+V40/V68</f>
        <v>1.2925965163888184E-2</v>
      </c>
      <c r="W42" s="84"/>
      <c r="X42" s="75">
        <f>+X40/X68</f>
        <v>1.3501867829510648E-2</v>
      </c>
      <c r="Y42" s="84"/>
      <c r="Z42" s="75">
        <f>+Z40/Z68</f>
        <v>0.30119017917294388</v>
      </c>
      <c r="AA42" s="84"/>
      <c r="AB42" s="75">
        <f>+AB40/AB68</f>
        <v>0.26585220694969336</v>
      </c>
      <c r="AC42" s="84"/>
      <c r="AD42" s="73">
        <f>+AD40/AD68</f>
        <v>0.26942918409405975</v>
      </c>
      <c r="AE42" s="83"/>
      <c r="AF42" s="75">
        <f>+AF40/AF68</f>
        <v>0.12064447910548171</v>
      </c>
      <c r="AG42" s="84"/>
      <c r="AH42" s="75">
        <f>+AH40/AH68</f>
        <v>2.3293353668523351E-2</v>
      </c>
      <c r="AI42" s="84"/>
      <c r="AJ42" s="75">
        <f>+AJ40/AJ68</f>
        <v>2.1279651226022638E-2</v>
      </c>
      <c r="AK42" s="84"/>
      <c r="AL42" s="75">
        <f>+AL40/AL68</f>
        <v>5.7002801006761687E-2</v>
      </c>
      <c r="AM42" s="84"/>
      <c r="AN42" s="75">
        <f>+AN40/AN68</f>
        <v>4.6813956013672386E-2</v>
      </c>
      <c r="AO42" s="84"/>
      <c r="AP42" s="75">
        <f>+AP40/AP68</f>
        <v>6.335748509619106E-2</v>
      </c>
      <c r="AQ42" s="84"/>
      <c r="AR42" s="75">
        <f>+AR40/AR68</f>
        <v>4.4923619349682656E-2</v>
      </c>
      <c r="AS42" s="84"/>
      <c r="AT42" s="75">
        <f>+AT40/AT68</f>
        <v>1.0763064418974212E-2</v>
      </c>
      <c r="AU42" s="84"/>
      <c r="AV42" s="75">
        <f>+AV40/AV68</f>
        <v>1.0513012386382433E-2</v>
      </c>
      <c r="AW42" s="84"/>
      <c r="AX42" s="75">
        <f>+AX40/AX68</f>
        <v>0.2787616930429952</v>
      </c>
      <c r="AY42" s="84"/>
      <c r="AZ42" s="75">
        <f>+AZ40/AZ68</f>
        <v>0.28420518115991839</v>
      </c>
      <c r="BA42" s="84"/>
      <c r="BB42" s="75">
        <f>+BB40/BB68</f>
        <v>0.23670402034292506</v>
      </c>
      <c r="BC42" s="84"/>
      <c r="BD42" s="75">
        <f>+BD40/BD68</f>
        <v>0.12561746508128513</v>
      </c>
      <c r="BE42" s="84"/>
      <c r="BF42" s="75">
        <f>+BF40/BF68</f>
        <v>3.9973546161263161E-2</v>
      </c>
      <c r="BG42" s="84"/>
      <c r="BH42" s="75">
        <f>+BH40/BH68</f>
        <v>2.7452707470723661E-2</v>
      </c>
      <c r="BI42" s="84"/>
      <c r="BJ42" s="75">
        <f>+BJ40/BJ68</f>
        <v>4.4318781654257809E-2</v>
      </c>
      <c r="BK42" s="84"/>
      <c r="BL42" s="75">
        <f>+BL40/BL68</f>
        <v>4.8130790984191277E-2</v>
      </c>
      <c r="BM42" s="84"/>
      <c r="BN42" s="75">
        <f>+BN40/BN68</f>
        <v>7.3260440510083166E-2</v>
      </c>
      <c r="BO42" s="84"/>
      <c r="BP42" s="75">
        <f>+BP40/BP68</f>
        <v>4.5678307447719661E-2</v>
      </c>
      <c r="BR42" s="317">
        <f>+BR40/BR68</f>
        <v>2.2598545286590777E-2</v>
      </c>
      <c r="BS42" s="318"/>
      <c r="BT42" s="317">
        <f>+BT40/BT68</f>
        <v>1.4187808592560362E-2</v>
      </c>
      <c r="BU42" s="318"/>
      <c r="BV42" s="317">
        <f>+BV40/BV68</f>
        <v>0.35236389344208985</v>
      </c>
      <c r="BW42" s="318"/>
      <c r="BX42" s="317">
        <f>+BX40/BX68</f>
        <v>0.27295866660303858</v>
      </c>
      <c r="BY42" s="318"/>
      <c r="BZ42" s="352">
        <f>+BZ40/BZ68</f>
        <v>0.49792332165456288</v>
      </c>
      <c r="CA42" s="353"/>
      <c r="CB42" s="352">
        <f>+CB40/CB68</f>
        <v>0.15467702528060734</v>
      </c>
      <c r="CC42" s="353"/>
      <c r="CD42" s="317">
        <f>+CD40/CD68</f>
        <v>6.4035045500344584E-2</v>
      </c>
      <c r="CE42" s="318"/>
      <c r="CF42" s="317">
        <f>+CF40/CF68</f>
        <v>3.7952372663373597E-2</v>
      </c>
      <c r="CG42" s="318"/>
      <c r="CH42" s="317">
        <f>+CH40/CH68</f>
        <v>5.0037556729550722E-2</v>
      </c>
      <c r="CI42" s="318"/>
      <c r="CJ42" s="317">
        <f>+CJ40/CJ68</f>
        <v>4.8792068599878148E-2</v>
      </c>
      <c r="CK42" s="318"/>
      <c r="CL42" s="317">
        <f>+CL40/CL68</f>
        <v>6.5946558437402214E-2</v>
      </c>
      <c r="CM42" s="318"/>
      <c r="CN42" s="317">
        <f>+CN40/CN68</f>
        <v>4.4663155961768411E-2</v>
      </c>
      <c r="CO42" s="318"/>
      <c r="CP42" s="317">
        <f>+CP40/CP68</f>
        <v>2.1650433507972022E-2</v>
      </c>
      <c r="CQ42" s="318"/>
      <c r="CR42" s="317">
        <f>+CR40/CR68</f>
        <v>1.8441011111221019E-2</v>
      </c>
      <c r="CS42" s="318"/>
      <c r="CT42" s="317">
        <f>+CT40/CT68</f>
        <v>0.32075604164727706</v>
      </c>
      <c r="CU42" s="318"/>
      <c r="CV42" s="317">
        <f>+CV40/CV68</f>
        <v>0.23634246538648568</v>
      </c>
      <c r="CW42" s="318"/>
      <c r="CX42" s="317">
        <f>+CX40/CX68</f>
        <v>0.23578897320298536</v>
      </c>
      <c r="CY42" s="318"/>
      <c r="CZ42" s="317">
        <f>+CZ40/CZ68</f>
        <v>0.11791008174298816</v>
      </c>
      <c r="DA42" s="318"/>
      <c r="DB42" s="317">
        <f>+DB40/DB68</f>
        <v>4.7740362293501024E-2</v>
      </c>
      <c r="DC42" s="318"/>
      <c r="DD42" s="438">
        <f>+DD40/DD68</f>
        <v>4.5870068158343193E-2</v>
      </c>
      <c r="DE42" s="439"/>
    </row>
    <row r="43" spans="1:109" x14ac:dyDescent="0.35">
      <c r="A43" s="94" t="s">
        <v>69</v>
      </c>
      <c r="B43" s="73">
        <f>+B40/B70</f>
        <v>1.8555609360931962E-2</v>
      </c>
      <c r="C43" s="83"/>
      <c r="D43" s="73">
        <f>+D40/D70</f>
        <v>0.17166772479444484</v>
      </c>
      <c r="E43" s="83"/>
      <c r="F43" s="75">
        <f>+F40/F70</f>
        <v>0.16560086923928649</v>
      </c>
      <c r="G43" s="84"/>
      <c r="H43" s="75">
        <f>+H40/H70</f>
        <v>0.13307952511450152</v>
      </c>
      <c r="I43" s="84"/>
      <c r="J43" s="75">
        <f>+J40/J70</f>
        <v>2.7423413902097158E-2</v>
      </c>
      <c r="K43" s="84"/>
      <c r="L43" s="75">
        <f>+L40/L70</f>
        <v>1.9264264974553032E-2</v>
      </c>
      <c r="M43" s="84"/>
      <c r="N43" s="75">
        <f>+N40/N70</f>
        <v>3.9982213054936287E-2</v>
      </c>
      <c r="O43" s="84"/>
      <c r="P43" s="75">
        <f>+P40/P70</f>
        <v>3.3842548768097211E-2</v>
      </c>
      <c r="Q43" s="84"/>
      <c r="R43" s="75">
        <f>+R40/R70</f>
        <v>5.2109729893887076E-2</v>
      </c>
      <c r="S43" s="84"/>
      <c r="T43" s="75">
        <f>+T40/T70</f>
        <v>3.9500793890112289E-2</v>
      </c>
      <c r="U43" s="84"/>
      <c r="V43" s="75">
        <f>+V40/V70</f>
        <v>9.8953772055370912E-3</v>
      </c>
      <c r="W43" s="84"/>
      <c r="X43" s="75">
        <f>+X40/X70</f>
        <v>1.0364738760784522E-2</v>
      </c>
      <c r="Y43" s="84"/>
      <c r="Z43" s="75">
        <f>+Z40/Z70</f>
        <v>0.2283644742387046</v>
      </c>
      <c r="AA43" s="84"/>
      <c r="AB43" s="75">
        <f>+AB40/AB70</f>
        <v>0.22247998740052194</v>
      </c>
      <c r="AC43" s="84"/>
      <c r="AD43" s="73">
        <f>+AD40/AD70</f>
        <v>0.19355537852673257</v>
      </c>
      <c r="AE43" s="83"/>
      <c r="AF43" s="75">
        <f>+AF40/AF70</f>
        <v>0.10303504246273205</v>
      </c>
      <c r="AG43" s="84"/>
      <c r="AH43" s="75">
        <f>+AH40/AH70</f>
        <v>2.0210333605506822E-2</v>
      </c>
      <c r="AI43" s="84"/>
      <c r="AJ43" s="75">
        <f>+AJ40/AJ70</f>
        <v>1.8985127223038644E-2</v>
      </c>
      <c r="AK43" s="84"/>
      <c r="AL43" s="75">
        <f>+AL40/AL70</f>
        <v>5.0663768825532834E-2</v>
      </c>
      <c r="AM43" s="84"/>
      <c r="AN43" s="75">
        <f>+AN40/AN70</f>
        <v>4.1775320419408665E-2</v>
      </c>
      <c r="AO43" s="84"/>
      <c r="AP43" s="75">
        <f>+AP40/AP70</f>
        <v>5.5656562778022688E-2</v>
      </c>
      <c r="AQ43" s="84"/>
      <c r="AR43" s="75">
        <f>+AR40/AR70</f>
        <v>3.9445876116743384E-2</v>
      </c>
      <c r="AS43" s="84"/>
      <c r="AT43" s="75">
        <f>+AT40/AT70</f>
        <v>9.4857324790913605E-3</v>
      </c>
      <c r="AU43" s="84"/>
      <c r="AV43" s="75">
        <f>+AV40/AV70</f>
        <v>9.2575487552135714E-3</v>
      </c>
      <c r="AW43" s="84"/>
      <c r="AX43" s="75">
        <f>+AX40/AX70</f>
        <v>0.24170427037216449</v>
      </c>
      <c r="AY43" s="84"/>
      <c r="AZ43" s="75">
        <f>+AZ40/AZ70</f>
        <v>0.25400744995717223</v>
      </c>
      <c r="BA43" s="84"/>
      <c r="BB43" s="75">
        <f>+BB40/BB70</f>
        <v>0.18201416779413318</v>
      </c>
      <c r="BC43" s="84"/>
      <c r="BD43" s="75">
        <f>+BD40/BD70</f>
        <v>0.11164929868349208</v>
      </c>
      <c r="BE43" s="84"/>
      <c r="BF43" s="75">
        <f>+BF40/BF70</f>
        <v>3.5455701487470376E-2</v>
      </c>
      <c r="BG43" s="84"/>
      <c r="BH43" s="75">
        <f>+BH40/BH70</f>
        <v>2.4271632589667823E-2</v>
      </c>
      <c r="BI43" s="84"/>
      <c r="BJ43" s="75">
        <f>+BJ40/BJ70</f>
        <v>3.9796825444549676E-2</v>
      </c>
      <c r="BK43" s="84"/>
      <c r="BL43" s="75">
        <f>+BL40/BL70</f>
        <v>4.2033539464890322E-2</v>
      </c>
      <c r="BM43" s="84"/>
      <c r="BN43" s="75">
        <f>+BN40/BN70</f>
        <v>6.0822099759429094E-2</v>
      </c>
      <c r="BO43" s="84"/>
      <c r="BP43" s="75">
        <f>+BP40/BP70</f>
        <v>3.8191661576736036E-2</v>
      </c>
      <c r="BR43" s="317">
        <f>+BR40/BR70</f>
        <v>1.8849900037957189E-2</v>
      </c>
      <c r="BS43" s="318"/>
      <c r="BT43" s="317">
        <f>+BT40/BT70</f>
        <v>1.1936606563936577E-2</v>
      </c>
      <c r="BU43" s="318"/>
      <c r="BV43" s="317">
        <f>+BV40/BV70</f>
        <v>0.29645375717576333</v>
      </c>
      <c r="BW43" s="318"/>
      <c r="BX43" s="317">
        <f>+BX40/BX70</f>
        <v>0.23717873984400592</v>
      </c>
      <c r="BY43" s="318"/>
      <c r="BZ43" s="352">
        <f>+BZ40/BZ70</f>
        <v>0.43265461191865373</v>
      </c>
      <c r="CA43" s="353"/>
      <c r="CB43" s="352">
        <f>+CB40/CB70</f>
        <v>0.17311039520106597</v>
      </c>
      <c r="CC43" s="353"/>
      <c r="CD43" s="317">
        <f>+CD40/CD70</f>
        <v>5.2562303954797225E-2</v>
      </c>
      <c r="CE43" s="318"/>
      <c r="CF43" s="317">
        <f>+CF40/CF70</f>
        <v>3.1122689521739261E-2</v>
      </c>
      <c r="CG43" s="318"/>
      <c r="CH43" s="317">
        <f>+CH40/CH70</f>
        <v>4.191947608090299E-2</v>
      </c>
      <c r="CI43" s="318"/>
      <c r="CJ43" s="317">
        <f>+CJ40/CJ70</f>
        <v>4.0233961953908604E-2</v>
      </c>
      <c r="CK43" s="318"/>
      <c r="CL43" s="317">
        <f>+CL40/CL70</f>
        <v>5.2227620187906866E-2</v>
      </c>
      <c r="CM43" s="318"/>
      <c r="CN43" s="317">
        <f>+CN40/CN70</f>
        <v>3.5822887084533447E-2</v>
      </c>
      <c r="CO43" s="318"/>
      <c r="CP43" s="317">
        <f>+CP40/CP70</f>
        <v>1.7528948963610284E-2</v>
      </c>
      <c r="CQ43" s="318"/>
      <c r="CR43" s="317">
        <f>+CR40/CR70</f>
        <v>1.4855713368683892E-2</v>
      </c>
      <c r="CS43" s="318"/>
      <c r="CT43" s="317">
        <f>+CT40/CT70</f>
        <v>0.2563086999655248</v>
      </c>
      <c r="CU43" s="318"/>
      <c r="CV43" s="317">
        <f>+CV40/CV70</f>
        <v>0.21074145713635783</v>
      </c>
      <c r="CW43" s="318"/>
      <c r="CX43" s="317">
        <f>+CX40/CX70</f>
        <v>0.1773944025445679</v>
      </c>
      <c r="CY43" s="318"/>
      <c r="CZ43" s="317">
        <f>+CZ40/CZ70</f>
        <v>9.9898815559175236E-2</v>
      </c>
      <c r="DA43" s="318"/>
      <c r="DB43" s="317">
        <f>+DB40/DB70</f>
        <v>4.0868597820280947E-2</v>
      </c>
      <c r="DC43" s="318"/>
      <c r="DD43" s="438">
        <f>+DD40/DD70</f>
        <v>3.9267514478150529E-2</v>
      </c>
      <c r="DE43" s="439"/>
    </row>
    <row r="44" spans="1:109" x14ac:dyDescent="0.35">
      <c r="A44" s="94"/>
      <c r="B44" s="28"/>
      <c r="C44" s="83"/>
      <c r="D44" s="28"/>
      <c r="E44" s="83"/>
      <c r="F44" s="41"/>
      <c r="G44" s="84"/>
      <c r="H44" s="41"/>
      <c r="I44" s="84"/>
      <c r="J44" s="41"/>
      <c r="K44" s="84"/>
      <c r="L44" s="41"/>
      <c r="M44" s="84"/>
      <c r="N44" s="41"/>
      <c r="O44" s="84"/>
      <c r="P44" s="41"/>
      <c r="Q44" s="84"/>
      <c r="R44" s="41"/>
      <c r="S44" s="84"/>
      <c r="T44" s="41"/>
      <c r="U44" s="84"/>
      <c r="V44" s="41"/>
      <c r="W44" s="84"/>
      <c r="X44" s="41"/>
      <c r="Y44" s="84"/>
      <c r="Z44" s="41"/>
      <c r="AA44" s="84"/>
      <c r="AB44" s="41"/>
      <c r="AC44" s="84"/>
      <c r="AD44" s="28"/>
      <c r="AE44" s="83"/>
      <c r="AF44" s="41"/>
      <c r="AG44" s="84"/>
      <c r="AH44" s="41"/>
      <c r="AI44" s="84"/>
      <c r="AJ44" s="41"/>
      <c r="AK44" s="84"/>
      <c r="AL44" s="41"/>
      <c r="AM44" s="84"/>
      <c r="AN44" s="41"/>
      <c r="AO44" s="84"/>
      <c r="AP44" s="41"/>
      <c r="AQ44" s="84"/>
      <c r="AR44" s="41"/>
      <c r="AS44" s="84"/>
      <c r="AT44" s="41"/>
      <c r="AU44" s="84"/>
      <c r="AV44" s="41"/>
      <c r="AW44" s="84"/>
      <c r="AX44" s="41"/>
      <c r="AY44" s="84"/>
      <c r="AZ44" s="41"/>
      <c r="BA44" s="84"/>
      <c r="BB44" s="41"/>
      <c r="BC44" s="84"/>
      <c r="BD44" s="41"/>
      <c r="BE44" s="84"/>
      <c r="BF44" s="41"/>
      <c r="BG44" s="84"/>
      <c r="BH44" s="41"/>
      <c r="BI44" s="84"/>
      <c r="BJ44" s="41"/>
      <c r="BK44" s="84"/>
      <c r="BL44" s="41"/>
      <c r="BM44" s="84"/>
      <c r="BN44" s="41"/>
      <c r="BO44" s="84"/>
      <c r="BP44" s="41"/>
      <c r="BR44" s="322"/>
      <c r="BS44" s="318"/>
      <c r="BT44" s="322"/>
      <c r="BU44" s="318"/>
      <c r="BV44" s="322"/>
      <c r="BW44" s="318"/>
      <c r="BX44" s="322"/>
      <c r="BY44" s="318"/>
      <c r="BZ44" s="358"/>
      <c r="CA44" s="353"/>
      <c r="CB44" s="358"/>
      <c r="CC44" s="353"/>
      <c r="CD44" s="322"/>
      <c r="CE44" s="318"/>
      <c r="CF44" s="322"/>
      <c r="CG44" s="318"/>
      <c r="CH44" s="322"/>
      <c r="CI44" s="318"/>
      <c r="CJ44" s="322"/>
      <c r="CK44" s="318"/>
      <c r="CL44" s="322"/>
      <c r="CM44" s="318"/>
      <c r="CN44" s="322"/>
      <c r="CO44" s="318"/>
      <c r="CP44" s="322"/>
      <c r="CQ44" s="318"/>
      <c r="CR44" s="322"/>
      <c r="CS44" s="318"/>
      <c r="CT44" s="322"/>
      <c r="CU44" s="318"/>
      <c r="CV44" s="322"/>
      <c r="CW44" s="318"/>
      <c r="CX44" s="322"/>
      <c r="CY44" s="318"/>
      <c r="CZ44" s="322"/>
      <c r="DA44" s="318"/>
      <c r="DB44" s="322"/>
      <c r="DC44" s="318"/>
      <c r="DD44" s="445"/>
      <c r="DE44" s="439"/>
    </row>
    <row r="45" spans="1:109" s="4" customFormat="1" x14ac:dyDescent="0.35">
      <c r="A45" s="40" t="s">
        <v>70</v>
      </c>
      <c r="B45" s="42">
        <f t="shared" ref="B45:G45" si="0">+B52+B58</f>
        <v>24419524.434925117</v>
      </c>
      <c r="C45" s="70">
        <f t="shared" si="0"/>
        <v>1</v>
      </c>
      <c r="D45" s="42">
        <f t="shared" si="0"/>
        <v>24723278.87137235</v>
      </c>
      <c r="E45" s="70">
        <f t="shared" si="0"/>
        <v>1</v>
      </c>
      <c r="F45" s="43">
        <f t="shared" si="0"/>
        <v>25132803.064492788</v>
      </c>
      <c r="G45" s="71">
        <f t="shared" si="0"/>
        <v>1</v>
      </c>
      <c r="H45" s="43">
        <f>+'EXTERNAL DEBT COLONES'!H52</f>
        <v>25384077.57619714</v>
      </c>
      <c r="I45" s="71">
        <f>+I52+I58</f>
        <v>1</v>
      </c>
      <c r="J45" s="43">
        <f>+'EXTERNAL DEBT COLONES'!J52</f>
        <v>25658871.132009134</v>
      </c>
      <c r="K45" s="71">
        <f>+K52+K58</f>
        <v>1</v>
      </c>
      <c r="L45" s="43">
        <f>+'EXTERNAL DEBT COLONES'!L52</f>
        <v>25795142.906391811</v>
      </c>
      <c r="M45" s="71">
        <f>+M52+M58</f>
        <v>1</v>
      </c>
      <c r="N45" s="43">
        <f>+'EXTERNAL DEBT COLONES'!N52</f>
        <v>26226691.472721688</v>
      </c>
      <c r="O45" s="71">
        <f>+O52+O58</f>
        <v>1</v>
      </c>
      <c r="P45" s="43">
        <f>+'EXTERNAL DEBT COLONES'!P52</f>
        <v>26384898.084185865</v>
      </c>
      <c r="Q45" s="71">
        <f>+Q52+Q58</f>
        <v>1</v>
      </c>
      <c r="R45" s="43">
        <f>+R52+R58</f>
        <v>27031794.414858781</v>
      </c>
      <c r="S45" s="71">
        <f>+S52+S58</f>
        <v>1</v>
      </c>
      <c r="T45" s="43">
        <f>+'EXTERNAL DEBT COLONES'!T52</f>
        <v>27213742.834636338</v>
      </c>
      <c r="U45" s="71">
        <f>+U52+U58</f>
        <v>1</v>
      </c>
      <c r="V45" s="43">
        <f>+'EXTERNAL DEBT COLONES'!V52</f>
        <v>27527725.232322562</v>
      </c>
      <c r="W45" s="71">
        <f>+W52+W58</f>
        <v>1</v>
      </c>
      <c r="X45" s="43">
        <f>+'EXTERNAL DEBT COLONES'!X52</f>
        <v>27095668.368750483</v>
      </c>
      <c r="Y45" s="71">
        <f>+Y52+Y58</f>
        <v>1</v>
      </c>
      <c r="Z45" s="43">
        <f>+'EXTERNAL DEBT COLONES'!Z52</f>
        <v>27271988.399788592</v>
      </c>
      <c r="AA45" s="71">
        <f>+AA52+AA58</f>
        <v>1</v>
      </c>
      <c r="AB45" s="43">
        <f>+'EXTERNAL DEBT COLONES'!AB52</f>
        <v>27477919.847449571</v>
      </c>
      <c r="AC45" s="71">
        <f>+AC52+AC58</f>
        <v>1</v>
      </c>
      <c r="AD45" s="42">
        <f>+'EXTERNAL DEBT COLONES'!AD52</f>
        <v>27728804.806109603</v>
      </c>
      <c r="AE45" s="70">
        <f>+AE52+AE58</f>
        <v>1</v>
      </c>
      <c r="AF45" s="43">
        <f>+'EXTERNAL DEBT COLONES'!AF52</f>
        <v>28443391.975436475</v>
      </c>
      <c r="AG45" s="71">
        <f>+AG52+AG58</f>
        <v>1</v>
      </c>
      <c r="AH45" s="43">
        <f>+'EXTERNAL DEBT COLONES'!AH52</f>
        <v>28726005.893349223</v>
      </c>
      <c r="AI45" s="71">
        <f>+AI52+AI58</f>
        <v>1</v>
      </c>
      <c r="AJ45" s="43">
        <f>+'EXTERNAL DEBT COLONES'!AJ52</f>
        <v>28990793.268679667</v>
      </c>
      <c r="AK45" s="71">
        <f>+AK52+AK58</f>
        <v>1</v>
      </c>
      <c r="AL45" s="43">
        <f>+'EXTERNAL DEBT COLONES'!AL52</f>
        <v>28914265.535337344</v>
      </c>
      <c r="AM45" s="71">
        <f>+AM52+AM58</f>
        <v>1</v>
      </c>
      <c r="AN45" s="43">
        <f>+'EXTERNAL DEBT COLONES'!AN52</f>
        <v>28614138.03343349</v>
      </c>
      <c r="AO45" s="71">
        <f>+AO52+AO58</f>
        <v>1</v>
      </c>
      <c r="AP45" s="43">
        <f>+'EXTERNAL DEBT COLONES'!AP52</f>
        <v>28841020.998626966</v>
      </c>
      <c r="AQ45" s="71">
        <f>+AQ52+AQ58</f>
        <v>1</v>
      </c>
      <c r="AR45" s="43">
        <f>+'EXTERNAL DEBT COLONES'!AR52</f>
        <v>28228861.733665925</v>
      </c>
      <c r="AS45" s="71">
        <f>+AS52+AS58</f>
        <v>1</v>
      </c>
      <c r="AT45" s="43">
        <f>+'EXTERNAL DEBT COLONES'!AT52</f>
        <v>28197043.203371756</v>
      </c>
      <c r="AU45" s="71">
        <f>+AU52+AU58</f>
        <v>1</v>
      </c>
      <c r="AV45" s="43">
        <f>+'EXTERNAL DEBT COLONES'!AV52</f>
        <v>28370430.099246822</v>
      </c>
      <c r="AW45" s="71">
        <f>+AW52+AW58</f>
        <v>1</v>
      </c>
      <c r="AX45" s="43">
        <f>+'EXTERNAL DEBT COLONES'!AX52</f>
        <v>28223523.088653203</v>
      </c>
      <c r="AY45" s="71">
        <f>+AY52+AY58</f>
        <v>1</v>
      </c>
      <c r="AZ45" s="43">
        <f>+'EXTERNAL DEBT COLONES'!AZ52</f>
        <v>27281904.772360206</v>
      </c>
      <c r="BA45" s="71">
        <f>+BA52+BA58</f>
        <v>1</v>
      </c>
      <c r="BB45" s="43">
        <f>+'EXTERNAL DEBT COLONES'!BB52</f>
        <v>27506565.441791043</v>
      </c>
      <c r="BC45" s="71">
        <f>+BC52+BC58</f>
        <v>1</v>
      </c>
      <c r="BD45" s="43">
        <f>+'EXTERNAL DEBT COLONES'!BD52</f>
        <v>27335677.691902217</v>
      </c>
      <c r="BE45" s="71">
        <f>+BE52+BE58</f>
        <v>1</v>
      </c>
      <c r="BF45" s="43">
        <f>+'EXTERNAL DEBT COLONES'!BF52</f>
        <v>28518290.800171927</v>
      </c>
      <c r="BG45" s="71">
        <f>+BG52+BG58</f>
        <v>0.99999999999999989</v>
      </c>
      <c r="BH45" s="43">
        <f>+'EXTERNAL DEBT COLONES'!BH52</f>
        <v>28573446.636473157</v>
      </c>
      <c r="BI45" s="71">
        <f>+BI52+BI58</f>
        <v>1</v>
      </c>
      <c r="BJ45" s="43">
        <f>+'EXTERNAL DEBT COLONES'!BJ52</f>
        <v>28633197.321469903</v>
      </c>
      <c r="BK45" s="71">
        <f>+BK52+BK58</f>
        <v>1</v>
      </c>
      <c r="BL45" s="43">
        <f>+'EXTERNAL DEBT COLONES'!BL52</f>
        <v>28498062.546900008</v>
      </c>
      <c r="BM45" s="71">
        <f>+BM52+BM58</f>
        <v>1</v>
      </c>
      <c r="BN45" s="43">
        <f>+'EXTERNAL DEBT COLONES'!BN52</f>
        <v>28344813.350836322</v>
      </c>
      <c r="BO45" s="71">
        <f>+BO52+BO58</f>
        <v>1</v>
      </c>
      <c r="BP45" s="43">
        <f>+'EXTERNAL DEBT COLONES'!BP52</f>
        <v>28232248.350362241</v>
      </c>
      <c r="BQ45" s="276">
        <f>+BQ52+BQ58</f>
        <v>1</v>
      </c>
      <c r="BR45" s="321">
        <f>+'EXTERNAL DEBT COLONES'!BR52</f>
        <v>28216672.035746399</v>
      </c>
      <c r="BS45" s="310">
        <f>+BS52+BS58</f>
        <v>1</v>
      </c>
      <c r="BT45" s="321">
        <f>+'EXTERNAL DEBT COLONES'!BT52</f>
        <v>28998880.366493523</v>
      </c>
      <c r="BU45" s="310">
        <f>+BU52+BU58</f>
        <v>1</v>
      </c>
      <c r="BV45" s="321">
        <f>+'EXTERNAL DEBT COLONES'!BV52</f>
        <v>28762281.503659882</v>
      </c>
      <c r="BW45" s="310">
        <f>+BW52+BW58</f>
        <v>1</v>
      </c>
      <c r="BX45" s="321">
        <f>+'EXTERNAL DEBT COLONES'!BX52</f>
        <v>28982449.251117256</v>
      </c>
      <c r="BY45" s="310">
        <f>+BY52+BY58</f>
        <v>1</v>
      </c>
      <c r="BZ45" s="357">
        <f>+'EXTERNAL DEBT COLONES'!BZ52</f>
        <v>28831313.663769655</v>
      </c>
      <c r="CA45" s="346">
        <f>+CA52+CA58</f>
        <v>0.99999999999999989</v>
      </c>
      <c r="CB45" s="357">
        <f>+'EXTERNAL DEBT COLONES'!CB52</f>
        <v>28465238.956569273</v>
      </c>
      <c r="CC45" s="346">
        <f>+CC52+CC58</f>
        <v>1</v>
      </c>
      <c r="CD45" s="321">
        <f>+'EXTERNAL DEBT COLONES'!CD52</f>
        <v>28785401.386293549</v>
      </c>
      <c r="CE45" s="310">
        <f>+CE52+CE58</f>
        <v>1</v>
      </c>
      <c r="CF45" s="321">
        <f>+'EXTERNAL DEBT COLONES'!CF52</f>
        <v>29344776.850174192</v>
      </c>
      <c r="CG45" s="310">
        <f>+CG52+CG58</f>
        <v>1</v>
      </c>
      <c r="CH45" s="321">
        <f>+'EXTERNAL DEBT COLONES'!CH52</f>
        <v>29211398.929450206</v>
      </c>
      <c r="CI45" s="310">
        <f>+CI52+CI58</f>
        <v>1</v>
      </c>
      <c r="CJ45" s="321">
        <f>+'EXTERNAL DEBT COLONES'!CJ52</f>
        <v>29212104.397685386</v>
      </c>
      <c r="CK45" s="310">
        <f>+CK52+CK58</f>
        <v>1</v>
      </c>
      <c r="CL45" s="321">
        <f>+'EXTERNAL DEBT COLONES'!CL52</f>
        <v>29419657.942250058</v>
      </c>
      <c r="CM45" s="310">
        <f>+CM52+CM58</f>
        <v>1</v>
      </c>
      <c r="CN45" s="321">
        <f>+'EXTERNAL DEBT COLONES'!CN52</f>
        <v>29257181.942706484</v>
      </c>
      <c r="CO45" s="310">
        <f>+CO52+CO58</f>
        <v>1</v>
      </c>
      <c r="CP45" s="321">
        <f>+'EXTERNAL DEBT COLONES'!CP52</f>
        <v>29286231.826885071</v>
      </c>
      <c r="CQ45" s="310">
        <f>+CQ52+CQ58</f>
        <v>1</v>
      </c>
      <c r="CR45" s="321">
        <f>+'EXTERNAL DEBT COLONES'!CR52</f>
        <v>29376955.387812898</v>
      </c>
      <c r="CS45" s="310">
        <f>+CS52+CS58</f>
        <v>1</v>
      </c>
      <c r="CT45" s="321">
        <f>+'EXTERNAL DEBT COLONES'!CT52</f>
        <v>29348437.5676869</v>
      </c>
      <c r="CU45" s="310">
        <f>+CU52+CU58</f>
        <v>0.99999999999999989</v>
      </c>
      <c r="CV45" s="321">
        <f>+'EXTERNAL DEBT COLONES'!CV52</f>
        <v>29330395.980755396</v>
      </c>
      <c r="CW45" s="310">
        <f>+CW52+CW58</f>
        <v>1</v>
      </c>
      <c r="CX45" s="321">
        <f>+'EXTERNAL DEBT COLONES'!CX52</f>
        <v>29398749.470126208</v>
      </c>
      <c r="CY45" s="310">
        <f>+CY52+CY58</f>
        <v>1</v>
      </c>
      <c r="CZ45" s="321">
        <f>+'EXTERNAL DEBT COLONES'!CZ52</f>
        <v>29532179.655783933</v>
      </c>
      <c r="DA45" s="310">
        <f>+DA52+DA58</f>
        <v>1</v>
      </c>
      <c r="DB45" s="321">
        <f>+'EXTERNAL DEBT COLONES'!DB52</f>
        <v>29562761.838893168</v>
      </c>
      <c r="DC45" s="310">
        <f>+DC52+DC58</f>
        <v>1</v>
      </c>
      <c r="DD45" s="444">
        <f>+'EXTERNAL DEBT COLONES'!DD52</f>
        <v>29687816.979519688</v>
      </c>
      <c r="DE45" s="432">
        <f>+DE52+DE58</f>
        <v>1</v>
      </c>
    </row>
    <row r="46" spans="1:109" s="4" customFormat="1" x14ac:dyDescent="0.35">
      <c r="A46" s="94" t="s">
        <v>49</v>
      </c>
      <c r="B46" s="75">
        <f>+B45/B65</f>
        <v>0.66911521517675643</v>
      </c>
      <c r="C46" s="74"/>
      <c r="D46" s="73">
        <v>0</v>
      </c>
      <c r="E46" s="74"/>
      <c r="F46" s="75">
        <v>0</v>
      </c>
      <c r="G46" s="76"/>
      <c r="H46" s="75">
        <v>0</v>
      </c>
      <c r="I46" s="76"/>
      <c r="J46" s="75">
        <v>0</v>
      </c>
      <c r="K46" s="76"/>
      <c r="L46" s="75">
        <v>0</v>
      </c>
      <c r="M46" s="76"/>
      <c r="N46" s="75">
        <v>0</v>
      </c>
      <c r="O46" s="76"/>
      <c r="P46" s="75">
        <v>0</v>
      </c>
      <c r="Q46" s="76"/>
      <c r="R46" s="75">
        <v>0</v>
      </c>
      <c r="S46" s="76"/>
      <c r="T46" s="75">
        <v>0</v>
      </c>
      <c r="U46" s="76"/>
      <c r="V46" s="75">
        <v>0</v>
      </c>
      <c r="W46" s="76"/>
      <c r="X46" s="75">
        <v>0</v>
      </c>
      <c r="Y46" s="76"/>
      <c r="Z46" s="75">
        <f>+Z45/Z65</f>
        <v>0.68191717534254637</v>
      </c>
      <c r="AA46" s="76"/>
      <c r="AB46" s="75">
        <v>0</v>
      </c>
      <c r="AC46" s="76"/>
      <c r="AD46" s="73">
        <v>0</v>
      </c>
      <c r="AE46" s="74"/>
      <c r="AF46" s="75">
        <v>0</v>
      </c>
      <c r="AG46" s="76"/>
      <c r="AH46" s="75">
        <v>0</v>
      </c>
      <c r="AI46" s="76"/>
      <c r="AJ46" s="75">
        <v>0</v>
      </c>
      <c r="AK46" s="76"/>
      <c r="AL46" s="75">
        <v>0</v>
      </c>
      <c r="AM46" s="76"/>
      <c r="AN46" s="75">
        <v>0</v>
      </c>
      <c r="AO46" s="76"/>
      <c r="AP46" s="75">
        <v>0</v>
      </c>
      <c r="AQ46" s="76"/>
      <c r="AR46" s="75">
        <v>0</v>
      </c>
      <c r="AS46" s="76"/>
      <c r="AT46" s="75">
        <v>0</v>
      </c>
      <c r="AU46" s="76"/>
      <c r="AV46" s="75">
        <v>0</v>
      </c>
      <c r="AW46" s="76"/>
      <c r="AX46" s="75">
        <f>+AX45/AX65</f>
        <v>0.62984833370541948</v>
      </c>
      <c r="AY46" s="76"/>
      <c r="AZ46" s="77" t="e">
        <f>+AZ45/AZ65</f>
        <v>#DIV/0!</v>
      </c>
      <c r="BA46" s="76"/>
      <c r="BB46" s="77" t="e">
        <f>+BB45/BB65</f>
        <v>#DIV/0!</v>
      </c>
      <c r="BC46" s="76"/>
      <c r="BD46" s="77" t="e">
        <f>+BD45/BD65</f>
        <v>#DIV/0!</v>
      </c>
      <c r="BE46" s="76"/>
      <c r="BF46" s="77" t="e">
        <f>+BF45/BF65</f>
        <v>#DIV/0!</v>
      </c>
      <c r="BG46" s="76"/>
      <c r="BH46" s="77" t="e">
        <f>+BH45/BH65</f>
        <v>#DIV/0!</v>
      </c>
      <c r="BI46" s="76"/>
      <c r="BJ46" s="77" t="e">
        <f>+BJ45/BJ65</f>
        <v>#DIV/0!</v>
      </c>
      <c r="BK46" s="76"/>
      <c r="BL46" s="77" t="e">
        <f>+BL45/BL65</f>
        <v>#DIV/0!</v>
      </c>
      <c r="BM46" s="76"/>
      <c r="BN46" s="77" t="e">
        <f>+BN45/BN65</f>
        <v>#DIV/0!</v>
      </c>
      <c r="BO46" s="76"/>
      <c r="BP46" s="77" t="e">
        <f>+BP45/BP65</f>
        <v>#DIV/0!</v>
      </c>
      <c r="BQ46" s="301"/>
      <c r="BR46" s="314"/>
      <c r="BS46" s="315"/>
      <c r="BT46" s="314"/>
      <c r="BU46" s="315"/>
      <c r="BV46" s="317">
        <f>+BV45/BV65</f>
        <v>0.61119265517910004</v>
      </c>
      <c r="BW46" s="315"/>
      <c r="BX46" s="317"/>
      <c r="BY46" s="315"/>
      <c r="BZ46" s="352"/>
      <c r="CA46" s="350"/>
      <c r="CB46" s="352"/>
      <c r="CC46" s="350"/>
      <c r="CD46" s="317"/>
      <c r="CE46" s="315"/>
      <c r="CF46" s="317"/>
      <c r="CG46" s="315"/>
      <c r="CH46" s="317"/>
      <c r="CI46" s="315"/>
      <c r="CJ46" s="317"/>
      <c r="CK46" s="315"/>
      <c r="CL46" s="317"/>
      <c r="CM46" s="315"/>
      <c r="CN46" s="317"/>
      <c r="CO46" s="315"/>
      <c r="CP46" s="317"/>
      <c r="CQ46" s="315"/>
      <c r="CR46" s="317"/>
      <c r="CS46" s="315"/>
      <c r="CT46" s="75">
        <f>+CT45/CT65</f>
        <v>0.59753393164452795</v>
      </c>
      <c r="CU46" s="315"/>
      <c r="CV46" s="77" t="e">
        <f>+CV45/CV65</f>
        <v>#DIV/0!</v>
      </c>
      <c r="CW46" s="315"/>
      <c r="CX46" s="77" t="e">
        <f>+CX45/CX65</f>
        <v>#DIV/0!</v>
      </c>
      <c r="CY46" s="315"/>
      <c r="CZ46" s="77" t="e">
        <f>+CZ45/CZ65</f>
        <v>#DIV/0!</v>
      </c>
      <c r="DA46" s="315"/>
      <c r="DB46" s="77" t="e">
        <f>+DB45/DB65</f>
        <v>#DIV/0!</v>
      </c>
      <c r="DC46" s="315"/>
      <c r="DD46" s="455" t="e">
        <f>+DD45/DD65</f>
        <v>#DIV/0!</v>
      </c>
      <c r="DE46" s="436"/>
    </row>
    <row r="47" spans="1:109" s="4" customFormat="1" x14ac:dyDescent="0.35">
      <c r="A47" s="94" t="s">
        <v>71</v>
      </c>
      <c r="B47" s="73">
        <f>+B45/B67</f>
        <v>3.3874716408932022</v>
      </c>
      <c r="C47" s="70"/>
      <c r="D47" s="73">
        <v>0</v>
      </c>
      <c r="E47" s="70"/>
      <c r="F47" s="75">
        <v>0</v>
      </c>
      <c r="G47" s="71"/>
      <c r="H47" s="75">
        <v>0</v>
      </c>
      <c r="I47" s="71"/>
      <c r="J47" s="75">
        <v>0</v>
      </c>
      <c r="K47" s="71"/>
      <c r="L47" s="75">
        <v>0</v>
      </c>
      <c r="M47" s="71"/>
      <c r="N47" s="75">
        <v>0</v>
      </c>
      <c r="O47" s="71"/>
      <c r="P47" s="75">
        <v>0</v>
      </c>
      <c r="Q47" s="71"/>
      <c r="R47" s="75">
        <v>0</v>
      </c>
      <c r="S47" s="71"/>
      <c r="T47" s="75">
        <v>0</v>
      </c>
      <c r="U47" s="71"/>
      <c r="V47" s="75">
        <v>0</v>
      </c>
      <c r="W47" s="71"/>
      <c r="X47" s="75">
        <v>0</v>
      </c>
      <c r="Y47" s="71"/>
      <c r="Z47" s="75">
        <f>+Z45/Z67</f>
        <v>2.9314801606630452</v>
      </c>
      <c r="AA47" s="71"/>
      <c r="AB47" s="75">
        <v>0</v>
      </c>
      <c r="AC47" s="71"/>
      <c r="AD47" s="73">
        <v>0</v>
      </c>
      <c r="AE47" s="70"/>
      <c r="AF47" s="75">
        <v>0</v>
      </c>
      <c r="AG47" s="71"/>
      <c r="AH47" s="75">
        <v>0</v>
      </c>
      <c r="AI47" s="71"/>
      <c r="AJ47" s="75">
        <v>0</v>
      </c>
      <c r="AK47" s="71"/>
      <c r="AL47" s="75">
        <v>0</v>
      </c>
      <c r="AM47" s="71"/>
      <c r="AN47" s="75">
        <v>0</v>
      </c>
      <c r="AO47" s="71"/>
      <c r="AP47" s="75">
        <v>0</v>
      </c>
      <c r="AQ47" s="71"/>
      <c r="AR47" s="75">
        <v>0</v>
      </c>
      <c r="AS47" s="71"/>
      <c r="AT47" s="75">
        <v>0</v>
      </c>
      <c r="AU47" s="71"/>
      <c r="AV47" s="75">
        <v>0</v>
      </c>
      <c r="AW47" s="71"/>
      <c r="AX47" s="75">
        <f>+AX45/AX67</f>
        <v>2.857719428509323</v>
      </c>
      <c r="AY47" s="71"/>
      <c r="AZ47" s="77" t="e">
        <f>+AZ45/AZ67</f>
        <v>#DIV/0!</v>
      </c>
      <c r="BA47" s="71"/>
      <c r="BB47" s="77" t="e">
        <f>+BB45/BB67</f>
        <v>#DIV/0!</v>
      </c>
      <c r="BC47" s="71"/>
      <c r="BD47" s="77" t="e">
        <f>+BD45/BD67</f>
        <v>#DIV/0!</v>
      </c>
      <c r="BE47" s="71"/>
      <c r="BF47" s="77" t="e">
        <f>+BF45/BF67</f>
        <v>#DIV/0!</v>
      </c>
      <c r="BG47" s="71"/>
      <c r="BH47" s="77" t="e">
        <f>+BH45/BH67</f>
        <v>#DIV/0!</v>
      </c>
      <c r="BI47" s="71"/>
      <c r="BJ47" s="77" t="e">
        <f>+BJ45/BJ67</f>
        <v>#DIV/0!</v>
      </c>
      <c r="BK47" s="71"/>
      <c r="BL47" s="77" t="e">
        <f>+BL45/BL67</f>
        <v>#DIV/0!</v>
      </c>
      <c r="BM47" s="71"/>
      <c r="BN47" s="77" t="e">
        <f>+BN45/BN67</f>
        <v>#DIV/0!</v>
      </c>
      <c r="BO47" s="71"/>
      <c r="BP47" s="77" t="e">
        <f>+BP45/BP67</f>
        <v>#DIV/0!</v>
      </c>
      <c r="BQ47" s="276"/>
      <c r="BR47" s="314"/>
      <c r="BS47" s="310"/>
      <c r="BT47" s="314"/>
      <c r="BU47" s="310"/>
      <c r="BV47" s="317">
        <f>+BV45/BV67</f>
        <v>2.9208454372168307</v>
      </c>
      <c r="BW47" s="310"/>
      <c r="BX47" s="317"/>
      <c r="BY47" s="310"/>
      <c r="BZ47" s="352"/>
      <c r="CA47" s="346"/>
      <c r="CB47" s="352"/>
      <c r="CC47" s="346"/>
      <c r="CD47" s="317"/>
      <c r="CE47" s="310"/>
      <c r="CF47" s="317"/>
      <c r="CG47" s="310"/>
      <c r="CH47" s="317"/>
      <c r="CI47" s="310"/>
      <c r="CJ47" s="317"/>
      <c r="CK47" s="310"/>
      <c r="CL47" s="317"/>
      <c r="CM47" s="310"/>
      <c r="CN47" s="317"/>
      <c r="CO47" s="310"/>
      <c r="CP47" s="317"/>
      <c r="CQ47" s="310"/>
      <c r="CR47" s="317"/>
      <c r="CS47" s="310"/>
      <c r="CT47" s="75">
        <f>+CT45/CT67</f>
        <v>2.7829760628413731</v>
      </c>
      <c r="CU47" s="310"/>
      <c r="CV47" s="77" t="e">
        <f>+CV45/CV67</f>
        <v>#DIV/0!</v>
      </c>
      <c r="CW47" s="310"/>
      <c r="CX47" s="77" t="e">
        <f>+CX45/CX67</f>
        <v>#DIV/0!</v>
      </c>
      <c r="CY47" s="310"/>
      <c r="CZ47" s="77" t="e">
        <f>+CZ45/CZ67</f>
        <v>#DIV/0!</v>
      </c>
      <c r="DA47" s="310"/>
      <c r="DB47" s="77" t="e">
        <f>+DB45/DB67</f>
        <v>#DIV/0!</v>
      </c>
      <c r="DC47" s="310"/>
      <c r="DD47" s="455" t="e">
        <f>+DD45/DD67</f>
        <v>#DIV/0!</v>
      </c>
      <c r="DE47" s="432"/>
    </row>
    <row r="48" spans="1:109" s="4" customFormat="1" x14ac:dyDescent="0.35">
      <c r="A48" s="94" t="s">
        <v>68</v>
      </c>
      <c r="B48" s="73">
        <f>+B45/B68</f>
        <v>5.2017925986865405</v>
      </c>
      <c r="C48" s="70"/>
      <c r="D48" s="73">
        <f>+D45/D68</f>
        <v>51.053204128990139</v>
      </c>
      <c r="E48" s="70"/>
      <c r="F48" s="75">
        <f>+F45/F68</f>
        <v>27.744761983618027</v>
      </c>
      <c r="G48" s="71"/>
      <c r="H48" s="75">
        <f>+H45/H68</f>
        <v>14.658272871301154</v>
      </c>
      <c r="I48" s="71"/>
      <c r="J48" s="75">
        <f>+J45/J68</f>
        <v>11.729214147175385</v>
      </c>
      <c r="K48" s="71"/>
      <c r="L48" s="75">
        <f>+L45/L68</f>
        <v>9.8913017431687464</v>
      </c>
      <c r="M48" s="71"/>
      <c r="N48" s="75">
        <f>+N45/N68</f>
        <v>8.3488703606595234</v>
      </c>
      <c r="O48" s="71"/>
      <c r="P48" s="75">
        <f>+P45/P68</f>
        <v>7.3553913667412925</v>
      </c>
      <c r="Q48" s="71"/>
      <c r="R48" s="75">
        <f>+R45/R68</f>
        <v>6.7261050662689188</v>
      </c>
      <c r="S48" s="71"/>
      <c r="T48" s="75">
        <f>+T45/T68</f>
        <v>5.9832554930497199</v>
      </c>
      <c r="U48" s="71"/>
      <c r="V48" s="75">
        <f>+V45/V68</f>
        <v>5.4663515660583277</v>
      </c>
      <c r="W48" s="71"/>
      <c r="X48" s="75">
        <f>+X45/X68</f>
        <v>4.9092634451522414</v>
      </c>
      <c r="Y48" s="71"/>
      <c r="Z48" s="75">
        <f>+Z45/Z68</f>
        <v>4.3154093663591748</v>
      </c>
      <c r="AA48" s="71"/>
      <c r="AB48" s="75">
        <f>+AB45/AB68</f>
        <v>44.87321023918291</v>
      </c>
      <c r="AC48" s="71"/>
      <c r="AD48" s="73">
        <f>+AD45/AD68</f>
        <v>25.156997655697776</v>
      </c>
      <c r="AE48" s="70"/>
      <c r="AF48" s="75">
        <f>+AF45/AF68</f>
        <v>14.682334432723081</v>
      </c>
      <c r="AG48" s="71"/>
      <c r="AH48" s="75">
        <f>+AH45/AH68</f>
        <v>12.022067739895132</v>
      </c>
      <c r="AI48" s="71"/>
      <c r="AJ48" s="75">
        <f>+AJ45/AJ68</f>
        <v>10.053634040999752</v>
      </c>
      <c r="AK48" s="71"/>
      <c r="AL48" s="75">
        <f>+AL45/AL68</f>
        <v>8.1889344891461491</v>
      </c>
      <c r="AM48" s="71"/>
      <c r="AN48" s="75">
        <f>+AN45/AN68</f>
        <v>6.9465028108422491</v>
      </c>
      <c r="AO48" s="71"/>
      <c r="AP48" s="75">
        <f>+AP45/AP68</f>
        <v>6.0039838830873036</v>
      </c>
      <c r="AQ48" s="71"/>
      <c r="AR48" s="75">
        <f>+AR45/AR68</f>
        <v>5.1690518654257875</v>
      </c>
      <c r="AS48" s="71"/>
      <c r="AT48" s="75">
        <f>+AT45/AT68</f>
        <v>4.7131362410481428</v>
      </c>
      <c r="AU48" s="71"/>
      <c r="AV48" s="75">
        <f>+AV45/AV68</f>
        <v>4.3580721237622866</v>
      </c>
      <c r="AW48" s="71"/>
      <c r="AX48" s="75">
        <f>+AX45/AX68</f>
        <v>3.8485408708301483</v>
      </c>
      <c r="AY48" s="71"/>
      <c r="AZ48" s="75">
        <f>+AZ45/AZ68</f>
        <v>40.29728282376599</v>
      </c>
      <c r="BA48" s="71"/>
      <c r="BB48" s="75">
        <f>+BB45/BB68</f>
        <v>23.843896089452336</v>
      </c>
      <c r="BC48" s="71"/>
      <c r="BD48" s="75">
        <f>+BD45/BD68</f>
        <v>13.57219178559709</v>
      </c>
      <c r="BE48" s="71"/>
      <c r="BF48" s="75">
        <f>+BF45/BF68</f>
        <v>11.384804127426388</v>
      </c>
      <c r="BG48" s="71"/>
      <c r="BH48" s="75">
        <f>+BH45/BH68</f>
        <v>9.4621908306786775</v>
      </c>
      <c r="BI48" s="71"/>
      <c r="BJ48" s="75">
        <f>+BJ45/BJ68</f>
        <v>7.8021980334659116</v>
      </c>
      <c r="BK48" s="71"/>
      <c r="BL48" s="75">
        <f>+BL45/BL68</f>
        <v>6.7790893506937788</v>
      </c>
      <c r="BM48" s="71"/>
      <c r="BN48" s="75">
        <f>+BN45/BN68</f>
        <v>6.041249988643421</v>
      </c>
      <c r="BO48" s="71"/>
      <c r="BP48" s="75">
        <f>+BP45/BP68</f>
        <v>5.313221293182842</v>
      </c>
      <c r="BQ48" s="276"/>
      <c r="BR48" s="317">
        <f>+BR45/BR68</f>
        <v>4.8319254913029388</v>
      </c>
      <c r="BS48" s="310"/>
      <c r="BT48" s="317">
        <f>+BT45/BT68</f>
        <v>4.5389968455252721</v>
      </c>
      <c r="BU48" s="310"/>
      <c r="BV48" s="317">
        <f>+BV45/BV68</f>
        <v>4.5019636401571912</v>
      </c>
      <c r="BW48" s="310"/>
      <c r="BX48" s="317">
        <f>+BX45/BX68</f>
        <v>43.18454959245846</v>
      </c>
      <c r="BY48" s="310"/>
      <c r="BZ48" s="352">
        <f>+BZ45/BZ68</f>
        <v>42.959353915914797</v>
      </c>
      <c r="CA48" s="346"/>
      <c r="CB48" s="352">
        <f>+CB45/CB68</f>
        <v>23.773052390389818</v>
      </c>
      <c r="CC48" s="346"/>
      <c r="CD48" s="317">
        <f>+CD45/CD68</f>
        <v>11.460398084488631</v>
      </c>
      <c r="CE48" s="310"/>
      <c r="CF48" s="317">
        <f>+CF45/CF68</f>
        <v>9.6561512859948859</v>
      </c>
      <c r="CG48" s="310"/>
      <c r="CH48" s="317">
        <f>+CH45/CH68</f>
        <v>7.8330150428310326</v>
      </c>
      <c r="CI48" s="310"/>
      <c r="CJ48" s="317">
        <f>+CJ45/CJ68</f>
        <v>6.8186611559245014</v>
      </c>
      <c r="CK48" s="310"/>
      <c r="CL48" s="317">
        <f>+CL45/CL68</f>
        <v>6.1336871769691923</v>
      </c>
      <c r="CM48" s="310"/>
      <c r="CN48" s="317">
        <f>+CN45/CN68</f>
        <v>5.3682352547408954</v>
      </c>
      <c r="CO48" s="310"/>
      <c r="CP48" s="317">
        <f>+CP45/CP68</f>
        <v>4.8458620578508276</v>
      </c>
      <c r="CQ48" s="310"/>
      <c r="CR48" s="317">
        <f>+CR45/CR68</f>
        <v>4.4664436402504872</v>
      </c>
      <c r="CS48" s="310"/>
      <c r="CT48" s="317">
        <f>+CT45/CT68</f>
        <v>3.9646873051250116</v>
      </c>
      <c r="CU48" s="310"/>
      <c r="CV48" s="317">
        <f>+CV45/CV68</f>
        <v>42.011244561806144</v>
      </c>
      <c r="CW48" s="310"/>
      <c r="CX48" s="317">
        <f>+CX45/CX68</f>
        <v>24.500107732305285</v>
      </c>
      <c r="CY48" s="310"/>
      <c r="CZ48" s="317">
        <f>+CZ45/CZ68</f>
        <v>14.601989820284723</v>
      </c>
      <c r="DA48" s="310"/>
      <c r="DB48" s="317">
        <f>+DB45/DB68</f>
        <v>11.478285485539093</v>
      </c>
      <c r="DC48" s="310"/>
      <c r="DD48" s="438">
        <f>+DD45/DD68</f>
        <v>11.526840441715649</v>
      </c>
      <c r="DE48" s="432"/>
    </row>
    <row r="49" spans="1:109" s="4" customFormat="1" x14ac:dyDescent="0.35">
      <c r="A49" s="94" t="s">
        <v>72</v>
      </c>
      <c r="B49" s="73">
        <f>+B45/B69</f>
        <v>5.6252820828594396</v>
      </c>
      <c r="C49" s="70"/>
      <c r="D49" s="73">
        <f>+D45/D69</f>
        <v>54.491145119380477</v>
      </c>
      <c r="E49" s="70"/>
      <c r="F49" s="75">
        <f>+F45/F69</f>
        <v>31.431735650738297</v>
      </c>
      <c r="G49" s="71"/>
      <c r="H49" s="75">
        <f>+H45/H69</f>
        <v>17.35451477347203</v>
      </c>
      <c r="I49" s="71"/>
      <c r="J49" s="75">
        <f>+J45/J69</f>
        <v>13.820777224961066</v>
      </c>
      <c r="K49" s="71"/>
      <c r="L49" s="75">
        <f>+L45/L69</f>
        <v>11.575295920774471</v>
      </c>
      <c r="M49" s="71"/>
      <c r="N49" s="75">
        <f>+N45/N69</f>
        <v>9.6761575173692016</v>
      </c>
      <c r="O49" s="71"/>
      <c r="P49" s="75">
        <f>+P45/P69</f>
        <v>8.4908464251344995</v>
      </c>
      <c r="Q49" s="71"/>
      <c r="R49" s="75">
        <f>+R45/R69</f>
        <v>7.7573510474913325</v>
      </c>
      <c r="S49" s="71"/>
      <c r="T49" s="75">
        <f>+T45/T69</f>
        <v>6.8493169649607575</v>
      </c>
      <c r="U49" s="71"/>
      <c r="V49" s="75">
        <f>+V45/V69</f>
        <v>6.249818775995629</v>
      </c>
      <c r="W49" s="71"/>
      <c r="X49" s="75">
        <f>+X45/X69</f>
        <v>5.6022036933738013</v>
      </c>
      <c r="Y49" s="71"/>
      <c r="Z49" s="75">
        <f>+Z45/Z69</f>
        <v>4.8995275677490877</v>
      </c>
      <c r="AA49" s="71"/>
      <c r="AB49" s="75">
        <f>+AB45/AB69</f>
        <v>50.530043194847529</v>
      </c>
      <c r="AC49" s="71"/>
      <c r="AD49" s="73">
        <f>+AD45/AD69</f>
        <v>28.312675052876013</v>
      </c>
      <c r="AE49" s="70"/>
      <c r="AF49" s="75">
        <f>+AF45/AF69</f>
        <v>16.374829687571609</v>
      </c>
      <c r="AG49" s="71"/>
      <c r="AH49" s="75">
        <f>+AH45/AH69</f>
        <v>13.59470507939932</v>
      </c>
      <c r="AI49" s="71"/>
      <c r="AJ49" s="75">
        <f>+AJ45/AJ69</f>
        <v>11.741262753267897</v>
      </c>
      <c r="AK49" s="71"/>
      <c r="AL49" s="75">
        <f>+AL45/AL69</f>
        <v>9.5060848711917227</v>
      </c>
      <c r="AM49" s="71"/>
      <c r="AN49" s="75">
        <f>+AN45/AN69</f>
        <v>8.0111265830336951</v>
      </c>
      <c r="AO49" s="71"/>
      <c r="AP49" s="75">
        <f>+AP45/AP69</f>
        <v>7.166535579671212</v>
      </c>
      <c r="AQ49" s="71"/>
      <c r="AR49" s="75">
        <f>+AR45/AR69</f>
        <v>6.1303488218096529</v>
      </c>
      <c r="AS49" s="71"/>
      <c r="AT49" s="75">
        <f>+AT45/AT69</f>
        <v>5.5594894461130568</v>
      </c>
      <c r="AU49" s="71"/>
      <c r="AV49" s="75">
        <f>+AV45/AV69</f>
        <v>5.1185021097664904</v>
      </c>
      <c r="AW49" s="71"/>
      <c r="AX49" s="75">
        <f>+AX45/AX69</f>
        <v>4.47151154850628</v>
      </c>
      <c r="AY49" s="71"/>
      <c r="AZ49" s="75">
        <f>+AZ45/AZ69</f>
        <v>45.453987097489666</v>
      </c>
      <c r="BA49" s="71"/>
      <c r="BB49" s="75">
        <f>+BB45/BB69</f>
        <v>26.922186908217114</v>
      </c>
      <c r="BC49" s="71"/>
      <c r="BD49" s="75">
        <f>+BD45/BD69</f>
        <v>15.063610731443017</v>
      </c>
      <c r="BE49" s="71"/>
      <c r="BF49" s="75">
        <f>+BF45/BF69</f>
        <v>12.693026507970002</v>
      </c>
      <c r="BG49" s="71"/>
      <c r="BH49" s="75">
        <f>+BH45/BH69</f>
        <v>10.569647785325303</v>
      </c>
      <c r="BI49" s="71"/>
      <c r="BJ49" s="75">
        <f>+BJ45/BJ69</f>
        <v>8.701977513303035</v>
      </c>
      <c r="BK49" s="71"/>
      <c r="BL49" s="75">
        <f>+BL45/BL69</f>
        <v>7.5725597776486042</v>
      </c>
      <c r="BM49" s="71"/>
      <c r="BN49" s="75">
        <f>+BN45/BN69</f>
        <v>6.7562648813389865</v>
      </c>
      <c r="BO49" s="71"/>
      <c r="BP49" s="75">
        <f>+BP45/BP69</f>
        <v>5.9303003440832818</v>
      </c>
      <c r="BQ49" s="276"/>
      <c r="BR49" s="317">
        <f>+BR45/BR69</f>
        <v>5.3955288804592785</v>
      </c>
      <c r="BS49" s="310"/>
      <c r="BT49" s="317">
        <f>+BT45/BT69</f>
        <v>5.0809383936584638</v>
      </c>
      <c r="BU49" s="310"/>
      <c r="BV49" s="317">
        <f>+BV45/BV69</f>
        <v>5.0394835433030556</v>
      </c>
      <c r="BW49" s="310"/>
      <c r="BX49" s="317">
        <f>+BX45/BX69</f>
        <v>49.110223383714953</v>
      </c>
      <c r="BY49" s="310"/>
      <c r="BZ49" s="352">
        <f>+BZ45/BZ69</f>
        <v>48.854126930597438</v>
      </c>
      <c r="CA49" s="346"/>
      <c r="CB49" s="352">
        <f>+CB45/CB69</f>
        <v>26.895214189008161</v>
      </c>
      <c r="CC49" s="346"/>
      <c r="CD49" s="317">
        <f>+CD45/CD69</f>
        <v>12.887156778692432</v>
      </c>
      <c r="CE49" s="310"/>
      <c r="CF49" s="317">
        <f>+CF45/CF69</f>
        <v>10.881434330204309</v>
      </c>
      <c r="CG49" s="310"/>
      <c r="CH49" s="317">
        <f>+CH45/CH69</f>
        <v>8.8175435376692217</v>
      </c>
      <c r="CI49" s="310"/>
      <c r="CJ49" s="317">
        <f>+CJ45/CJ69</f>
        <v>7.67394427782419</v>
      </c>
      <c r="CK49" s="310"/>
      <c r="CL49" s="317">
        <f>+CL45/CL69</f>
        <v>6.9171805393400083</v>
      </c>
      <c r="CM49" s="310"/>
      <c r="CN49" s="317">
        <f>+CN45/CN69</f>
        <v>6.0675447962696483</v>
      </c>
      <c r="CO49" s="310"/>
      <c r="CP49" s="317">
        <f>+CP45/CP69</f>
        <v>5.4681122952651675</v>
      </c>
      <c r="CQ49" s="310"/>
      <c r="CR49" s="317">
        <f>+CR45/CR69</f>
        <v>5.0446747923490349</v>
      </c>
      <c r="CS49" s="310"/>
      <c r="CT49" s="317">
        <f>+CT45/CT69</f>
        <v>4.4624516467298676</v>
      </c>
      <c r="CU49" s="310"/>
      <c r="CV49" s="317">
        <f>+CV45/CV69</f>
        <v>47.635148488185514</v>
      </c>
      <c r="CW49" s="310"/>
      <c r="CX49" s="317">
        <f>+CX45/CX69</f>
        <v>27.870288713985126</v>
      </c>
      <c r="CY49" s="310"/>
      <c r="CZ49" s="317">
        <f>+CZ45/CZ69</f>
        <v>16.377785033335325</v>
      </c>
      <c r="DA49" s="310"/>
      <c r="DB49" s="317">
        <f>+DB45/DB69</f>
        <v>12.909837499407946</v>
      </c>
      <c r="DC49" s="310"/>
      <c r="DD49" s="438">
        <f>+DD45/DD69</f>
        <v>12.964448146165246</v>
      </c>
      <c r="DE49" s="432"/>
    </row>
    <row r="50" spans="1:109" s="4" customFormat="1" x14ac:dyDescent="0.35">
      <c r="A50" s="94" t="s">
        <v>69</v>
      </c>
      <c r="B50" s="73">
        <f>+B45/B70</f>
        <v>3.1786958192154251</v>
      </c>
      <c r="C50" s="70"/>
      <c r="D50" s="73">
        <f>+D45/D70</f>
        <v>36.977342339267359</v>
      </c>
      <c r="E50" s="70"/>
      <c r="F50" s="75">
        <f>+F45/F70</f>
        <v>18.431659310650819</v>
      </c>
      <c r="G50" s="71"/>
      <c r="H50" s="75">
        <f>+H45/H70</f>
        <v>11.896248696917491</v>
      </c>
      <c r="I50" s="71"/>
      <c r="J50" s="75">
        <f>+J45/J70</f>
        <v>9.6454262047942905</v>
      </c>
      <c r="K50" s="71"/>
      <c r="L50" s="75">
        <f>+L45/L70</f>
        <v>8.0016245587634671</v>
      </c>
      <c r="M50" s="71"/>
      <c r="N50" s="75">
        <f>+N45/N70</f>
        <v>6.7373221065988567</v>
      </c>
      <c r="O50" s="71"/>
      <c r="P50" s="75">
        <f>+P45/P70</f>
        <v>5.7824955475854178</v>
      </c>
      <c r="Q50" s="71"/>
      <c r="R50" s="75">
        <f>+R45/R70</f>
        <v>5.0546796606567455</v>
      </c>
      <c r="S50" s="71"/>
      <c r="T50" s="75">
        <f>+T45/T70</f>
        <v>4.5043757839514642</v>
      </c>
      <c r="U50" s="71"/>
      <c r="V50" s="75">
        <f>+V45/V70</f>
        <v>4.1847250861656029</v>
      </c>
      <c r="W50" s="71"/>
      <c r="X50" s="75">
        <f>+X45/X70</f>
        <v>3.7686069630794314</v>
      </c>
      <c r="Y50" s="71"/>
      <c r="Z50" s="75">
        <f>+Z45/Z70</f>
        <v>3.2719731890976647</v>
      </c>
      <c r="AA50" s="71"/>
      <c r="AB50" s="75">
        <f>+AB45/AB70</f>
        <v>37.552410653952265</v>
      </c>
      <c r="AC50" s="71"/>
      <c r="AD50" s="73">
        <f>+AD45/AD70</f>
        <v>18.072549268251532</v>
      </c>
      <c r="AE50" s="70"/>
      <c r="AF50" s="75">
        <f>+AF45/AF70</f>
        <v>12.539280395955716</v>
      </c>
      <c r="AG50" s="71"/>
      <c r="AH50" s="75">
        <f>+AH45/AH70</f>
        <v>10.430872389990411</v>
      </c>
      <c r="AI50" s="71"/>
      <c r="AJ50" s="75">
        <f>+AJ45/AJ70</f>
        <v>8.9695794021680353</v>
      </c>
      <c r="AK50" s="71"/>
      <c r="AL50" s="75">
        <f>+AL45/AL70</f>
        <v>7.2782789013529321</v>
      </c>
      <c r="AM50" s="71"/>
      <c r="AN50" s="75">
        <f>+AN45/AN70</f>
        <v>6.1988433669759697</v>
      </c>
      <c r="AO50" s="71"/>
      <c r="AP50" s="75">
        <f>+AP45/AP70</f>
        <v>5.2742166990995996</v>
      </c>
      <c r="AQ50" s="71"/>
      <c r="AR50" s="75">
        <f>+AR45/AR70</f>
        <v>4.538765631003133</v>
      </c>
      <c r="AS50" s="71"/>
      <c r="AT50" s="75">
        <f>+AT45/AT70</f>
        <v>4.1537937319484941</v>
      </c>
      <c r="AU50" s="71"/>
      <c r="AV50" s="75">
        <f>+AV45/AV70</f>
        <v>3.8376312784265072</v>
      </c>
      <c r="AW50" s="71"/>
      <c r="AX50" s="75">
        <f>+AX45/AX70</f>
        <v>3.3369318180959087</v>
      </c>
      <c r="AY50" s="71"/>
      <c r="AZ50" s="75">
        <f>+AZ45/AZ70</f>
        <v>36.015564559705204</v>
      </c>
      <c r="BA50" s="71"/>
      <c r="BB50" s="75">
        <f>+BB45/BB70</f>
        <v>18.33482548122327</v>
      </c>
      <c r="BC50" s="71"/>
      <c r="BD50" s="75">
        <f>+BD45/BD70</f>
        <v>12.06301761844361</v>
      </c>
      <c r="BE50" s="71"/>
      <c r="BF50" s="75">
        <f>+BF45/BF70</f>
        <v>10.098083742855883</v>
      </c>
      <c r="BG50" s="71"/>
      <c r="BH50" s="75">
        <f>+BH45/BH70</f>
        <v>8.3657620866894664</v>
      </c>
      <c r="BI50" s="71"/>
      <c r="BJ50" s="75">
        <f>+BJ45/BJ70</f>
        <v>7.006120241390275</v>
      </c>
      <c r="BK50" s="71"/>
      <c r="BL50" s="75">
        <f>+BL45/BL70</f>
        <v>5.9203082669469769</v>
      </c>
      <c r="BM50" s="71"/>
      <c r="BN50" s="75">
        <f>+BN45/BN70</f>
        <v>5.0155514616424854</v>
      </c>
      <c r="BO50" s="71"/>
      <c r="BP50" s="75">
        <f>+BP45/BP70</f>
        <v>4.4423876638554622</v>
      </c>
      <c r="BQ50" s="276"/>
      <c r="BR50" s="317">
        <f>+BR45/BR70</f>
        <v>4.0304059994499815</v>
      </c>
      <c r="BS50" s="310"/>
      <c r="BT50" s="317">
        <f>+BT45/BT70</f>
        <v>3.8187870372310191</v>
      </c>
      <c r="BU50" s="310"/>
      <c r="BV50" s="317">
        <f>+BV45/BV70</f>
        <v>3.7876299491298977</v>
      </c>
      <c r="BW50" s="310"/>
      <c r="BX50" s="317">
        <f>+BX45/BX70</f>
        <v>37.523838977297586</v>
      </c>
      <c r="BY50" s="310"/>
      <c r="BZ50" s="352">
        <f>+BZ45/BZ70</f>
        <v>37.328162366455182</v>
      </c>
      <c r="CA50" s="346"/>
      <c r="CB50" s="352">
        <f>+CB45/CB70</f>
        <v>26.606165246390937</v>
      </c>
      <c r="CC50" s="346"/>
      <c r="CD50" s="317">
        <f>+CD45/CD70</f>
        <v>9.4071132901221386</v>
      </c>
      <c r="CE50" s="310"/>
      <c r="CF50" s="317">
        <f>+CF45/CF70</f>
        <v>7.9184877613458902</v>
      </c>
      <c r="CG50" s="310"/>
      <c r="CH50" s="317">
        <f>+CH45/CH70</f>
        <v>6.5621886477001254</v>
      </c>
      <c r="CI50" s="310"/>
      <c r="CJ50" s="317">
        <f>+CJ45/CJ70</f>
        <v>5.6226710897177652</v>
      </c>
      <c r="CK50" s="310"/>
      <c r="CL50" s="317">
        <f>+CL45/CL70</f>
        <v>4.8576891928979471</v>
      </c>
      <c r="CM50" s="310"/>
      <c r="CN50" s="317">
        <f>+CN45/CN70</f>
        <v>4.3056895831187587</v>
      </c>
      <c r="CO50" s="310"/>
      <c r="CP50" s="317">
        <f>+CP45/CP70</f>
        <v>3.9233795787731172</v>
      </c>
      <c r="CQ50" s="310"/>
      <c r="CR50" s="317">
        <f>+CR45/CR70</f>
        <v>3.598078548771559</v>
      </c>
      <c r="CS50" s="310"/>
      <c r="CT50" s="317">
        <f>+CT45/CT70</f>
        <v>3.1680895041842092</v>
      </c>
      <c r="CU50" s="310"/>
      <c r="CV50" s="317">
        <f>+CV45/CV70</f>
        <v>37.460516799589797</v>
      </c>
      <c r="CW50" s="310"/>
      <c r="CX50" s="317">
        <f>+CX45/CX70</f>
        <v>18.432507315379482</v>
      </c>
      <c r="CY50" s="310"/>
      <c r="CZ50" s="317">
        <f>+CZ45/CZ70</f>
        <v>12.371473806906462</v>
      </c>
      <c r="DA50" s="310"/>
      <c r="DB50" s="317">
        <f>+DB45/DB70</f>
        <v>9.8260970516079436</v>
      </c>
      <c r="DC50" s="310"/>
      <c r="DD50" s="438">
        <f>+DD45/DD70</f>
        <v>9.8676629903823798</v>
      </c>
      <c r="DE50" s="432"/>
    </row>
    <row r="51" spans="1:109" s="4" customFormat="1" x14ac:dyDescent="0.35">
      <c r="A51" s="94"/>
      <c r="B51" s="42"/>
      <c r="C51" s="70"/>
      <c r="D51" s="42"/>
      <c r="E51" s="70"/>
      <c r="F51" s="43"/>
      <c r="G51" s="71"/>
      <c r="H51" s="43"/>
      <c r="I51" s="71"/>
      <c r="J51" s="43"/>
      <c r="K51" s="71"/>
      <c r="L51" s="43"/>
      <c r="M51" s="71"/>
      <c r="N51" s="43"/>
      <c r="O51" s="71"/>
      <c r="P51" s="43"/>
      <c r="Q51" s="71"/>
      <c r="R51" s="43"/>
      <c r="S51" s="71"/>
      <c r="T51" s="43"/>
      <c r="U51" s="71"/>
      <c r="V51" s="43"/>
      <c r="W51" s="71"/>
      <c r="X51" s="43"/>
      <c r="Y51" s="71"/>
      <c r="Z51" s="43"/>
      <c r="AA51" s="71"/>
      <c r="AB51" s="43"/>
      <c r="AC51" s="71"/>
      <c r="AD51" s="42"/>
      <c r="AE51" s="70"/>
      <c r="AF51" s="43"/>
      <c r="AG51" s="71"/>
      <c r="AH51" s="43"/>
      <c r="AI51" s="71"/>
      <c r="AJ51" s="43"/>
      <c r="AK51" s="71"/>
      <c r="AL51" s="43"/>
      <c r="AM51" s="71"/>
      <c r="AN51" s="43"/>
      <c r="AO51" s="71"/>
      <c r="AP51" s="43"/>
      <c r="AQ51" s="71"/>
      <c r="AR51" s="43"/>
      <c r="AS51" s="71"/>
      <c r="AT51" s="43"/>
      <c r="AU51" s="71"/>
      <c r="AV51" s="43"/>
      <c r="AW51" s="71"/>
      <c r="AX51" s="43"/>
      <c r="AY51" s="71"/>
      <c r="AZ51" s="43"/>
      <c r="BA51" s="71"/>
      <c r="BB51" s="43"/>
      <c r="BC51" s="71"/>
      <c r="BD51" s="43"/>
      <c r="BE51" s="71"/>
      <c r="BF51" s="43"/>
      <c r="BG51" s="71"/>
      <c r="BH51" s="43"/>
      <c r="BI51" s="71"/>
      <c r="BJ51" s="43"/>
      <c r="BK51" s="71"/>
      <c r="BL51" s="43"/>
      <c r="BM51" s="71"/>
      <c r="BN51" s="43"/>
      <c r="BO51" s="71"/>
      <c r="BP51" s="43"/>
      <c r="BQ51" s="276"/>
      <c r="BR51" s="321"/>
      <c r="BS51" s="310"/>
      <c r="BT51" s="321"/>
      <c r="BU51" s="310"/>
      <c r="BV51" s="321"/>
      <c r="BW51" s="310"/>
      <c r="BX51" s="321"/>
      <c r="BY51" s="310"/>
      <c r="BZ51" s="357"/>
      <c r="CA51" s="346"/>
      <c r="CB51" s="357"/>
      <c r="CC51" s="346"/>
      <c r="CD51" s="321"/>
      <c r="CE51" s="310"/>
      <c r="CF51" s="321"/>
      <c r="CG51" s="310"/>
      <c r="CH51" s="321"/>
      <c r="CI51" s="310"/>
      <c r="CJ51" s="321"/>
      <c r="CK51" s="310"/>
      <c r="CL51" s="321"/>
      <c r="CM51" s="310"/>
      <c r="CN51" s="321"/>
      <c r="CO51" s="310"/>
      <c r="CP51" s="321"/>
      <c r="CQ51" s="310"/>
      <c r="CR51" s="321"/>
      <c r="CS51" s="310"/>
      <c r="CT51" s="321"/>
      <c r="CU51" s="310"/>
      <c r="CV51" s="321"/>
      <c r="CW51" s="310"/>
      <c r="CX51" s="321"/>
      <c r="CY51" s="310"/>
      <c r="CZ51" s="321"/>
      <c r="DA51" s="310"/>
      <c r="DB51" s="321"/>
      <c r="DC51" s="310"/>
      <c r="DD51" s="444"/>
      <c r="DE51" s="432"/>
    </row>
    <row r="52" spans="1:109" s="4" customFormat="1" ht="19.5" customHeight="1" x14ac:dyDescent="0.35">
      <c r="A52" s="40" t="s">
        <v>73</v>
      </c>
      <c r="B52" s="26">
        <f>+'DOMESTIC DEBT COLONES'!B51</f>
        <v>18521714.419826303</v>
      </c>
      <c r="C52" s="70">
        <f>+B52/B45</f>
        <v>0.75847973490164733</v>
      </c>
      <c r="D52" s="26">
        <f>+'DOMESTIC DEBT COLONES'!D51</f>
        <v>18832981.121398281</v>
      </c>
      <c r="E52" s="70">
        <f>+D52/D45</f>
        <v>0.76175094814003097</v>
      </c>
      <c r="F52" s="27">
        <v>19225867.467702847</v>
      </c>
      <c r="G52" s="71">
        <f>+F52/F45</f>
        <v>0.76497107856882218</v>
      </c>
      <c r="H52" s="27">
        <f>+'EXTERNAL DEBT COLONES'!H59</f>
        <v>19507181.175404157</v>
      </c>
      <c r="I52" s="71">
        <f>+H52/H45</f>
        <v>0.76848099431023653</v>
      </c>
      <c r="J52" s="27">
        <f>+'EXTERNAL DEBT COLONES'!J59</f>
        <v>19755385.13051039</v>
      </c>
      <c r="K52" s="71">
        <f>+J52/J45</f>
        <v>0.76992417276946312</v>
      </c>
      <c r="L52" s="27">
        <f>+'EXTERNAL DEBT COLONES'!L59</f>
        <v>19817701.469286058</v>
      </c>
      <c r="M52" s="71">
        <f>+L52/L45</f>
        <v>0.76827259849664975</v>
      </c>
      <c r="N52" s="27">
        <f>+'EXTERNAL DEBT COLONES'!N59</f>
        <v>20060096.585100025</v>
      </c>
      <c r="O52" s="71">
        <f>+N52/N45</f>
        <v>0.76487332021900201</v>
      </c>
      <c r="P52" s="27">
        <f>+'EXTERNAL DEBT COLONES'!P59</f>
        <v>20016546.479964837</v>
      </c>
      <c r="Q52" s="71">
        <f>+P52/P45</f>
        <v>0.75863649031724012</v>
      </c>
      <c r="R52" s="27">
        <f>+'EXTERNAL DEBT COLONES'!R59</f>
        <v>20624141.106511217</v>
      </c>
      <c r="S52" s="71">
        <f>+R52/R45</f>
        <v>0.76295864011064618</v>
      </c>
      <c r="T52" s="27">
        <f>+'EXTERNAL DEBT COLONES'!T59</f>
        <v>20792321.032614809</v>
      </c>
      <c r="U52" s="71">
        <f>+T52/T45</f>
        <v>0.76403753643733807</v>
      </c>
      <c r="V52" s="27">
        <f>+'EXTERNAL DEBT COLONES'!V59</f>
        <v>20994323.041972108</v>
      </c>
      <c r="W52" s="71">
        <f>+V52/V45</f>
        <v>0.76266102138076231</v>
      </c>
      <c r="X52" s="27">
        <f>+'EXTERNAL DEBT COLONES'!X59</f>
        <v>20660267.070618737</v>
      </c>
      <c r="Y52" s="71">
        <f>+X52/X45</f>
        <v>0.76249335463694579</v>
      </c>
      <c r="Z52" s="27">
        <f>+'EXTERNAL DEBT COLONES'!Z59</f>
        <v>20493129.264719065</v>
      </c>
      <c r="AA52" s="71">
        <f>+Z52/Z45</f>
        <v>0.75143509759185456</v>
      </c>
      <c r="AB52" s="27">
        <f>+'EXTERNAL DEBT COLONES'!AB59</f>
        <v>20629294.85577241</v>
      </c>
      <c r="AC52" s="71">
        <f>+AB52/AB45</f>
        <v>0.75075897194187236</v>
      </c>
      <c r="AD52" s="26">
        <f>+'EXTERNAL DEBT COLONES'!AD59</f>
        <v>20889905.949386325</v>
      </c>
      <c r="AE52" s="70">
        <f>+AD52/AD45</f>
        <v>0.75336481667553035</v>
      </c>
      <c r="AF52" s="27">
        <f>+'EXTERNAL DEBT COLONES'!AF59</f>
        <v>21042689.597606201</v>
      </c>
      <c r="AG52" s="71">
        <f>+AF52/AF45</f>
        <v>0.73980942975361474</v>
      </c>
      <c r="AH52" s="27">
        <f>+'EXTERNAL DEBT COLONES'!AH59</f>
        <v>21146587.472747594</v>
      </c>
      <c r="AI52" s="71">
        <f>+AH52/AH45</f>
        <v>0.73614784983538384</v>
      </c>
      <c r="AJ52" s="27">
        <f>+'EXTERNAL DEBT COLONES'!AJ59</f>
        <v>21177604.412774112</v>
      </c>
      <c r="AK52" s="71">
        <f>+AJ52/AJ45</f>
        <v>0.73049413365495697</v>
      </c>
      <c r="AL52" s="27">
        <f>+'EXTERNAL DEBT COLONES'!AL59</f>
        <v>21077669.872826945</v>
      </c>
      <c r="AM52" s="71">
        <f>+AL52/AL45</f>
        <v>0.72897130473769201</v>
      </c>
      <c r="AN52" s="27">
        <f>+'EXTERNAL DEBT COLONES'!AN59</f>
        <v>20803382.383642416</v>
      </c>
      <c r="AO52" s="71">
        <f>+AN52/AN45</f>
        <v>0.72703159393916439</v>
      </c>
      <c r="AP52" s="27">
        <f>+'EXTERNAL DEBT COLONES'!AP59</f>
        <v>21174987.096155554</v>
      </c>
      <c r="AQ52" s="71">
        <f>+AP52/AP45</f>
        <v>0.73419686137892382</v>
      </c>
      <c r="AR52" s="27">
        <f>+'EXTERNAL DEBT COLONES'!AR59</f>
        <v>20909633.399432335</v>
      </c>
      <c r="AS52" s="71">
        <f>+AR52/AR45</f>
        <v>0.74071826192323476</v>
      </c>
      <c r="AT52" s="27">
        <f>+'EXTERNAL DEBT COLONES'!AT59</f>
        <v>20942795.607659969</v>
      </c>
      <c r="AU52" s="71">
        <f>+AT52/AT45</f>
        <v>0.74273020247582788</v>
      </c>
      <c r="AV52" s="27">
        <f>+'EXTERNAL DEBT COLONES'!AV59</f>
        <v>21095326.7095575</v>
      </c>
      <c r="AW52" s="71">
        <f>+AV52/AV45</f>
        <v>0.74356739167368269</v>
      </c>
      <c r="AX52" s="27">
        <f>+'EXTERNAL DEBT COLONES'!AX59</f>
        <v>21013776.638652969</v>
      </c>
      <c r="AY52" s="71">
        <f>+AX52/AX45</f>
        <v>0.74454831782149866</v>
      </c>
      <c r="AZ52" s="27">
        <f>+'EXTERNAL DEBT COLONES'!AZ59</f>
        <v>21099291.598387972</v>
      </c>
      <c r="BA52" s="71">
        <f>+AZ52/AZ45</f>
        <v>0.77338044298739905</v>
      </c>
      <c r="BB52" s="27">
        <f>+'EXTERNAL DEBT COLONES'!BB59</f>
        <v>21274466.155454803</v>
      </c>
      <c r="BC52" s="71">
        <f>+BB52/BB45</f>
        <v>0.77343229929870705</v>
      </c>
      <c r="BD52" s="27">
        <f>+'EXTERNAL DEBT COLONES'!BD59</f>
        <v>21313666.565063216</v>
      </c>
      <c r="BE52" s="71">
        <f>+BD52/BD45</f>
        <v>0.77970141458673514</v>
      </c>
      <c r="BF52" s="27">
        <f>+'EXTERNAL DEBT COLONES'!BF59</f>
        <v>21622273.878905475</v>
      </c>
      <c r="BG52" s="71">
        <f>+BF52/BF45</f>
        <v>0.75818968361088179</v>
      </c>
      <c r="BH52" s="27">
        <f>+'EXTERNAL DEBT COLONES'!BH59</f>
        <v>21728178.59644562</v>
      </c>
      <c r="BI52" s="71">
        <f>+BH52/BH45</f>
        <v>0.76043253979414038</v>
      </c>
      <c r="BJ52" s="27">
        <f>+'EXTERNAL DEBT COLONES'!BJ59</f>
        <v>21739120.140477508</v>
      </c>
      <c r="BK52" s="71">
        <f>+BJ52/BJ45</f>
        <v>0.7592278255344177</v>
      </c>
      <c r="BL52" s="27">
        <f>+'EXTERNAL DEBT COLONES'!BL59</f>
        <v>21450096.713886175</v>
      </c>
      <c r="BM52" s="71">
        <f>+BL52/BL45</f>
        <v>0.75268614063097061</v>
      </c>
      <c r="BN52" s="27">
        <f>+'EXTERNAL DEBT COLONES'!BN59</f>
        <v>21429439.476565976</v>
      </c>
      <c r="BO52" s="71">
        <f>+BN52/BN45</f>
        <v>0.75602683324544429</v>
      </c>
      <c r="BP52" s="27">
        <f>+'EXTERNAL DEBT COLONES'!BP59</f>
        <v>21298688.133745521</v>
      </c>
      <c r="BQ52" s="276">
        <f>+BP52/BP45</f>
        <v>0.75440991696547766</v>
      </c>
      <c r="BR52" s="309">
        <f>+'EXTERNAL DEBT COLONES'!BR59</f>
        <v>21333330.105526634</v>
      </c>
      <c r="BS52" s="310">
        <f>+BR52/BR45</f>
        <v>0.75605408314986344</v>
      </c>
      <c r="BT52" s="309">
        <f>+'EXTERNAL DEBT COLONES'!BT59</f>
        <v>21259659.093629364</v>
      </c>
      <c r="BU52" s="310">
        <f>+BT52/BT45</f>
        <v>0.73311999721870758</v>
      </c>
      <c r="BV52" s="309">
        <f>+'EXTERNAL DEBT COLONES'!BV59</f>
        <v>21223700.054057196</v>
      </c>
      <c r="BW52" s="310">
        <f>+BV52/BV45</f>
        <v>0.73790043572713682</v>
      </c>
      <c r="BX52" s="309">
        <f>+'EXTERNAL DEBT COLONES'!BX59</f>
        <v>21132063.167984799</v>
      </c>
      <c r="BY52" s="310">
        <f>+BX52/BX45</f>
        <v>0.72913310344777604</v>
      </c>
      <c r="BZ52" s="93">
        <f>+'EXTERNAL DEBT COLONES'!BZ59</f>
        <v>21025110.602632739</v>
      </c>
      <c r="CA52" s="346">
        <f>+BZ52/BZ45</f>
        <v>0.72924566836694504</v>
      </c>
      <c r="CB52" s="93">
        <f>+'EXTERNAL DEBT COLONES'!CB59</f>
        <v>20888158.527699575</v>
      </c>
      <c r="CC52" s="346">
        <f>+CB52/CB45</f>
        <v>0.73381286415932079</v>
      </c>
      <c r="CD52" s="309">
        <f>+'EXTERNAL DEBT COLONES'!CD59</f>
        <v>21139468.301371828</v>
      </c>
      <c r="CE52" s="310">
        <f>+CD52/CD45</f>
        <v>0.73438157132794379</v>
      </c>
      <c r="CF52" s="309">
        <f>+'EXTERNAL DEBT COLONES'!CF59</f>
        <v>21363494.717740849</v>
      </c>
      <c r="CG52" s="310">
        <f>+CF52/CF45</f>
        <v>0.72801694239545844</v>
      </c>
      <c r="CH52" s="309">
        <f>+'EXTERNAL DEBT COLONES'!CH59</f>
        <v>21008282.539021295</v>
      </c>
      <c r="CI52" s="310">
        <f>+CH52/CH45</f>
        <v>0.71918098101906602</v>
      </c>
      <c r="CJ52" s="309">
        <f>+'EXTERNAL DEBT COLONES'!CJ59</f>
        <v>21057277.66499183</v>
      </c>
      <c r="CK52" s="310">
        <f>+CJ52/CJ45</f>
        <v>0.72084083290693357</v>
      </c>
      <c r="CL52" s="309">
        <f>+'EXTERNAL DEBT COLONES'!CL59</f>
        <v>21302098.17096696</v>
      </c>
      <c r="CM52" s="310">
        <f>+CL52/CL45</f>
        <v>0.72407701723733042</v>
      </c>
      <c r="CN52" s="309">
        <f>+'EXTERNAL DEBT COLONES'!CN59</f>
        <v>21209771.026138827</v>
      </c>
      <c r="CO52" s="310">
        <f>+CN52/CN45</f>
        <v>0.72494237714600551</v>
      </c>
      <c r="CP52" s="309">
        <f>+'EXTERNAL DEBT COLONES'!CP59</f>
        <v>21356007.52289021</v>
      </c>
      <c r="CQ52" s="310">
        <f>+CP52/CP45</f>
        <v>0.72921663835513206</v>
      </c>
      <c r="CR52" s="309">
        <f>+'EXTERNAL DEBT COLONES'!CR59</f>
        <v>21510548.107459247</v>
      </c>
      <c r="CS52" s="310">
        <f>+CR52/CR45</f>
        <v>0.73222523653295102</v>
      </c>
      <c r="CT52" s="309">
        <f>+'EXTERNAL DEBT COLONES'!CT59</f>
        <v>21530671.806680299</v>
      </c>
      <c r="CU52" s="310">
        <f>+CT52/CT45</f>
        <v>0.73362242051297177</v>
      </c>
      <c r="CV52" s="309">
        <f>+'EXTERNAL DEBT COLONES'!CV59</f>
        <v>21531631.558498938</v>
      </c>
      <c r="CW52" s="310">
        <f>+CV52/CV45</f>
        <v>0.73410640526730442</v>
      </c>
      <c r="CX52" s="309">
        <f>+'EXTERNAL DEBT COLONES'!CX59</f>
        <v>21659268.79151646</v>
      </c>
      <c r="CY52" s="310">
        <f>+CX52/CX45</f>
        <v>0.73674116014783941</v>
      </c>
      <c r="CZ52" s="309">
        <f>+'EXTERNAL DEBT COLONES'!CZ59</f>
        <v>21835586.757350322</v>
      </c>
      <c r="DA52" s="310">
        <f>+CZ52/CZ45</f>
        <v>0.73938283634522661</v>
      </c>
      <c r="DB52" s="309">
        <f>+'EXTERNAL DEBT COLONES'!DB59</f>
        <v>22020465.832927749</v>
      </c>
      <c r="DC52" s="310">
        <f>+DB52/DB45</f>
        <v>0.74487173941770646</v>
      </c>
      <c r="DD52" s="431">
        <f>+'EXTERNAL DEBT COLONES'!DD59</f>
        <v>22147200.93676848</v>
      </c>
      <c r="DE52" s="432">
        <f>+DD52/DD45</f>
        <v>0.74600301369571409</v>
      </c>
    </row>
    <row r="53" spans="1:109" x14ac:dyDescent="0.35">
      <c r="A53" s="94" t="s">
        <v>49</v>
      </c>
      <c r="B53" s="73">
        <f>+B52/B65</f>
        <v>0.50751033102592491</v>
      </c>
      <c r="C53" s="74"/>
      <c r="D53" s="73">
        <v>0</v>
      </c>
      <c r="E53" s="74"/>
      <c r="F53" s="75">
        <v>0</v>
      </c>
      <c r="G53" s="76"/>
      <c r="H53" s="75">
        <v>0</v>
      </c>
      <c r="I53" s="76"/>
      <c r="J53" s="75">
        <v>0</v>
      </c>
      <c r="K53" s="76"/>
      <c r="L53" s="75">
        <v>0</v>
      </c>
      <c r="M53" s="76"/>
      <c r="N53" s="75">
        <v>0</v>
      </c>
      <c r="O53" s="76"/>
      <c r="P53" s="75">
        <v>0</v>
      </c>
      <c r="Q53" s="76"/>
      <c r="R53" s="75">
        <v>0</v>
      </c>
      <c r="S53" s="76"/>
      <c r="T53" s="75">
        <v>0</v>
      </c>
      <c r="U53" s="76"/>
      <c r="V53" s="75">
        <v>0</v>
      </c>
      <c r="W53" s="76"/>
      <c r="X53" s="75">
        <v>0</v>
      </c>
      <c r="Y53" s="76"/>
      <c r="Z53" s="75">
        <f>+Z52/Z65</f>
        <v>0.51241649920308807</v>
      </c>
      <c r="AA53" s="76"/>
      <c r="AB53" s="75">
        <v>0</v>
      </c>
      <c r="AC53" s="76"/>
      <c r="AD53" s="73">
        <v>0</v>
      </c>
      <c r="AE53" s="74"/>
      <c r="AF53" s="75">
        <v>0</v>
      </c>
      <c r="AG53" s="76"/>
      <c r="AH53" s="75">
        <v>0</v>
      </c>
      <c r="AI53" s="76"/>
      <c r="AJ53" s="75">
        <v>0</v>
      </c>
      <c r="AK53" s="76"/>
      <c r="AL53" s="75">
        <v>0</v>
      </c>
      <c r="AM53" s="76"/>
      <c r="AN53" s="75">
        <v>0</v>
      </c>
      <c r="AO53" s="76"/>
      <c r="AP53" s="75">
        <v>0</v>
      </c>
      <c r="AQ53" s="76"/>
      <c r="AR53" s="75">
        <v>0</v>
      </c>
      <c r="AS53" s="76"/>
      <c r="AT53" s="75">
        <v>0</v>
      </c>
      <c r="AU53" s="76"/>
      <c r="AV53" s="75">
        <v>0</v>
      </c>
      <c r="AW53" s="76"/>
      <c r="AX53" s="75">
        <f>+AX52/AX65</f>
        <v>0.468952517343044</v>
      </c>
      <c r="AY53" s="76"/>
      <c r="AZ53" s="77" t="e">
        <f>+AZ52/AZ65</f>
        <v>#DIV/0!</v>
      </c>
      <c r="BA53" s="76"/>
      <c r="BB53" s="77" t="e">
        <f>+BB52/BB65</f>
        <v>#DIV/0!</v>
      </c>
      <c r="BC53" s="76"/>
      <c r="BD53" s="77" t="e">
        <f>+BD52/BD65</f>
        <v>#DIV/0!</v>
      </c>
      <c r="BE53" s="76"/>
      <c r="BF53" s="77" t="e">
        <f>+BF52/BF65</f>
        <v>#DIV/0!</v>
      </c>
      <c r="BG53" s="76"/>
      <c r="BH53" s="77" t="e">
        <f>+BH52/BH65</f>
        <v>#DIV/0!</v>
      </c>
      <c r="BI53" s="76"/>
      <c r="BJ53" s="77" t="e">
        <f>+BJ52/BJ65</f>
        <v>#DIV/0!</v>
      </c>
      <c r="BK53" s="76"/>
      <c r="BL53" s="77" t="e">
        <f>+BL52/BL65</f>
        <v>#DIV/0!</v>
      </c>
      <c r="BM53" s="76"/>
      <c r="BN53" s="77" t="e">
        <f>+BN52/BN65</f>
        <v>#DIV/0!</v>
      </c>
      <c r="BO53" s="76"/>
      <c r="BP53" s="77" t="e">
        <f>+BP52/BP65</f>
        <v>#DIV/0!</v>
      </c>
      <c r="BQ53" s="301"/>
      <c r="BR53" s="314"/>
      <c r="BS53" s="315"/>
      <c r="BT53" s="314"/>
      <c r="BU53" s="315"/>
      <c r="BV53" s="317">
        <f>+BV52/BV65</f>
        <v>0.45099932656988362</v>
      </c>
      <c r="BW53" s="315"/>
      <c r="BX53" s="317"/>
      <c r="BY53" s="315"/>
      <c r="BZ53" s="352"/>
      <c r="CA53" s="350"/>
      <c r="CB53" s="352"/>
      <c r="CC53" s="350"/>
      <c r="CD53" s="317"/>
      <c r="CE53" s="315"/>
      <c r="CF53" s="317"/>
      <c r="CG53" s="315"/>
      <c r="CH53" s="317"/>
      <c r="CI53" s="315"/>
      <c r="CJ53" s="317"/>
      <c r="CK53" s="315"/>
      <c r="CL53" s="317"/>
      <c r="CM53" s="315"/>
      <c r="CN53" s="317"/>
      <c r="CO53" s="315"/>
      <c r="CP53" s="317"/>
      <c r="CQ53" s="315"/>
      <c r="CR53" s="317"/>
      <c r="CS53" s="315"/>
      <c r="CT53" s="75">
        <f>+CT52/CT65</f>
        <v>0.43836428927169124</v>
      </c>
      <c r="CU53" s="315"/>
      <c r="CV53" s="77" t="e">
        <f>+CV52/CV65</f>
        <v>#DIV/0!</v>
      </c>
      <c r="CW53" s="315"/>
      <c r="CX53" s="77" t="e">
        <f>+CX52/CX65</f>
        <v>#DIV/0!</v>
      </c>
      <c r="CY53" s="315"/>
      <c r="CZ53" s="77" t="e">
        <f>+CZ52/CZ65</f>
        <v>#DIV/0!</v>
      </c>
      <c r="DA53" s="315"/>
      <c r="DB53" s="77" t="e">
        <f>+DB52/DB65</f>
        <v>#DIV/0!</v>
      </c>
      <c r="DC53" s="315"/>
      <c r="DD53" s="455" t="e">
        <f>+DD52/DD65</f>
        <v>#DIV/0!</v>
      </c>
      <c r="DE53" s="436"/>
    </row>
    <row r="54" spans="1:109" x14ac:dyDescent="0.35">
      <c r="A54" s="94" t="s">
        <v>68</v>
      </c>
      <c r="B54" s="73">
        <f>+B52/B68</f>
        <v>3.9454542712651182</v>
      </c>
      <c r="C54" s="95"/>
      <c r="D54" s="73">
        <f>+D52/D68</f>
        <v>38.889826650844782</v>
      </c>
      <c r="E54" s="95"/>
      <c r="F54" s="75">
        <f>+F52/F68</f>
        <v>21.223940499243536</v>
      </c>
      <c r="G54" s="96"/>
      <c r="H54" s="75">
        <f>+H52/H68</f>
        <v>11.264604111008277</v>
      </c>
      <c r="I54" s="96"/>
      <c r="J54" s="75">
        <f>+J52/J68</f>
        <v>9.0306054994998917</v>
      </c>
      <c r="K54" s="96"/>
      <c r="L54" s="75">
        <f>+L52/L68</f>
        <v>7.5992160927386943</v>
      </c>
      <c r="M54" s="96"/>
      <c r="N54" s="75">
        <f>+N52/N68</f>
        <v>6.3858281928356666</v>
      </c>
      <c r="O54" s="96"/>
      <c r="P54" s="75">
        <f>+P52/P68</f>
        <v>5.5800682913743422</v>
      </c>
      <c r="Q54" s="96"/>
      <c r="R54" s="75">
        <f>+R52/R68</f>
        <v>5.1317399746018619</v>
      </c>
      <c r="S54" s="96"/>
      <c r="T54" s="75">
        <f>+T52/T68</f>
        <v>4.5714317867848786</v>
      </c>
      <c r="U54" s="96"/>
      <c r="V54" s="75">
        <f>+V52/V68</f>
        <v>4.1689732685963738</v>
      </c>
      <c r="W54" s="96"/>
      <c r="X54" s="75">
        <f>+X52/X68</f>
        <v>3.7432807530906627</v>
      </c>
      <c r="Y54" s="96"/>
      <c r="Z54" s="75">
        <f>+Z52/Z68</f>
        <v>3.2427500583589093</v>
      </c>
      <c r="AA54" s="96"/>
      <c r="AB54" s="75">
        <f>+AB52/AB68</f>
        <v>33.688965186900461</v>
      </c>
      <c r="AC54" s="96"/>
      <c r="AD54" s="73">
        <f>+AD52/AD68</f>
        <v>18.952396926991501</v>
      </c>
      <c r="AE54" s="95"/>
      <c r="AF54" s="75">
        <f>+AF52/AF68</f>
        <v>10.862129464124726</v>
      </c>
      <c r="AG54" s="96"/>
      <c r="AH54" s="75">
        <f>+AH52/AH68</f>
        <v>8.8500193172991342</v>
      </c>
      <c r="AI54" s="96"/>
      <c r="AJ54" s="75">
        <f>+AJ52/AJ68</f>
        <v>7.3441206888640975</v>
      </c>
      <c r="AK54" s="96"/>
      <c r="AL54" s="75">
        <f>+AL52/AL68</f>
        <v>5.9694982589643537</v>
      </c>
      <c r="AM54" s="96"/>
      <c r="AN54" s="75">
        <f>+AN52/AN68</f>
        <v>5.050327010869526</v>
      </c>
      <c r="AO54" s="96"/>
      <c r="AP54" s="75">
        <f>+AP52/AP68</f>
        <v>4.4081061227323417</v>
      </c>
      <c r="AQ54" s="96"/>
      <c r="AR54" s="75">
        <f>+AR52/AR68</f>
        <v>3.8288111135492437</v>
      </c>
      <c r="AS54" s="96"/>
      <c r="AT54" s="75">
        <f>+AT52/AT68</f>
        <v>3.5005886346098491</v>
      </c>
      <c r="AU54" s="96"/>
      <c r="AV54" s="75">
        <f>+AV52/AV68</f>
        <v>3.2405203217917102</v>
      </c>
      <c r="AW54" s="96"/>
      <c r="AX54" s="75">
        <f>+AX52/AX68</f>
        <v>2.8654246314438723</v>
      </c>
      <c r="AY54" s="96"/>
      <c r="AZ54" s="75">
        <f>+AZ52/AZ68</f>
        <v>31.165130441432645</v>
      </c>
      <c r="BA54" s="96"/>
      <c r="BB54" s="75">
        <f>+BB52/BB68</f>
        <v>18.441639376704568</v>
      </c>
      <c r="BC54" s="96"/>
      <c r="BD54" s="75">
        <f>+BD52/BD68</f>
        <v>10.582257134272517</v>
      </c>
      <c r="BE54" s="96"/>
      <c r="BF54" s="75">
        <f>+BF52/BF68</f>
        <v>8.6318410393452751</v>
      </c>
      <c r="BG54" s="96"/>
      <c r="BH54" s="75">
        <f>+BH52/BH68</f>
        <v>7.195357805389814</v>
      </c>
      <c r="BI54" s="96"/>
      <c r="BJ54" s="75">
        <f>+BJ52/BJ68</f>
        <v>5.9236458473372338</v>
      </c>
      <c r="BK54" s="96"/>
      <c r="BL54" s="75">
        <f>+BL52/BL68</f>
        <v>5.1025266003662129</v>
      </c>
      <c r="BM54" s="96"/>
      <c r="BN54" s="75">
        <f>+BN52/BN68</f>
        <v>4.5673470977581623</v>
      </c>
      <c r="BO54" s="96"/>
      <c r="BP54" s="75">
        <f>+BP52/BP68</f>
        <v>4.0083468346092754</v>
      </c>
      <c r="BQ54" s="302"/>
      <c r="BR54" s="317">
        <f>+BR52/BR68</f>
        <v>3.6531969971754963</v>
      </c>
      <c r="BS54" s="323"/>
      <c r="BT54" s="317">
        <f>+BT52/BT68</f>
        <v>3.3276293547672098</v>
      </c>
      <c r="BU54" s="323"/>
      <c r="BV54" s="317">
        <f>+BV52/BV68</f>
        <v>3.3220009316997188</v>
      </c>
      <c r="BW54" s="323"/>
      <c r="BX54" s="317">
        <f>+BX52/BX68</f>
        <v>31.48728466534363</v>
      </c>
      <c r="BY54" s="323"/>
      <c r="BZ54" s="352">
        <f>+BZ52/BZ68</f>
        <v>31.327922759023423</v>
      </c>
      <c r="CA54" s="359"/>
      <c r="CB54" s="352">
        <f>+CB52/CB68</f>
        <v>17.444971664401542</v>
      </c>
      <c r="CC54" s="359"/>
      <c r="CD54" s="317">
        <f>+CD52/CD68</f>
        <v>8.4163051533305175</v>
      </c>
      <c r="CE54" s="323"/>
      <c r="CF54" s="317">
        <f>+CF52/CF68</f>
        <v>7.0298417345379711</v>
      </c>
      <c r="CG54" s="323"/>
      <c r="CH54" s="317">
        <f>+CH52/CH68</f>
        <v>5.6333554428403234</v>
      </c>
      <c r="CI54" s="323"/>
      <c r="CJ54" s="317">
        <f>+CJ52/CJ68</f>
        <v>4.9151693869467712</v>
      </c>
      <c r="CK54" s="323"/>
      <c r="CL54" s="317">
        <f>+CL52/CL68</f>
        <v>4.4412619157667139</v>
      </c>
      <c r="CM54" s="323"/>
      <c r="CN54" s="317">
        <f>+CN52/CN68</f>
        <v>3.8916612266508572</v>
      </c>
      <c r="CO54" s="323"/>
      <c r="CP54" s="317">
        <f>+CP52/CP68</f>
        <v>3.5336832397586631</v>
      </c>
      <c r="CQ54" s="323"/>
      <c r="CR54" s="317">
        <f>+CR52/CR68</f>
        <v>3.2704427509435074</v>
      </c>
      <c r="CS54" s="323"/>
      <c r="CT54" s="317">
        <f>+CT52/CT68</f>
        <v>2.9085834973628621</v>
      </c>
      <c r="CU54" s="323"/>
      <c r="CV54" s="317">
        <f>+CV52/CV68</f>
        <v>30.840723726073101</v>
      </c>
      <c r="CW54" s="323"/>
      <c r="CX54" s="317">
        <f>+CX52/CX68</f>
        <v>18.050237794445646</v>
      </c>
      <c r="CY54" s="323"/>
      <c r="CZ54" s="317">
        <f>+CZ52/CZ68</f>
        <v>10.796460649606244</v>
      </c>
      <c r="DA54" s="323"/>
      <c r="DB54" s="317">
        <f>+DB52/DB68</f>
        <v>8.5498504751465187</v>
      </c>
      <c r="DC54" s="323"/>
      <c r="DD54" s="438">
        <f>+DD52/DD68</f>
        <v>8.5990577079095107</v>
      </c>
      <c r="DE54" s="446"/>
    </row>
    <row r="55" spans="1:109" x14ac:dyDescent="0.35">
      <c r="A55" s="94" t="s">
        <v>72</v>
      </c>
      <c r="B55" s="73">
        <f>+B52/B69</f>
        <v>4.2666624629542138</v>
      </c>
      <c r="C55" s="95"/>
      <c r="D55" s="73">
        <f>+D52/D69</f>
        <v>41.508681459924098</v>
      </c>
      <c r="E55" s="95"/>
      <c r="F55" s="75">
        <f>+F52/F69</f>
        <v>24.044368722035372</v>
      </c>
      <c r="G55" s="96"/>
      <c r="H55" s="75">
        <f>+H52/H69</f>
        <v>13.336614768889476</v>
      </c>
      <c r="I55" s="96"/>
      <c r="J55" s="75">
        <f>+J52/J69</f>
        <v>10.640950471959185</v>
      </c>
      <c r="K55" s="96"/>
      <c r="L55" s="75">
        <f>+L52/L69</f>
        <v>8.8929826754210719</v>
      </c>
      <c r="M55" s="96"/>
      <c r="N55" s="75">
        <f>+N52/N69</f>
        <v>7.4010347272722363</v>
      </c>
      <c r="O55" s="96"/>
      <c r="P55" s="75">
        <f>+P52/P69</f>
        <v>6.4414659317867224</v>
      </c>
      <c r="Q55" s="96"/>
      <c r="R55" s="75">
        <f>+R52/R69</f>
        <v>5.9185380060548836</v>
      </c>
      <c r="S55" s="96"/>
      <c r="T55" s="75">
        <f>+T52/T69</f>
        <v>5.2331352601870824</v>
      </c>
      <c r="U55" s="96"/>
      <c r="V55" s="75">
        <f>+V52/V69</f>
        <v>4.7664931711454921</v>
      </c>
      <c r="W55" s="96"/>
      <c r="X55" s="75">
        <f>+X52/X69</f>
        <v>4.2716430875200775</v>
      </c>
      <c r="Y55" s="96"/>
      <c r="Z55" s="75">
        <f>+Z52/Z69</f>
        <v>3.6816769760255172</v>
      </c>
      <c r="AA55" s="96"/>
      <c r="AB55" s="75">
        <f>+AB52/AB69</f>
        <v>37.935883281142139</v>
      </c>
      <c r="AC55" s="96"/>
      <c r="AD55" s="73">
        <f>+AD52/AD69</f>
        <v>21.3297732508038</v>
      </c>
      <c r="AE55" s="95"/>
      <c r="AF55" s="75">
        <f>+AF52/AF69</f>
        <v>12.114253413474913</v>
      </c>
      <c r="AG55" s="96"/>
      <c r="AH55" s="75">
        <f>+AH52/AH69</f>
        <v>10.00771291334598</v>
      </c>
      <c r="AI55" s="96"/>
      <c r="AJ55" s="75">
        <f>+AJ52/AJ69</f>
        <v>8.5769235629636462</v>
      </c>
      <c r="AK55" s="96"/>
      <c r="AL55" s="75">
        <f>+AL52/AL69</f>
        <v>6.9296630914998643</v>
      </c>
      <c r="AM55" s="96"/>
      <c r="AN55" s="75">
        <f>+AN52/AN69</f>
        <v>5.8243421289113986</v>
      </c>
      <c r="AO55" s="96"/>
      <c r="AP55" s="75">
        <f>+AP52/AP69</f>
        <v>5.2616479295549903</v>
      </c>
      <c r="AQ55" s="96"/>
      <c r="AR55" s="75">
        <f>+AR52/AR69</f>
        <v>4.5408613242739957</v>
      </c>
      <c r="AS55" s="96"/>
      <c r="AT55" s="75">
        <f>+AT52/AT69</f>
        <v>4.1292007219737785</v>
      </c>
      <c r="AU55" s="96"/>
      <c r="AV55" s="75">
        <f>+AV52/AV69</f>
        <v>3.8059512630353116</v>
      </c>
      <c r="AW55" s="96"/>
      <c r="AX55" s="75">
        <f>+AX52/AX69</f>
        <v>3.3292564015597552</v>
      </c>
      <c r="AY55" s="96"/>
      <c r="AZ55" s="75">
        <f>+AZ52/AZ69</f>
        <v>35.153224677000082</v>
      </c>
      <c r="BA55" s="96"/>
      <c r="BB55" s="75">
        <f>+BB52/BB69</f>
        <v>20.822488922571914</v>
      </c>
      <c r="BC55" s="96"/>
      <c r="BD55" s="75">
        <f>+BD52/BD69</f>
        <v>11.745118596090043</v>
      </c>
      <c r="BE55" s="96"/>
      <c r="BF55" s="75">
        <f>+BF52/BF69</f>
        <v>9.6237217521423108</v>
      </c>
      <c r="BG55" s="96"/>
      <c r="BH55" s="75">
        <f>+BH52/BH69</f>
        <v>8.0375041101244307</v>
      </c>
      <c r="BI55" s="96"/>
      <c r="BJ55" s="75">
        <f>+BJ52/BJ69</f>
        <v>6.6067834652744635</v>
      </c>
      <c r="BK55" s="96"/>
      <c r="BL55" s="75">
        <f>+BL52/BL69</f>
        <v>5.6997607937356483</v>
      </c>
      <c r="BM55" s="96"/>
      <c r="BN55" s="75">
        <f>+BN52/BN69</f>
        <v>5.1079175428061214</v>
      </c>
      <c r="BO55" s="96"/>
      <c r="BP55" s="75">
        <f>+BP52/BP69</f>
        <v>4.4738773901602116</v>
      </c>
      <c r="BQ55" s="302"/>
      <c r="BR55" s="317">
        <f>+BR52/BR69</f>
        <v>4.0793116408242485</v>
      </c>
      <c r="BS55" s="323"/>
      <c r="BT55" s="317">
        <f>+BT52/BT69</f>
        <v>3.7249375410273173</v>
      </c>
      <c r="BU55" s="323"/>
      <c r="BV55" s="317">
        <f>+BV52/BV69</f>
        <v>3.71863710244306</v>
      </c>
      <c r="BW55" s="323"/>
      <c r="BX55" s="317">
        <f>+BX52/BX69</f>
        <v>35.807889586781627</v>
      </c>
      <c r="BY55" s="323"/>
      <c r="BZ55" s="352">
        <f>+BZ52/BZ69</f>
        <v>35.626660445987099</v>
      </c>
      <c r="CA55" s="359"/>
      <c r="CB55" s="352">
        <f>+CB52/CB69</f>
        <v>19.736054156214482</v>
      </c>
      <c r="CC55" s="359"/>
      <c r="CD55" s="317">
        <f>+CD52/CD69</f>
        <v>9.4640904450857111</v>
      </c>
      <c r="CE55" s="323"/>
      <c r="CF55" s="317">
        <f>+CF52/CF69</f>
        <v>7.9218685499523147</v>
      </c>
      <c r="CG55" s="323"/>
      <c r="CH55" s="317">
        <f>+CH52/CH69</f>
        <v>6.3414096115992775</v>
      </c>
      <c r="CI55" s="323"/>
      <c r="CJ55" s="317">
        <f>+CJ52/CJ69</f>
        <v>5.5316923849081858</v>
      </c>
      <c r="CK55" s="323"/>
      <c r="CL55" s="317">
        <f>+CL52/CL69</f>
        <v>5.0085714526174216</v>
      </c>
      <c r="CM55" s="323"/>
      <c r="CN55" s="317">
        <f>+CN52/CN69</f>
        <v>4.3986203480475945</v>
      </c>
      <c r="CO55" s="323"/>
      <c r="CP55" s="317">
        <f>+CP52/CP69</f>
        <v>3.9874384661016311</v>
      </c>
      <c r="CQ55" s="323"/>
      <c r="CR55" s="317">
        <f>+CR52/CR69</f>
        <v>3.6938381930595874</v>
      </c>
      <c r="CS55" s="323"/>
      <c r="CT55" s="317">
        <f>+CT52/CT69</f>
        <v>3.2737545784960629</v>
      </c>
      <c r="CU55" s="323"/>
      <c r="CV55" s="317">
        <f>+CV52/CV69</f>
        <v>34.969267621036138</v>
      </c>
      <c r="CW55" s="323"/>
      <c r="CX55" s="317">
        <f>+CX52/CX69</f>
        <v>20.533188840796633</v>
      </c>
      <c r="CY55" s="323"/>
      <c r="CZ55" s="317">
        <f>+CZ52/CZ69</f>
        <v>12.109453150999876</v>
      </c>
      <c r="DA55" s="323"/>
      <c r="DB55" s="317">
        <f>+DB52/DB69</f>
        <v>9.6161731137839315</v>
      </c>
      <c r="DC55" s="323"/>
      <c r="DD55" s="438">
        <f>+DD52/DD69</f>
        <v>9.671517387941087</v>
      </c>
      <c r="DE55" s="446"/>
    </row>
    <row r="56" spans="1:109" x14ac:dyDescent="0.35">
      <c r="A56" s="94" t="s">
        <v>69</v>
      </c>
      <c r="B56" s="73">
        <f>+B52/B70</f>
        <v>2.4109763622914904</v>
      </c>
      <c r="C56" s="95"/>
      <c r="D56" s="73">
        <f>+D52/D70</f>
        <v>28.167525586635421</v>
      </c>
      <c r="E56" s="95"/>
      <c r="F56" s="75">
        <f>+F52/F70</f>
        <v>14.099686302681629</v>
      </c>
      <c r="G56" s="96"/>
      <c r="H56" s="75">
        <f>+H52/H70</f>
        <v>9.1420410271690091</v>
      </c>
      <c r="I56" s="96"/>
      <c r="J56" s="75">
        <f>+J52/J70</f>
        <v>7.4262467917351467</v>
      </c>
      <c r="K56" s="96"/>
      <c r="L56" s="75">
        <f>+L52/L70</f>
        <v>6.1474288919558173</v>
      </c>
      <c r="M56" s="96"/>
      <c r="N56" s="75">
        <f>+N52/N70</f>
        <v>5.1531979290591483</v>
      </c>
      <c r="O56" s="96"/>
      <c r="P56" s="75">
        <f>+P52/P70</f>
        <v>4.3868121274952694</v>
      </c>
      <c r="Q56" s="96"/>
      <c r="R56" s="75">
        <f>+R52/R70</f>
        <v>3.856511520089613</v>
      </c>
      <c r="S56" s="96"/>
      <c r="T56" s="75">
        <f>+T52/T70</f>
        <v>3.44151217715828</v>
      </c>
      <c r="U56" s="96"/>
      <c r="V56" s="75">
        <f>+V52/V70</f>
        <v>3.191526708412757</v>
      </c>
      <c r="W56" s="96"/>
      <c r="X56" s="75">
        <f>+X52/X70</f>
        <v>2.8735377655865881</v>
      </c>
      <c r="Y56" s="96"/>
      <c r="Z56" s="75">
        <f>+Z52/Z70</f>
        <v>2.4586754926675352</v>
      </c>
      <c r="AA56" s="96"/>
      <c r="AB56" s="75">
        <f>+AB52/AB70</f>
        <v>28.192809216500216</v>
      </c>
      <c r="AC56" s="96"/>
      <c r="AD56" s="73">
        <f>+AD52/AD70</f>
        <v>13.615222766335803</v>
      </c>
      <c r="AE56" s="95"/>
      <c r="AF56" s="75">
        <f>+AF52/AF70</f>
        <v>9.2766778792526789</v>
      </c>
      <c r="AG56" s="96"/>
      <c r="AH56" s="75">
        <f>+AH52/AH70</f>
        <v>7.6786642817987127</v>
      </c>
      <c r="AI56" s="96"/>
      <c r="AJ56" s="75">
        <f>+AJ52/AJ70</f>
        <v>6.5522251346360854</v>
      </c>
      <c r="AK56" s="96"/>
      <c r="AL56" s="75">
        <f>+AL52/AL70</f>
        <v>5.3056564669640629</v>
      </c>
      <c r="AM56" s="96"/>
      <c r="AN56" s="75">
        <f>+AN52/AN70</f>
        <v>4.5067549736717556</v>
      </c>
      <c r="AO56" s="96"/>
      <c r="AP56" s="75">
        <f>+AP52/AP70</f>
        <v>3.8723133467112341</v>
      </c>
      <c r="AQ56" s="96"/>
      <c r="AR56" s="75">
        <f>+AR52/AR70</f>
        <v>3.3619465894735541</v>
      </c>
      <c r="AS56" s="96"/>
      <c r="AT56" s="75">
        <f>+AT52/AT70</f>
        <v>3.0851480595729295</v>
      </c>
      <c r="AU56" s="96"/>
      <c r="AV56" s="75">
        <f>+AV52/AV70</f>
        <v>2.8535374799049387</v>
      </c>
      <c r="AW56" s="96"/>
      <c r="AX56" s="75">
        <f>+AX52/AX70</f>
        <v>2.4845069718483437</v>
      </c>
      <c r="AY56" s="96"/>
      <c r="AZ56" s="75">
        <f>+AZ52/AZ70</f>
        <v>27.853733273626084</v>
      </c>
      <c r="BA56" s="96"/>
      <c r="BB56" s="75">
        <f>+BB52/BB70</f>
        <v>14.180746229183036</v>
      </c>
      <c r="BC56" s="96"/>
      <c r="BD56" s="75">
        <f>+BD52/BD70</f>
        <v>9.4055519012851896</v>
      </c>
      <c r="BE56" s="96"/>
      <c r="BF56" s="75">
        <f>+BF52/BF70</f>
        <v>7.6562629180720911</v>
      </c>
      <c r="BG56" s="96"/>
      <c r="BH56" s="75">
        <f>+BH52/BH70</f>
        <v>6.3615977108947979</v>
      </c>
      <c r="BI56" s="96"/>
      <c r="BJ56" s="75">
        <f>+BJ52/BJ70</f>
        <v>5.3192414363034084</v>
      </c>
      <c r="BK56" s="96"/>
      <c r="BL56" s="75">
        <f>+BL52/BL70</f>
        <v>4.4561339807939504</v>
      </c>
      <c r="BM56" s="96"/>
      <c r="BN56" s="75">
        <f>+BN52/BN70</f>
        <v>3.791891488525128</v>
      </c>
      <c r="BO56" s="96"/>
      <c r="BP56" s="75">
        <f>+BP52/BP70</f>
        <v>3.3513813086176616</v>
      </c>
      <c r="BQ56" s="302"/>
      <c r="BR56" s="317">
        <f>+BR52/BR70</f>
        <v>3.0472049126358645</v>
      </c>
      <c r="BS56" s="323"/>
      <c r="BT56" s="317">
        <f>+BT52/BT70</f>
        <v>2.7996291421136412</v>
      </c>
      <c r="BU56" s="323"/>
      <c r="BV56" s="317">
        <f>+BV52/BV70</f>
        <v>2.794893789836105</v>
      </c>
      <c r="BW56" s="323"/>
      <c r="BX56" s="317">
        <f>+BX52/BX70</f>
        <v>27.359873166791616</v>
      </c>
      <c r="BY56" s="323"/>
      <c r="BZ56" s="352">
        <f>+BZ52/BZ70</f>
        <v>27.221400713835454</v>
      </c>
      <c r="CA56" s="359"/>
      <c r="CB56" s="352">
        <f>+CB52/CB70</f>
        <v>19.523946323750316</v>
      </c>
      <c r="CC56" s="359"/>
      <c r="CD56" s="317">
        <f>+CD52/CD70</f>
        <v>6.9084106396598788</v>
      </c>
      <c r="CE56" s="323"/>
      <c r="CF56" s="317">
        <f>+CF52/CF70</f>
        <v>5.7647932484108937</v>
      </c>
      <c r="CG56" s="323"/>
      <c r="CH56" s="317">
        <f>+CH52/CH70</f>
        <v>4.7194012692851546</v>
      </c>
      <c r="CI56" s="323"/>
      <c r="CJ56" s="317">
        <f>+CJ52/CJ70</f>
        <v>4.0530509114738891</v>
      </c>
      <c r="CK56" s="323"/>
      <c r="CL56" s="317">
        <f>+CL52/CL70</f>
        <v>3.5173411014595604</v>
      </c>
      <c r="CM56" s="323"/>
      <c r="CN56" s="317">
        <f>+CN52/CN70</f>
        <v>3.1213768416389063</v>
      </c>
      <c r="CO56" s="323"/>
      <c r="CP56" s="317">
        <f>+CP52/CP70</f>
        <v>2.8609936674241068</v>
      </c>
      <c r="CQ56" s="323"/>
      <c r="CR56" s="317">
        <f>+CR52/CR70</f>
        <v>2.6346039164383916</v>
      </c>
      <c r="CS56" s="323"/>
      <c r="CT56" s="317">
        <f>+CT52/CT70</f>
        <v>2.3241814904613602</v>
      </c>
      <c r="CU56" s="323"/>
      <c r="CV56" s="317">
        <f>+CV52/CV70</f>
        <v>27.500005327202334</v>
      </c>
      <c r="CW56" s="323"/>
      <c r="CX56" s="317">
        <f>+CX52/CX70</f>
        <v>13.579986823966214</v>
      </c>
      <c r="CY56" s="323"/>
      <c r="CZ56" s="317">
        <f>+CZ52/CZ70</f>
        <v>9.1472553931211777</v>
      </c>
      <c r="DA56" s="323"/>
      <c r="DB56" s="317">
        <f>+DB52/DB70</f>
        <v>7.3191820025184056</v>
      </c>
      <c r="DC56" s="323"/>
      <c r="DD56" s="438">
        <f>+DD52/DD70</f>
        <v>7.3613063289589178</v>
      </c>
      <c r="DE56" s="446"/>
    </row>
    <row r="57" spans="1:109" x14ac:dyDescent="0.35">
      <c r="A57" s="94"/>
      <c r="B57" s="73"/>
      <c r="C57" s="95"/>
      <c r="D57" s="73"/>
      <c r="E57" s="95"/>
      <c r="F57" s="75"/>
      <c r="G57" s="96"/>
      <c r="H57" s="75"/>
      <c r="I57" s="96"/>
      <c r="J57" s="75"/>
      <c r="K57" s="96"/>
      <c r="L57" s="75"/>
      <c r="M57" s="96"/>
      <c r="N57" s="75"/>
      <c r="O57" s="96"/>
      <c r="P57" s="75"/>
      <c r="Q57" s="96"/>
      <c r="R57" s="75"/>
      <c r="S57" s="96"/>
      <c r="T57" s="75"/>
      <c r="U57" s="96"/>
      <c r="V57" s="75"/>
      <c r="W57" s="96"/>
      <c r="X57" s="75"/>
      <c r="Y57" s="96"/>
      <c r="Z57" s="75"/>
      <c r="AA57" s="96"/>
      <c r="AB57" s="75"/>
      <c r="AC57" s="96"/>
      <c r="AD57" s="73"/>
      <c r="AE57" s="95"/>
      <c r="AF57" s="75"/>
      <c r="AG57" s="96"/>
      <c r="AH57" s="75"/>
      <c r="AI57" s="96"/>
      <c r="AJ57" s="75"/>
      <c r="AK57" s="96"/>
      <c r="AL57" s="75"/>
      <c r="AM57" s="96"/>
      <c r="AN57" s="75"/>
      <c r="AO57" s="96"/>
      <c r="AP57" s="75"/>
      <c r="AQ57" s="96"/>
      <c r="AR57" s="75"/>
      <c r="AS57" s="96"/>
      <c r="AT57" s="75"/>
      <c r="AU57" s="96"/>
      <c r="AV57" s="75"/>
      <c r="AW57" s="96"/>
      <c r="AX57" s="75"/>
      <c r="AY57" s="96"/>
      <c r="AZ57" s="75"/>
      <c r="BA57" s="96"/>
      <c r="BB57" s="75"/>
      <c r="BC57" s="96"/>
      <c r="BD57" s="75"/>
      <c r="BE57" s="96"/>
      <c r="BF57" s="75"/>
      <c r="BG57" s="96"/>
      <c r="BH57" s="75"/>
      <c r="BI57" s="96"/>
      <c r="BJ57" s="75"/>
      <c r="BK57" s="96"/>
      <c r="BL57" s="75"/>
      <c r="BM57" s="96"/>
      <c r="BN57" s="75"/>
      <c r="BO57" s="96"/>
      <c r="BP57" s="75"/>
      <c r="BQ57" s="302"/>
      <c r="BR57" s="317"/>
      <c r="BS57" s="323"/>
      <c r="BT57" s="317"/>
      <c r="BU57" s="323"/>
      <c r="BV57" s="317"/>
      <c r="BW57" s="323"/>
      <c r="BX57" s="317"/>
      <c r="BY57" s="323"/>
      <c r="BZ57" s="352"/>
      <c r="CA57" s="359"/>
      <c r="CB57" s="352"/>
      <c r="CC57" s="359"/>
      <c r="CD57" s="317"/>
      <c r="CE57" s="323"/>
      <c r="CF57" s="317"/>
      <c r="CG57" s="323"/>
      <c r="CH57" s="317"/>
      <c r="CI57" s="323"/>
      <c r="CJ57" s="317"/>
      <c r="CK57" s="323"/>
      <c r="CL57" s="317"/>
      <c r="CM57" s="323"/>
      <c r="CN57" s="317"/>
      <c r="CO57" s="323"/>
      <c r="CP57" s="317"/>
      <c r="CQ57" s="323"/>
      <c r="CR57" s="317"/>
      <c r="CS57" s="323"/>
      <c r="CT57" s="317"/>
      <c r="CU57" s="323"/>
      <c r="CV57" s="317"/>
      <c r="CW57" s="323"/>
      <c r="CX57" s="317"/>
      <c r="CY57" s="323"/>
      <c r="CZ57" s="317"/>
      <c r="DA57" s="323"/>
      <c r="DB57" s="317"/>
      <c r="DC57" s="323"/>
      <c r="DD57" s="438"/>
      <c r="DE57" s="446"/>
    </row>
    <row r="58" spans="1:109" s="4" customFormat="1" x14ac:dyDescent="0.35">
      <c r="A58" s="40" t="s">
        <v>74</v>
      </c>
      <c r="B58" s="26">
        <f>+'EXTERNAL DEBT COLONES'!B65</f>
        <v>5897810.0150988149</v>
      </c>
      <c r="C58" s="70">
        <f>+B58/B45</f>
        <v>0.24152026509835267</v>
      </c>
      <c r="D58" s="26">
        <f>+'EXTERNAL DEBT COLONES'!D65</f>
        <v>5890297.7499740673</v>
      </c>
      <c r="E58" s="70">
        <f>+D58/D45</f>
        <v>0.23824905185996903</v>
      </c>
      <c r="F58" s="27">
        <v>5906935.5967899421</v>
      </c>
      <c r="G58" s="71">
        <f>+F58/F45</f>
        <v>0.23502892143117787</v>
      </c>
      <c r="H58" s="27">
        <f>+'EXTERNAL DEBT COLONES'!H65</f>
        <v>5876896.4007929834</v>
      </c>
      <c r="I58" s="71">
        <f>+H58/H45</f>
        <v>0.2315190056897635</v>
      </c>
      <c r="J58" s="27">
        <f>+'EXTERNAL DEBT COLONES'!J65</f>
        <v>5903486.0014987448</v>
      </c>
      <c r="K58" s="71">
        <f>+J58/J45</f>
        <v>0.23007582723053693</v>
      </c>
      <c r="L58" s="27">
        <f>+'EXTERNAL DEBT COLONES'!L65</f>
        <v>5977441.4371057525</v>
      </c>
      <c r="M58" s="71">
        <f>+L58/L45</f>
        <v>0.23172740150335025</v>
      </c>
      <c r="N58" s="27">
        <f>+'EXTERNAL DEBT COLONES'!N65</f>
        <v>6166594.8876216616</v>
      </c>
      <c r="O58" s="71">
        <f>+N58/N45</f>
        <v>0.23512667978099794</v>
      </c>
      <c r="P58" s="27">
        <f>+'EXTERNAL DEBT COLONES'!P65</f>
        <v>6368351.6042210264</v>
      </c>
      <c r="Q58" s="71">
        <f>+P58/P45</f>
        <v>0.24136350968275982</v>
      </c>
      <c r="R58" s="27">
        <f>+'EXTERNAL DEBT COLONES'!R65</f>
        <v>6407653.3083475651</v>
      </c>
      <c r="S58" s="71">
        <f>+R58/R45</f>
        <v>0.23704135988935382</v>
      </c>
      <c r="T58" s="27">
        <f>+'EXTERNAL DEBT COLONES'!T65</f>
        <v>6421421.8020215277</v>
      </c>
      <c r="U58" s="71">
        <f>+T58/T45</f>
        <v>0.23596246356266187</v>
      </c>
      <c r="V58" s="27">
        <f>+'EXTERNAL DEBT COLONES'!V65</f>
        <v>6533402.1903504534</v>
      </c>
      <c r="W58" s="71">
        <f>+V58/V45</f>
        <v>0.23733897861923764</v>
      </c>
      <c r="X58" s="27">
        <f>+'EXTERNAL DEBT COLONES'!X65</f>
        <v>6435401.2981317472</v>
      </c>
      <c r="Y58" s="71">
        <f>+X58/X45</f>
        <v>0.23750664536305424</v>
      </c>
      <c r="Z58" s="27">
        <f>+'EXTERNAL DEBT COLONES'!Z65</f>
        <v>6778859.1350695277</v>
      </c>
      <c r="AA58" s="71">
        <f>+Z58/Z45</f>
        <v>0.24856490240814549</v>
      </c>
      <c r="AB58" s="27">
        <f>+'EXTERNAL DEBT COLONES'!AB65</f>
        <v>6848624.9916771594</v>
      </c>
      <c r="AC58" s="71">
        <f>+AB58/AB45</f>
        <v>0.24924102805812759</v>
      </c>
      <c r="AD58" s="26">
        <f>+'EXTERNAL DEBT COLONES'!AD65</f>
        <v>6838898.8567232797</v>
      </c>
      <c r="AE58" s="70">
        <f>+AD58/AD45</f>
        <v>0.24663518332446974</v>
      </c>
      <c r="AF58" s="27">
        <f>+'EXTERNAL DEBT COLONES'!AF65</f>
        <v>7400702.3778302735</v>
      </c>
      <c r="AG58" s="71">
        <f>+AF58/AF45</f>
        <v>0.2601905702463852</v>
      </c>
      <c r="AH58" s="27">
        <f>+'EXTERNAL DEBT COLONES'!AH65</f>
        <v>7579418.4206016287</v>
      </c>
      <c r="AI58" s="71">
        <f>+AH58/AH45</f>
        <v>0.26385215016461616</v>
      </c>
      <c r="AJ58" s="27">
        <f>+'EXTERNAL DEBT COLONES'!AJ65</f>
        <v>7813188.8559055561</v>
      </c>
      <c r="AK58" s="71">
        <f>+AJ58/AJ45</f>
        <v>0.26950586634504303</v>
      </c>
      <c r="AL58" s="27">
        <f>+'EXTERNAL DEBT COLONES'!AL65</f>
        <v>7836595.6625104006</v>
      </c>
      <c r="AM58" s="71">
        <f>+AL58/AL45</f>
        <v>0.27102869526230805</v>
      </c>
      <c r="AN58" s="27">
        <f>+'EXTERNAL DEBT COLONES'!AN65</f>
        <v>7810755.6497910712</v>
      </c>
      <c r="AO58" s="71">
        <f>+AN58/AN45</f>
        <v>0.27296840606083556</v>
      </c>
      <c r="AP58" s="27">
        <f>+'EXTERNAL DEBT COLONES'!AP65</f>
        <v>7666033.902471412</v>
      </c>
      <c r="AQ58" s="71">
        <f>+AP58/AP45</f>
        <v>0.26580313862107618</v>
      </c>
      <c r="AR58" s="27">
        <f>+'EXTERNAL DEBT COLONES'!AR65</f>
        <v>7319228.3342335885</v>
      </c>
      <c r="AS58" s="71">
        <f>+AR58/AR45</f>
        <v>0.25928173807676519</v>
      </c>
      <c r="AT58" s="27">
        <f>+'EXTERNAL DEBT COLONES'!AT65</f>
        <v>7254247.5957117844</v>
      </c>
      <c r="AU58" s="71">
        <f>+AT58/AT45</f>
        <v>0.25726979752417212</v>
      </c>
      <c r="AV58" s="27">
        <f>+'EXTERNAL DEBT COLONES'!AV65</f>
        <v>7275103.3896893226</v>
      </c>
      <c r="AW58" s="71">
        <f>+AV58/AV45</f>
        <v>0.25643260832631726</v>
      </c>
      <c r="AX58" s="27">
        <f>+'EXTERNAL DEBT COLONES'!AX65</f>
        <v>7209746.450000233</v>
      </c>
      <c r="AY58" s="71">
        <f>+AX58/AX45</f>
        <v>0.25545168217850134</v>
      </c>
      <c r="AZ58" s="27">
        <f>+'EXTERNAL DEBT COLONES'!AZ65</f>
        <v>6182613.173972236</v>
      </c>
      <c r="BA58" s="71">
        <f>+AZ58/AZ45</f>
        <v>0.22661955701260103</v>
      </c>
      <c r="BB58" s="27">
        <f>+'EXTERNAL DEBT COLONES'!BB65</f>
        <v>6232099.2863362413</v>
      </c>
      <c r="BC58" s="71">
        <f>+BB58/BB45</f>
        <v>0.22656770070129298</v>
      </c>
      <c r="BD58" s="27">
        <f>+'EXTERNAL DEBT COLONES'!BD65</f>
        <v>6022011.1268389998</v>
      </c>
      <c r="BE58" s="71">
        <f>+BD58/BD45</f>
        <v>0.22029858541326489</v>
      </c>
      <c r="BF58" s="27">
        <f>+'EXTERNAL DEBT COLONES'!BF65</f>
        <v>6896016.9212664505</v>
      </c>
      <c r="BG58" s="71">
        <f>+BF58/BF45</f>
        <v>0.24181031638911812</v>
      </c>
      <c r="BH58" s="27">
        <f>+'EXTERNAL DEBT COLONES'!BH65</f>
        <v>6845268.0400275365</v>
      </c>
      <c r="BI58" s="71">
        <f>+BH58/BH45</f>
        <v>0.23956746020585962</v>
      </c>
      <c r="BJ58" s="27">
        <f>+'EXTERNAL DEBT COLONES'!BJ65</f>
        <v>6894077.1809923947</v>
      </c>
      <c r="BK58" s="71">
        <f>+BJ58/BJ45</f>
        <v>0.24077217446558227</v>
      </c>
      <c r="BL58" s="27">
        <f>+'EXTERNAL DEBT COLONES'!BL65</f>
        <v>7047965.8330138335</v>
      </c>
      <c r="BM58" s="71">
        <f>+BL58/BL45</f>
        <v>0.24731385936902944</v>
      </c>
      <c r="BN58" s="27">
        <f>+'EXTERNAL DEBT COLONES'!BN65</f>
        <v>6915373.8742703469</v>
      </c>
      <c r="BO58" s="71">
        <f>+BN58/BN45</f>
        <v>0.24397316675455571</v>
      </c>
      <c r="BP58" s="27">
        <f>+'EXTERNAL DEBT COLONES'!BP65</f>
        <v>6933560.2166167218</v>
      </c>
      <c r="BQ58" s="276">
        <f>+BP58/BP45</f>
        <v>0.24559008303452243</v>
      </c>
      <c r="BR58" s="309">
        <f>+'EXTERNAL DEBT COLONES'!BR65</f>
        <v>6883341.9302197667</v>
      </c>
      <c r="BS58" s="310">
        <f>+BR58/BR45</f>
        <v>0.24394591685013664</v>
      </c>
      <c r="BT58" s="309">
        <f>+'EXTERNAL DEBT COLONES'!BT65</f>
        <v>7739221.2728641611</v>
      </c>
      <c r="BU58" s="310">
        <f>+BT58/BT45</f>
        <v>0.26688000278129254</v>
      </c>
      <c r="BV58" s="309">
        <f>+'EXTERNAL DEBT COLONES'!BV65</f>
        <v>7538581.4496026868</v>
      </c>
      <c r="BW58" s="310">
        <f>+BV58/BV45</f>
        <v>0.26209956427286318</v>
      </c>
      <c r="BX58" s="309">
        <f>+'EXTERNAL DEBT COLONES'!BX65</f>
        <v>7850386.0831324579</v>
      </c>
      <c r="BY58" s="310">
        <f>+BX58/BX45</f>
        <v>0.27086689655222396</v>
      </c>
      <c r="BZ58" s="93">
        <f>+'EXTERNAL DEBT COLONES'!BZ65</f>
        <v>7806203.0611369144</v>
      </c>
      <c r="CA58" s="346">
        <f>+BZ58/BZ45</f>
        <v>0.27075433163305485</v>
      </c>
      <c r="CB58" s="93">
        <f>+'EXTERNAL DEBT COLONES'!CB65</f>
        <v>7577080.4288696982</v>
      </c>
      <c r="CC58" s="346">
        <f>+CB58/CB45</f>
        <v>0.26618713584067921</v>
      </c>
      <c r="CD58" s="309">
        <f>+'EXTERNAL DEBT COLONES'!CD65</f>
        <v>7645933.0849217204</v>
      </c>
      <c r="CE58" s="310">
        <f>+CD58/CD45</f>
        <v>0.26561842867205621</v>
      </c>
      <c r="CF58" s="309">
        <f>+'EXTERNAL DEBT COLONES'!CF65</f>
        <v>7981282.1324333427</v>
      </c>
      <c r="CG58" s="310">
        <f>+CF58/CF45</f>
        <v>0.2719830576045415</v>
      </c>
      <c r="CH58" s="309">
        <f>+'EXTERNAL DEBT COLONES'!CH65</f>
        <v>8203116.3904289138</v>
      </c>
      <c r="CI58" s="310">
        <f>+CH58/CH45</f>
        <v>0.28081901898093403</v>
      </c>
      <c r="CJ58" s="309">
        <f>+'EXTERNAL DEBT COLONES'!CJ65</f>
        <v>8154826.7326935548</v>
      </c>
      <c r="CK58" s="310">
        <f>+CJ58/CJ45</f>
        <v>0.27915916709306643</v>
      </c>
      <c r="CL58" s="309">
        <f>+'EXTERNAL DEBT COLONES'!CL65</f>
        <v>8117559.7712830985</v>
      </c>
      <c r="CM58" s="310">
        <f>+CL58/CL45</f>
        <v>0.27592298276266958</v>
      </c>
      <c r="CN58" s="309">
        <f>+'EXTERNAL DEBT COLONES'!CN65</f>
        <v>8047410.9165676562</v>
      </c>
      <c r="CO58" s="310">
        <f>+CN58/CN45</f>
        <v>0.27505762285399443</v>
      </c>
      <c r="CP58" s="309">
        <f>+'EXTERNAL DEBT COLONES'!CP65</f>
        <v>7930224.3039948605</v>
      </c>
      <c r="CQ58" s="310">
        <f>+CP58/CP45</f>
        <v>0.27078336164486788</v>
      </c>
      <c r="CR58" s="309">
        <f>+'EXTERNAL DEBT COLONES'!CR65</f>
        <v>7866407.2803536514</v>
      </c>
      <c r="CS58" s="310">
        <f>+CR58/CR45</f>
        <v>0.26777476346704909</v>
      </c>
      <c r="CT58" s="309">
        <f>+'EXTERNAL DEBT COLONES'!CT65</f>
        <v>7817765.7610066002</v>
      </c>
      <c r="CU58" s="310">
        <f>+CT58/CT45</f>
        <v>0.26637757948702812</v>
      </c>
      <c r="CV58" s="309">
        <f>+'EXTERNAL DEBT COLONES'!CV65</f>
        <v>7798764.4222564567</v>
      </c>
      <c r="CW58" s="310">
        <f>+CV58/CV45</f>
        <v>0.26589359473269553</v>
      </c>
      <c r="CX58" s="309">
        <f>+'EXTERNAL DEBT COLONES'!CX65</f>
        <v>7739480.6786097465</v>
      </c>
      <c r="CY58" s="310">
        <f>+CX58/CX45</f>
        <v>0.26325883985216059</v>
      </c>
      <c r="CZ58" s="309">
        <f>+'EXTERNAL DEBT COLONES'!CZ65</f>
        <v>7696592.8984336108</v>
      </c>
      <c r="DA58" s="310">
        <f>+CZ58/CZ45</f>
        <v>0.26061716365477339</v>
      </c>
      <c r="DB58" s="309">
        <f>+'EXTERNAL DEBT COLONES'!DB65</f>
        <v>7542296.0059654191</v>
      </c>
      <c r="DC58" s="310">
        <f>+DB58/DB45</f>
        <v>0.25512826058229354</v>
      </c>
      <c r="DD58" s="431">
        <f>+'EXTERNAL DEBT COLONES'!DD65</f>
        <v>7540616.0427512098</v>
      </c>
      <c r="DE58" s="432">
        <f>+DD58/DD45</f>
        <v>0.25399698630428597</v>
      </c>
    </row>
    <row r="59" spans="1:109" x14ac:dyDescent="0.35">
      <c r="A59" s="94" t="s">
        <v>49</v>
      </c>
      <c r="B59" s="73">
        <f>+B58/B65</f>
        <v>0.16160488415083149</v>
      </c>
      <c r="C59" s="74"/>
      <c r="D59" s="73">
        <v>0</v>
      </c>
      <c r="E59" s="74"/>
      <c r="F59" s="75">
        <v>0</v>
      </c>
      <c r="G59" s="76"/>
      <c r="H59" s="75">
        <v>0</v>
      </c>
      <c r="I59" s="76"/>
      <c r="J59" s="75">
        <v>0</v>
      </c>
      <c r="K59" s="76"/>
      <c r="L59" s="75">
        <v>0</v>
      </c>
      <c r="M59" s="76"/>
      <c r="N59" s="75">
        <v>0</v>
      </c>
      <c r="O59" s="76"/>
      <c r="P59" s="75">
        <v>0</v>
      </c>
      <c r="Q59" s="76"/>
      <c r="R59" s="75">
        <v>0</v>
      </c>
      <c r="S59" s="76"/>
      <c r="T59" s="75">
        <v>0</v>
      </c>
      <c r="U59" s="76"/>
      <c r="V59" s="75">
        <v>0</v>
      </c>
      <c r="W59" s="76"/>
      <c r="X59" s="75">
        <v>0</v>
      </c>
      <c r="Y59" s="76"/>
      <c r="Z59" s="75">
        <f>+Z58/Z65</f>
        <v>0.16950067613945827</v>
      </c>
      <c r="AA59" s="76"/>
      <c r="AB59" s="75">
        <v>0</v>
      </c>
      <c r="AC59" s="76"/>
      <c r="AD59" s="73">
        <v>0</v>
      </c>
      <c r="AE59" s="74"/>
      <c r="AF59" s="75">
        <v>0</v>
      </c>
      <c r="AG59" s="76"/>
      <c r="AH59" s="75">
        <v>0</v>
      </c>
      <c r="AI59" s="76"/>
      <c r="AJ59" s="75">
        <v>0</v>
      </c>
      <c r="AK59" s="76"/>
      <c r="AL59" s="75">
        <v>0</v>
      </c>
      <c r="AM59" s="76"/>
      <c r="AN59" s="75">
        <v>0</v>
      </c>
      <c r="AO59" s="76"/>
      <c r="AP59" s="75">
        <v>0</v>
      </c>
      <c r="AQ59" s="76"/>
      <c r="AR59" s="75">
        <v>0</v>
      </c>
      <c r="AS59" s="76"/>
      <c r="AT59" s="75">
        <v>0</v>
      </c>
      <c r="AU59" s="76"/>
      <c r="AV59" s="75">
        <v>0</v>
      </c>
      <c r="AW59" s="76"/>
      <c r="AX59" s="75">
        <f>+AX58/AX65</f>
        <v>0.16089581636237549</v>
      </c>
      <c r="AY59" s="76"/>
      <c r="AZ59" s="77" t="e">
        <f>+AZ58/AZ65</f>
        <v>#DIV/0!</v>
      </c>
      <c r="BA59" s="76"/>
      <c r="BB59" s="77" t="e">
        <f>+BB58/BB65</f>
        <v>#DIV/0!</v>
      </c>
      <c r="BC59" s="76"/>
      <c r="BD59" s="77" t="e">
        <f>+BD58/BD65</f>
        <v>#DIV/0!</v>
      </c>
      <c r="BE59" s="76"/>
      <c r="BF59" s="77" t="e">
        <f>+BF58/BF65</f>
        <v>#DIV/0!</v>
      </c>
      <c r="BG59" s="76"/>
      <c r="BH59" s="77" t="e">
        <f>+BH58/BH65</f>
        <v>#DIV/0!</v>
      </c>
      <c r="BI59" s="76"/>
      <c r="BJ59" s="77" t="e">
        <f>+BJ58/BJ65</f>
        <v>#DIV/0!</v>
      </c>
      <c r="BK59" s="76"/>
      <c r="BL59" s="77" t="e">
        <f>+BL58/BL65</f>
        <v>#DIV/0!</v>
      </c>
      <c r="BM59" s="76"/>
      <c r="BN59" s="77" t="e">
        <f>+BN58/BN65</f>
        <v>#DIV/0!</v>
      </c>
      <c r="BO59" s="76"/>
      <c r="BP59" s="77" t="e">
        <f>+BP58/BP65</f>
        <v>#DIV/0!</v>
      </c>
      <c r="BQ59" s="301"/>
      <c r="BR59" s="314"/>
      <c r="BS59" s="315"/>
      <c r="BT59" s="314"/>
      <c r="BU59" s="315"/>
      <c r="BV59" s="317">
        <f>+BV58/BV65</f>
        <v>0.16019332860921642</v>
      </c>
      <c r="BW59" s="315"/>
      <c r="BX59" s="317"/>
      <c r="BY59" s="315"/>
      <c r="BZ59" s="352"/>
      <c r="CA59" s="350"/>
      <c r="CB59" s="352"/>
      <c r="CC59" s="350"/>
      <c r="CD59" s="317"/>
      <c r="CE59" s="315"/>
      <c r="CF59" s="317"/>
      <c r="CG59" s="315"/>
      <c r="CH59" s="317"/>
      <c r="CI59" s="315"/>
      <c r="CJ59" s="317"/>
      <c r="CK59" s="315"/>
      <c r="CL59" s="317"/>
      <c r="CM59" s="315"/>
      <c r="CN59" s="317"/>
      <c r="CO59" s="315"/>
      <c r="CP59" s="317"/>
      <c r="CQ59" s="315"/>
      <c r="CR59" s="317"/>
      <c r="CS59" s="315"/>
      <c r="CT59" s="75">
        <f>+CT58/CT65</f>
        <v>0.15916964237283668</v>
      </c>
      <c r="CU59" s="315"/>
      <c r="CV59" s="77" t="e">
        <f>+CV58/CV65</f>
        <v>#DIV/0!</v>
      </c>
      <c r="CW59" s="315"/>
      <c r="CX59" s="77" t="e">
        <f>+CX58/CX65</f>
        <v>#DIV/0!</v>
      </c>
      <c r="CY59" s="315"/>
      <c r="CZ59" s="77" t="e">
        <f>+CZ58/CZ65</f>
        <v>#DIV/0!</v>
      </c>
      <c r="DA59" s="315"/>
      <c r="DB59" s="77" t="e">
        <f>+DB58/DB65</f>
        <v>#DIV/0!</v>
      </c>
      <c r="DC59" s="315"/>
      <c r="DD59" s="455" t="e">
        <f>+DD58/DD65</f>
        <v>#DIV/0!</v>
      </c>
      <c r="DE59" s="436"/>
    </row>
    <row r="60" spans="1:109" x14ac:dyDescent="0.35">
      <c r="A60" s="94" t="s">
        <v>71</v>
      </c>
      <c r="B60" s="73">
        <f>+B58/B67</f>
        <v>0.81814304872167798</v>
      </c>
      <c r="C60" s="83"/>
      <c r="D60" s="73">
        <v>0</v>
      </c>
      <c r="E60" s="83"/>
      <c r="F60" s="75">
        <v>0</v>
      </c>
      <c r="G60" s="84"/>
      <c r="H60" s="75">
        <v>0</v>
      </c>
      <c r="I60" s="84"/>
      <c r="J60" s="75">
        <v>0</v>
      </c>
      <c r="K60" s="84"/>
      <c r="L60" s="75">
        <v>0</v>
      </c>
      <c r="M60" s="84"/>
      <c r="N60" s="75">
        <v>0</v>
      </c>
      <c r="O60" s="84"/>
      <c r="P60" s="75">
        <v>0</v>
      </c>
      <c r="Q60" s="84"/>
      <c r="R60" s="75">
        <v>0</v>
      </c>
      <c r="S60" s="84"/>
      <c r="T60" s="75">
        <v>0</v>
      </c>
      <c r="U60" s="84"/>
      <c r="V60" s="75">
        <v>0</v>
      </c>
      <c r="W60" s="84"/>
      <c r="X60" s="75">
        <v>0</v>
      </c>
      <c r="Y60" s="84"/>
      <c r="Z60" s="75">
        <f>+Z58/Z67</f>
        <v>0.7286630800466245</v>
      </c>
      <c r="AA60" s="84"/>
      <c r="AB60" s="75">
        <v>0</v>
      </c>
      <c r="AC60" s="84"/>
      <c r="AD60" s="73">
        <v>0</v>
      </c>
      <c r="AE60" s="83"/>
      <c r="AF60" s="75">
        <v>0</v>
      </c>
      <c r="AG60" s="84"/>
      <c r="AH60" s="75">
        <v>0</v>
      </c>
      <c r="AI60" s="84"/>
      <c r="AJ60" s="75">
        <v>0</v>
      </c>
      <c r="AK60" s="84"/>
      <c r="AL60" s="75">
        <v>0</v>
      </c>
      <c r="AM60" s="84"/>
      <c r="AN60" s="75">
        <v>0</v>
      </c>
      <c r="AO60" s="84"/>
      <c r="AP60" s="75">
        <v>0</v>
      </c>
      <c r="AQ60" s="84"/>
      <c r="AR60" s="75">
        <v>0</v>
      </c>
      <c r="AS60" s="84"/>
      <c r="AT60" s="75">
        <v>0</v>
      </c>
      <c r="AU60" s="84"/>
      <c r="AV60" s="75">
        <v>0</v>
      </c>
      <c r="AW60" s="84"/>
      <c r="AX60" s="75">
        <f>+AX58/AX67</f>
        <v>0.73000923520689209</v>
      </c>
      <c r="AY60" s="84"/>
      <c r="AZ60" s="77" t="e">
        <f>+AZ58/AZ67</f>
        <v>#DIV/0!</v>
      </c>
      <c r="BA60" s="84"/>
      <c r="BB60" s="77" t="e">
        <f>+BB58/BB67</f>
        <v>#DIV/0!</v>
      </c>
      <c r="BC60" s="84"/>
      <c r="BD60" s="77" t="e">
        <f>+BD58/BD67</f>
        <v>#DIV/0!</v>
      </c>
      <c r="BE60" s="84"/>
      <c r="BF60" s="77" t="e">
        <f>+BF58/BF67</f>
        <v>#DIV/0!</v>
      </c>
      <c r="BG60" s="84"/>
      <c r="BH60" s="77" t="e">
        <f>+BH58/BH67</f>
        <v>#DIV/0!</v>
      </c>
      <c r="BI60" s="84"/>
      <c r="BJ60" s="77" t="e">
        <f>+BJ58/BJ67</f>
        <v>#DIV/0!</v>
      </c>
      <c r="BK60" s="84"/>
      <c r="BL60" s="77" t="e">
        <f>+BL58/BL67</f>
        <v>#DIV/0!</v>
      </c>
      <c r="BM60" s="84"/>
      <c r="BN60" s="77" t="e">
        <f>+BN58/BN67</f>
        <v>#DIV/0!</v>
      </c>
      <c r="BO60" s="84"/>
      <c r="BP60" s="77" t="e">
        <f>+BP58/BP67</f>
        <v>#DIV/0!</v>
      </c>
      <c r="BR60" s="314"/>
      <c r="BS60" s="318"/>
      <c r="BT60" s="314"/>
      <c r="BU60" s="318"/>
      <c r="BV60" s="317">
        <f>+BV58/BV67</f>
        <v>0.76555231640291177</v>
      </c>
      <c r="BW60" s="318"/>
      <c r="BX60" s="317"/>
      <c r="BY60" s="318"/>
      <c r="BZ60" s="352"/>
      <c r="CA60" s="353"/>
      <c r="CB60" s="352"/>
      <c r="CC60" s="353"/>
      <c r="CD60" s="317"/>
      <c r="CE60" s="318"/>
      <c r="CF60" s="317"/>
      <c r="CG60" s="318"/>
      <c r="CH60" s="317"/>
      <c r="CI60" s="318"/>
      <c r="CJ60" s="317"/>
      <c r="CK60" s="318"/>
      <c r="CL60" s="317"/>
      <c r="CM60" s="318"/>
      <c r="CN60" s="317"/>
      <c r="CO60" s="318"/>
      <c r="CP60" s="317"/>
      <c r="CQ60" s="318"/>
      <c r="CR60" s="317"/>
      <c r="CS60" s="318"/>
      <c r="CT60" s="75">
        <f>+CT58/CT67</f>
        <v>0.74132242739002452</v>
      </c>
      <c r="CU60" s="318"/>
      <c r="CV60" s="77" t="e">
        <f>+CV58/CV67</f>
        <v>#DIV/0!</v>
      </c>
      <c r="CW60" s="318"/>
      <c r="CX60" s="77" t="e">
        <f>+CX58/CX67</f>
        <v>#DIV/0!</v>
      </c>
      <c r="CY60" s="318"/>
      <c r="CZ60" s="77" t="e">
        <f>+CZ58/CZ67</f>
        <v>#DIV/0!</v>
      </c>
      <c r="DA60" s="318"/>
      <c r="DB60" s="77" t="e">
        <f>+DB58/DB67</f>
        <v>#DIV/0!</v>
      </c>
      <c r="DC60" s="318"/>
      <c r="DD60" s="455" t="e">
        <f>+DD58/DD67</f>
        <v>#DIV/0!</v>
      </c>
      <c r="DE60" s="439"/>
    </row>
    <row r="61" spans="1:109" x14ac:dyDescent="0.35">
      <c r="A61" s="94" t="s">
        <v>75</v>
      </c>
      <c r="B61" s="73">
        <f>+B58/B68</f>
        <v>1.2563383274214219</v>
      </c>
      <c r="C61" s="83"/>
      <c r="D61" s="73">
        <f>+D58/D68</f>
        <v>12.163377478145357</v>
      </c>
      <c r="E61" s="83"/>
      <c r="F61" s="75">
        <f>+F58/F68</f>
        <v>6.5208214843744914</v>
      </c>
      <c r="G61" s="84"/>
      <c r="H61" s="75">
        <f>+H58/H68</f>
        <v>3.3936687602928775</v>
      </c>
      <c r="I61" s="84"/>
      <c r="J61" s="75">
        <f>+J58/J68</f>
        <v>2.6986086476754934</v>
      </c>
      <c r="K61" s="84"/>
      <c r="L61" s="75">
        <f>+L58/L68</f>
        <v>2.2920856504300526</v>
      </c>
      <c r="M61" s="84"/>
      <c r="N61" s="75">
        <f>+N58/N68</f>
        <v>1.9630421678238565</v>
      </c>
      <c r="O61" s="84"/>
      <c r="P61" s="75">
        <f>+P58/P68</f>
        <v>1.77532307536695</v>
      </c>
      <c r="Q61" s="84"/>
      <c r="R61" s="75">
        <f>+R58/R68</f>
        <v>1.5943650916670569</v>
      </c>
      <c r="S61" s="84"/>
      <c r="T61" s="75">
        <f>+T58/T68</f>
        <v>1.4118237062648411</v>
      </c>
      <c r="U61" s="84"/>
      <c r="V61" s="75">
        <f>+V58/V68</f>
        <v>1.2973782974619537</v>
      </c>
      <c r="W61" s="84"/>
      <c r="X61" s="75">
        <f>+X58/X68</f>
        <v>1.1659826920615792</v>
      </c>
      <c r="Y61" s="84"/>
      <c r="Z61" s="75">
        <f>+Z58/Z68</f>
        <v>1.0726593080002653</v>
      </c>
      <c r="AA61" s="84"/>
      <c r="AB61" s="75">
        <f>+AB58/AB68</f>
        <v>11.184245052282446</v>
      </c>
      <c r="AC61" s="84"/>
      <c r="AD61" s="73">
        <f>+AD58/AD68</f>
        <v>6.2046007287062759</v>
      </c>
      <c r="AE61" s="83"/>
      <c r="AF61" s="75">
        <f>+AF58/AF68</f>
        <v>3.8202049685983552</v>
      </c>
      <c r="AG61" s="84"/>
      <c r="AH61" s="75">
        <f>+AH58/AH68</f>
        <v>3.1720484225959984</v>
      </c>
      <c r="AI61" s="84"/>
      <c r="AJ61" s="75">
        <f>+AJ58/AJ68</f>
        <v>2.7095133521356543</v>
      </c>
      <c r="AK61" s="84"/>
      <c r="AL61" s="75">
        <f>+AL58/AL68</f>
        <v>2.2194362301817954</v>
      </c>
      <c r="AM61" s="84"/>
      <c r="AN61" s="75">
        <f>+AN58/AN68</f>
        <v>1.8961757999727227</v>
      </c>
      <c r="AO61" s="84"/>
      <c r="AP61" s="75">
        <f>+AP58/AP68</f>
        <v>1.5958777603549616</v>
      </c>
      <c r="AQ61" s="84"/>
      <c r="AR61" s="75">
        <f>+AR58/AR68</f>
        <v>1.3402407518765436</v>
      </c>
      <c r="AS61" s="84"/>
      <c r="AT61" s="75">
        <f>+AT58/AT68</f>
        <v>1.2125476064382932</v>
      </c>
      <c r="AU61" s="84"/>
      <c r="AV61" s="75">
        <f>+AV58/AV68</f>
        <v>1.1175518019705761</v>
      </c>
      <c r="AW61" s="84"/>
      <c r="AX61" s="75">
        <f>+AX58/AX68</f>
        <v>0.98311623938627579</v>
      </c>
      <c r="AY61" s="84"/>
      <c r="AZ61" s="75">
        <f>+AZ58/AZ68</f>
        <v>9.132152382333345</v>
      </c>
      <c r="BA61" s="84"/>
      <c r="BB61" s="75">
        <f>+BB58/BB68</f>
        <v>5.4022567127477661</v>
      </c>
      <c r="BC61" s="84"/>
      <c r="BD61" s="75">
        <f>+BD58/BD68</f>
        <v>2.9899346513245724</v>
      </c>
      <c r="BE61" s="84"/>
      <c r="BF61" s="75">
        <f>+BF58/BF68</f>
        <v>2.7529630880811129</v>
      </c>
      <c r="BG61" s="84"/>
      <c r="BH61" s="75">
        <f>+BH58/BH68</f>
        <v>2.266833025288864</v>
      </c>
      <c r="BI61" s="84"/>
      <c r="BJ61" s="75">
        <f>+BJ58/BJ68</f>
        <v>1.8785521861286774</v>
      </c>
      <c r="BK61" s="84"/>
      <c r="BL61" s="75">
        <f>+BL58/BL68</f>
        <v>1.6765627503275664</v>
      </c>
      <c r="BM61" s="84"/>
      <c r="BN61" s="75">
        <f>+BN58/BN68</f>
        <v>1.4739028908852592</v>
      </c>
      <c r="BO61" s="84"/>
      <c r="BP61" s="75">
        <f>+BP58/BP68</f>
        <v>1.3048744585735668</v>
      </c>
      <c r="BR61" s="317">
        <f>+BR58/BR68</f>
        <v>1.1787284941274423</v>
      </c>
      <c r="BS61" s="318"/>
      <c r="BT61" s="317">
        <f>+BT58/BT68</f>
        <v>1.2113674907580627</v>
      </c>
      <c r="BU61" s="318"/>
      <c r="BV61" s="317">
        <f>+BV58/BV68</f>
        <v>1.1799627084574729</v>
      </c>
      <c r="BW61" s="318"/>
      <c r="BX61" s="317">
        <f>+BX58/BX68</f>
        <v>11.69726492711483</v>
      </c>
      <c r="BY61" s="318"/>
      <c r="BZ61" s="352">
        <f>+BZ58/BZ68</f>
        <v>11.631431156891367</v>
      </c>
      <c r="CA61" s="353"/>
      <c r="CB61" s="352">
        <f>+CB58/CB68</f>
        <v>6.3280807259882774</v>
      </c>
      <c r="CC61" s="353"/>
      <c r="CD61" s="317">
        <f>+CD58/CD68</f>
        <v>3.0440929311581129</v>
      </c>
      <c r="CE61" s="318"/>
      <c r="CF61" s="317">
        <f>+CF58/CF68</f>
        <v>2.6263095514569144</v>
      </c>
      <c r="CG61" s="318"/>
      <c r="CH61" s="317">
        <f>+CH58/CH68</f>
        <v>2.1996595999907096</v>
      </c>
      <c r="CI61" s="318"/>
      <c r="CJ61" s="317">
        <f>+CJ58/CJ68</f>
        <v>1.9034917689777291</v>
      </c>
      <c r="CK61" s="318"/>
      <c r="CL61" s="317">
        <f>+CL58/CL68</f>
        <v>1.6924252612024779</v>
      </c>
      <c r="CM61" s="318"/>
      <c r="CN61" s="317">
        <f>+CN58/CN68</f>
        <v>1.4765740280900379</v>
      </c>
      <c r="CO61" s="318"/>
      <c r="CP61" s="317">
        <f>+CP58/CP68</f>
        <v>1.3121788180921643</v>
      </c>
      <c r="CQ61" s="318"/>
      <c r="CR61" s="317">
        <f>+CR58/CR68</f>
        <v>1.1960008893069798</v>
      </c>
      <c r="CS61" s="318"/>
      <c r="CT61" s="317">
        <f>+CT58/CT68</f>
        <v>1.0561038077621492</v>
      </c>
      <c r="CU61" s="318"/>
      <c r="CV61" s="317">
        <f>+CV58/CV68</f>
        <v>11.170520835733042</v>
      </c>
      <c r="CW61" s="318"/>
      <c r="CX61" s="317">
        <f>+CX58/CX68</f>
        <v>6.4498699378596385</v>
      </c>
      <c r="CY61" s="318"/>
      <c r="CZ61" s="317">
        <f>+CZ58/CZ68</f>
        <v>3.8055291706784788</v>
      </c>
      <c r="DA61" s="318"/>
      <c r="DB61" s="317">
        <f>+DB58/DB68</f>
        <v>2.9284350103925756</v>
      </c>
      <c r="DC61" s="318"/>
      <c r="DD61" s="438">
        <f>+DD58/DD68</f>
        <v>2.9277827338061391</v>
      </c>
      <c r="DE61" s="439"/>
    </row>
    <row r="62" spans="1:109" x14ac:dyDescent="0.35">
      <c r="A62" s="94" t="s">
        <v>72</v>
      </c>
      <c r="B62" s="73">
        <f>+B58/B69</f>
        <v>1.3586196199052252</v>
      </c>
      <c r="C62" s="83"/>
      <c r="D62" s="73">
        <f>+D58/D69</f>
        <v>12.982463659456377</v>
      </c>
      <c r="E62" s="83"/>
      <c r="F62" s="75">
        <f>+F58/F69</f>
        <v>7.3873669287029236</v>
      </c>
      <c r="G62" s="84"/>
      <c r="H62" s="75">
        <f>+H58/H69</f>
        <v>4.0179000045825557</v>
      </c>
      <c r="I62" s="84"/>
      <c r="J62" s="75">
        <f>+J58/J69</f>
        <v>3.179826753001882</v>
      </c>
      <c r="K62" s="84"/>
      <c r="L62" s="75">
        <f>+L58/L69</f>
        <v>2.6823132453533982</v>
      </c>
      <c r="M62" s="84"/>
      <c r="N62" s="75">
        <f>+N58/N69</f>
        <v>2.2751227900969639</v>
      </c>
      <c r="O62" s="84"/>
      <c r="P62" s="75">
        <f>+P58/P69</f>
        <v>2.0493804933477775</v>
      </c>
      <c r="Q62" s="84"/>
      <c r="R62" s="75">
        <f>+R58/R69</f>
        <v>1.8388130414364487</v>
      </c>
      <c r="S62" s="84"/>
      <c r="T62" s="75">
        <f>+T58/T69</f>
        <v>1.6161817047736744</v>
      </c>
      <c r="U62" s="84"/>
      <c r="V62" s="75">
        <f>+V58/V69</f>
        <v>1.4833256048501366</v>
      </c>
      <c r="W62" s="84"/>
      <c r="X62" s="75">
        <f>+X58/X69</f>
        <v>1.330560605853724</v>
      </c>
      <c r="Y62" s="84"/>
      <c r="Z62" s="75">
        <f>+Z58/Z69</f>
        <v>1.2178505917235705</v>
      </c>
      <c r="AA62" s="84"/>
      <c r="AB62" s="75">
        <f>+AB58/AB69</f>
        <v>12.594159913705393</v>
      </c>
      <c r="AC62" s="84"/>
      <c r="AD62" s="73">
        <f>+AD58/AD69</f>
        <v>6.9829018020722167</v>
      </c>
      <c r="AE62" s="83"/>
      <c r="AF62" s="75">
        <f>+AF58/AF69</f>
        <v>4.2605762740966941</v>
      </c>
      <c r="AG62" s="84"/>
      <c r="AH62" s="75">
        <f>+AH58/AH69</f>
        <v>3.5869921660533399</v>
      </c>
      <c r="AI62" s="84"/>
      <c r="AJ62" s="75">
        <f>+AJ58/AJ69</f>
        <v>3.1643391903042497</v>
      </c>
      <c r="AK62" s="84"/>
      <c r="AL62" s="75">
        <f>+AL58/AL69</f>
        <v>2.576421779691858</v>
      </c>
      <c r="AM62" s="84"/>
      <c r="AN62" s="75">
        <f>+AN58/AN69</f>
        <v>2.1867844541222956</v>
      </c>
      <c r="AO62" s="84"/>
      <c r="AP62" s="75">
        <f>+AP58/AP69</f>
        <v>1.9048876501162215</v>
      </c>
      <c r="AQ62" s="84"/>
      <c r="AR62" s="75">
        <f>+AR58/AR69</f>
        <v>1.5894874975356565</v>
      </c>
      <c r="AS62" s="84"/>
      <c r="AT62" s="75">
        <f>+AT58/AT69</f>
        <v>1.4302887241392779</v>
      </c>
      <c r="AU62" s="84"/>
      <c r="AV62" s="75">
        <f>+AV58/AV69</f>
        <v>1.3125508467311791</v>
      </c>
      <c r="AW62" s="84"/>
      <c r="AX62" s="75">
        <f>+AX58/AX69</f>
        <v>1.1422551469465247</v>
      </c>
      <c r="AY62" s="84"/>
      <c r="AZ62" s="75">
        <f>+AZ58/AZ69</f>
        <v>10.300762420489592</v>
      </c>
      <c r="BA62" s="84"/>
      <c r="BB62" s="75">
        <f>+BB58/BB69</f>
        <v>6.0996979856452027</v>
      </c>
      <c r="BC62" s="84"/>
      <c r="BD62" s="75">
        <f>+BD58/BD69</f>
        <v>3.3184921353529728</v>
      </c>
      <c r="BE62" s="84"/>
      <c r="BF62" s="75">
        <f>+BF58/BF69</f>
        <v>3.0693047558276891</v>
      </c>
      <c r="BG62" s="84"/>
      <c r="BH62" s="75">
        <f>+BH58/BH69</f>
        <v>2.5321436752008717</v>
      </c>
      <c r="BI62" s="84"/>
      <c r="BJ62" s="75">
        <f>+BJ58/BJ69</f>
        <v>2.0951940480285725</v>
      </c>
      <c r="BK62" s="84"/>
      <c r="BL62" s="75">
        <f>+BL58/BL69</f>
        <v>1.8727989839129557</v>
      </c>
      <c r="BM62" s="84"/>
      <c r="BN62" s="75">
        <f>+BN58/BN69</f>
        <v>1.6483473385328651</v>
      </c>
      <c r="BO62" s="84"/>
      <c r="BP62" s="75">
        <f>+BP58/BP69</f>
        <v>1.45642295392307</v>
      </c>
      <c r="BR62" s="317">
        <f>+BR58/BR69</f>
        <v>1.31621723963503</v>
      </c>
      <c r="BS62" s="318"/>
      <c r="BT62" s="317">
        <f>+BT58/BT69</f>
        <v>1.3560008526311469</v>
      </c>
      <c r="BU62" s="318"/>
      <c r="BV62" s="317">
        <f>+BV58/BV69</f>
        <v>1.3208464408599954</v>
      </c>
      <c r="BW62" s="318"/>
      <c r="BX62" s="317">
        <f>+BX58/BX69</f>
        <v>13.302333796933327</v>
      </c>
      <c r="BY62" s="318"/>
      <c r="BZ62" s="352">
        <f>+BZ58/BZ69</f>
        <v>13.227466484610334</v>
      </c>
      <c r="CA62" s="353"/>
      <c r="CB62" s="352">
        <f>+CB58/CB69</f>
        <v>7.159160032793678</v>
      </c>
      <c r="CC62" s="353"/>
      <c r="CD62" s="317">
        <f>+CD58/CD69</f>
        <v>3.4230663336067213</v>
      </c>
      <c r="CE62" s="318"/>
      <c r="CF62" s="317">
        <f>+CF58/CF69</f>
        <v>2.9595657802519941</v>
      </c>
      <c r="CG62" s="318"/>
      <c r="CH62" s="317">
        <f>+CH58/CH69</f>
        <v>2.4761339260699455</v>
      </c>
      <c r="CI62" s="318"/>
      <c r="CJ62" s="317">
        <f>+CJ58/CJ69</f>
        <v>2.1422518929160037</v>
      </c>
      <c r="CK62" s="318"/>
      <c r="CL62" s="317">
        <f>+CL58/CL69</f>
        <v>1.9086090867225867</v>
      </c>
      <c r="CM62" s="318"/>
      <c r="CN62" s="317">
        <f>+CN58/CN69</f>
        <v>1.6689244482220533</v>
      </c>
      <c r="CO62" s="318"/>
      <c r="CP62" s="317">
        <f>+CP58/CP69</f>
        <v>1.4806738291635366</v>
      </c>
      <c r="CQ62" s="318"/>
      <c r="CR62" s="317">
        <f>+CR58/CR69</f>
        <v>1.3508365992894478</v>
      </c>
      <c r="CS62" s="318"/>
      <c r="CT62" s="317">
        <f>+CT58/CT69</f>
        <v>1.1886970682338049</v>
      </c>
      <c r="CU62" s="318"/>
      <c r="CV62" s="317">
        <f>+CV58/CV69</f>
        <v>12.665880867149372</v>
      </c>
      <c r="CW62" s="318"/>
      <c r="CX62" s="317">
        <f>+CX58/CX69</f>
        <v>7.3370998731884889</v>
      </c>
      <c r="CY62" s="318"/>
      <c r="CZ62" s="317">
        <f>+CZ58/CZ69</f>
        <v>4.2683318823354517</v>
      </c>
      <c r="DA62" s="318"/>
      <c r="DB62" s="317">
        <f>+DB58/DB69</f>
        <v>3.2936643856240151</v>
      </c>
      <c r="DC62" s="318"/>
      <c r="DD62" s="438">
        <f>+DD58/DD69</f>
        <v>3.2929307582241591</v>
      </c>
      <c r="DE62" s="439"/>
    </row>
    <row r="63" spans="1:109" s="13" customFormat="1" x14ac:dyDescent="0.35">
      <c r="A63" s="72" t="s">
        <v>69</v>
      </c>
      <c r="B63" s="73">
        <f>+B58/B70</f>
        <v>0.76771945692393473</v>
      </c>
      <c r="C63" s="83"/>
      <c r="D63" s="73">
        <f>+D58/D70</f>
        <v>8.8098167526319369</v>
      </c>
      <c r="E63" s="83"/>
      <c r="F63" s="75">
        <f>+F58/F70</f>
        <v>4.3319730079691894</v>
      </c>
      <c r="G63" s="84"/>
      <c r="H63" s="75">
        <f>+H58/H70</f>
        <v>2.7542076697484821</v>
      </c>
      <c r="I63" s="84"/>
      <c r="J63" s="75">
        <f>+J58/J70</f>
        <v>2.2191794130591447</v>
      </c>
      <c r="K63" s="84"/>
      <c r="L63" s="75">
        <f>+L58/L70</f>
        <v>1.8541956668076498</v>
      </c>
      <c r="M63" s="84"/>
      <c r="N63" s="75">
        <f>+N58/N70</f>
        <v>1.5841241775397077</v>
      </c>
      <c r="O63" s="84"/>
      <c r="P63" s="75">
        <f>+P58/P70</f>
        <v>1.3956834200901487</v>
      </c>
      <c r="Q63" s="84"/>
      <c r="R63" s="75">
        <f>+R58/R70</f>
        <v>1.1981681405671325</v>
      </c>
      <c r="S63" s="84"/>
      <c r="T63" s="75">
        <f>+T58/T70</f>
        <v>1.0628636067931838</v>
      </c>
      <c r="U63" s="84"/>
      <c r="V63" s="75">
        <f>+V58/V70</f>
        <v>0.99319837775284536</v>
      </c>
      <c r="W63" s="84"/>
      <c r="X63" s="75">
        <f>+X58/X70</f>
        <v>0.8950691974928433</v>
      </c>
      <c r="Y63" s="84"/>
      <c r="Z63" s="75">
        <f>+Z58/Z70</f>
        <v>0.81329769643012972</v>
      </c>
      <c r="AA63" s="84"/>
      <c r="AB63" s="75">
        <f>+AB58/AB70</f>
        <v>9.3596014374520458</v>
      </c>
      <c r="AC63" s="84"/>
      <c r="AD63" s="73">
        <f>+AD58/AD70</f>
        <v>4.4573265019157278</v>
      </c>
      <c r="AE63" s="83"/>
      <c r="AF63" s="75">
        <f>+AF58/AF70</f>
        <v>3.2626025167030366</v>
      </c>
      <c r="AG63" s="84"/>
      <c r="AH63" s="75">
        <f>+AH58/AH70</f>
        <v>2.7522081081916991</v>
      </c>
      <c r="AI63" s="84"/>
      <c r="AJ63" s="75">
        <f>+AJ58/AJ70</f>
        <v>2.4173542675319495</v>
      </c>
      <c r="AK63" s="84"/>
      <c r="AL63" s="75">
        <f>+AL58/AL70</f>
        <v>1.9726224343888699</v>
      </c>
      <c r="AM63" s="84"/>
      <c r="AN63" s="75">
        <f>+AN58/AN70</f>
        <v>1.6920883933042135</v>
      </c>
      <c r="AO63" s="84"/>
      <c r="AP63" s="75">
        <f>+AP58/AP70</f>
        <v>1.4019033523883657</v>
      </c>
      <c r="AQ63" s="84"/>
      <c r="AR63" s="75">
        <f>+AR58/AR70</f>
        <v>1.1768190415295783</v>
      </c>
      <c r="AS63" s="84"/>
      <c r="AT63" s="75">
        <f>+AT58/AT70</f>
        <v>1.0686456723755642</v>
      </c>
      <c r="AU63" s="84"/>
      <c r="AV63" s="75">
        <f>+AV58/AV70</f>
        <v>0.98409379852156875</v>
      </c>
      <c r="AW63" s="84"/>
      <c r="AX63" s="75">
        <f>+AX58/AX70</f>
        <v>0.85242484624756476</v>
      </c>
      <c r="AY63" s="84"/>
      <c r="AZ63" s="75">
        <f>+AZ58/AZ70</f>
        <v>8.1618312860791278</v>
      </c>
      <c r="BA63" s="84"/>
      <c r="BB63" s="75">
        <f>+BB58/BB70</f>
        <v>4.1540792520402334</v>
      </c>
      <c r="BC63" s="84"/>
      <c r="BD63" s="75">
        <f>+BD58/BD70</f>
        <v>2.6574657171584186</v>
      </c>
      <c r="BE63" s="84"/>
      <c r="BF63" s="75">
        <f>+BF58/BF70</f>
        <v>2.4418208247837914</v>
      </c>
      <c r="BG63" s="84"/>
      <c r="BH63" s="75">
        <f>+BH58/BH70</f>
        <v>2.0041643757946677</v>
      </c>
      <c r="BI63" s="84"/>
      <c r="BJ63" s="75">
        <f>+BJ58/BJ70</f>
        <v>1.6868788050868668</v>
      </c>
      <c r="BK63" s="84"/>
      <c r="BL63" s="75">
        <f>+BL58/BL70</f>
        <v>1.4641742861530271</v>
      </c>
      <c r="BM63" s="84"/>
      <c r="BN63" s="75">
        <f>+BN58/BN70</f>
        <v>1.2236599731173579</v>
      </c>
      <c r="BO63" s="84"/>
      <c r="BP63" s="75">
        <f>+BP58/BP70</f>
        <v>1.0910063552378011</v>
      </c>
      <c r="BQ63" s="1"/>
      <c r="BR63" s="317">
        <f>+BR58/BR70</f>
        <v>0.98320108681411689</v>
      </c>
      <c r="BS63" s="318"/>
      <c r="BT63" s="317">
        <f>+BT58/BT70</f>
        <v>1.0191578951173783</v>
      </c>
      <c r="BU63" s="318"/>
      <c r="BV63" s="317">
        <f>+BV58/BV70</f>
        <v>0.99273615929379311</v>
      </c>
      <c r="BW63" s="318"/>
      <c r="BX63" s="317">
        <f>+BX58/BX70</f>
        <v>10.163965810505974</v>
      </c>
      <c r="BY63" s="318"/>
      <c r="BZ63" s="352">
        <f>+BZ58/BZ70</f>
        <v>10.106761652619722</v>
      </c>
      <c r="CA63" s="353"/>
      <c r="CB63" s="352">
        <f>+CB58/CB70</f>
        <v>7.0822189226406218</v>
      </c>
      <c r="CC63" s="353"/>
      <c r="CD63" s="317">
        <f>+CD58/CD70</f>
        <v>2.4987026504622589</v>
      </c>
      <c r="CE63" s="318"/>
      <c r="CF63" s="317">
        <f>+CF58/CF70</f>
        <v>2.153694512934996</v>
      </c>
      <c r="CG63" s="318"/>
      <c r="CH63" s="317">
        <f>+CH58/CH70</f>
        <v>1.8427873784149715</v>
      </c>
      <c r="CI63" s="318"/>
      <c r="CJ63" s="317">
        <f>+CJ58/CJ70</f>
        <v>1.5696201782438755</v>
      </c>
      <c r="CK63" s="318"/>
      <c r="CL63" s="317">
        <f>+CL58/CL70</f>
        <v>1.3403480914383865</v>
      </c>
      <c r="CM63" s="318"/>
      <c r="CN63" s="317">
        <f>+CN58/CN70</f>
        <v>1.184312741479852</v>
      </c>
      <c r="CO63" s="318"/>
      <c r="CP63" s="317">
        <f>+CP58/CP70</f>
        <v>1.0623859113490104</v>
      </c>
      <c r="CQ63" s="318"/>
      <c r="CR63" s="317">
        <f>+CR58/CR70</f>
        <v>0.96347463233316732</v>
      </c>
      <c r="CS63" s="318"/>
      <c r="CT63" s="317">
        <f>+CT58/CT70</f>
        <v>0.84390801372284874</v>
      </c>
      <c r="CU63" s="318"/>
      <c r="CV63" s="317">
        <f>+CV58/CV70</f>
        <v>9.960511472387461</v>
      </c>
      <c r="CW63" s="318"/>
      <c r="CX63" s="317">
        <f>+CX58/CX70</f>
        <v>4.8525204914132658</v>
      </c>
      <c r="CY63" s="318"/>
      <c r="CZ63" s="317">
        <f>+CZ58/CZ70</f>
        <v>3.2242184137852838</v>
      </c>
      <c r="DA63" s="318"/>
      <c r="DB63" s="317">
        <f>+DB58/DB70</f>
        <v>2.5069150490895376</v>
      </c>
      <c r="DC63" s="318"/>
      <c r="DD63" s="438">
        <f>+DD58/DD70</f>
        <v>2.5063566614234625</v>
      </c>
      <c r="DE63" s="439"/>
    </row>
    <row r="64" spans="1:109" s="13" customFormat="1" ht="12.75" customHeight="1" x14ac:dyDescent="0.35">
      <c r="A64" s="72"/>
      <c r="B64" s="28"/>
      <c r="C64" s="83"/>
      <c r="D64" s="28"/>
      <c r="E64" s="83"/>
      <c r="F64" s="41"/>
      <c r="G64" s="84"/>
      <c r="H64" s="41"/>
      <c r="I64" s="84"/>
      <c r="J64" s="41"/>
      <c r="K64" s="84"/>
      <c r="L64" s="41"/>
      <c r="M64" s="84"/>
      <c r="N64" s="41"/>
      <c r="O64" s="84"/>
      <c r="P64" s="41"/>
      <c r="Q64" s="84"/>
      <c r="R64" s="41"/>
      <c r="S64" s="84"/>
      <c r="T64" s="41"/>
      <c r="U64" s="84"/>
      <c r="V64" s="41"/>
      <c r="W64" s="84"/>
      <c r="X64" s="41"/>
      <c r="Y64" s="84"/>
      <c r="Z64" s="41"/>
      <c r="AA64" s="84"/>
      <c r="AB64" s="41"/>
      <c r="AC64" s="84"/>
      <c r="AD64" s="28"/>
      <c r="AE64" s="83"/>
      <c r="AF64" s="41"/>
      <c r="AG64" s="84"/>
      <c r="AH64" s="41"/>
      <c r="AI64" s="84"/>
      <c r="AJ64" s="41"/>
      <c r="AK64" s="84"/>
      <c r="AL64" s="41"/>
      <c r="AM64" s="84"/>
      <c r="AN64" s="41"/>
      <c r="AO64" s="84"/>
      <c r="AP64" s="41"/>
      <c r="AQ64" s="84"/>
      <c r="AR64" s="41"/>
      <c r="AS64" s="84"/>
      <c r="AT64" s="41"/>
      <c r="AU64" s="84"/>
      <c r="AV64" s="41"/>
      <c r="AW64" s="84"/>
      <c r="AX64" s="41"/>
      <c r="AY64" s="84"/>
      <c r="AZ64" s="41"/>
      <c r="BA64" s="84"/>
      <c r="BB64" s="41"/>
      <c r="BC64" s="84"/>
      <c r="BD64" s="41"/>
      <c r="BE64" s="84"/>
      <c r="BF64" s="41"/>
      <c r="BG64" s="84"/>
      <c r="BH64" s="41"/>
      <c r="BI64" s="84"/>
      <c r="BJ64" s="41"/>
      <c r="BK64" s="84"/>
      <c r="BL64" s="41"/>
      <c r="BM64" s="84"/>
      <c r="BN64" s="41"/>
      <c r="BO64" s="84"/>
      <c r="BP64" s="41"/>
      <c r="BQ64" s="1"/>
      <c r="BR64" s="322"/>
      <c r="BS64" s="318"/>
      <c r="BT64" s="322"/>
      <c r="BU64" s="318"/>
      <c r="BV64" s="322"/>
      <c r="BW64" s="318"/>
      <c r="BX64" s="322"/>
      <c r="BY64" s="318"/>
      <c r="BZ64" s="358"/>
      <c r="CA64" s="353"/>
      <c r="CB64" s="358"/>
      <c r="CC64" s="353"/>
      <c r="CD64" s="322"/>
      <c r="CE64" s="318"/>
      <c r="CF64" s="322"/>
      <c r="CG64" s="318"/>
      <c r="CH64" s="322"/>
      <c r="CI64" s="318"/>
      <c r="CJ64" s="322"/>
      <c r="CK64" s="318"/>
      <c r="CL64" s="322"/>
      <c r="CM64" s="318"/>
      <c r="CN64" s="322"/>
      <c r="CO64" s="318"/>
      <c r="CP64" s="322"/>
      <c r="CQ64" s="318"/>
      <c r="CR64" s="322"/>
      <c r="CS64" s="318"/>
      <c r="CT64" s="322"/>
      <c r="CU64" s="318"/>
      <c r="CV64" s="322"/>
      <c r="CW64" s="318"/>
      <c r="CX64" s="322"/>
      <c r="CY64" s="318"/>
      <c r="CZ64" s="322"/>
      <c r="DA64" s="318"/>
      <c r="DB64" s="322"/>
      <c r="DC64" s="318"/>
      <c r="DD64" s="445"/>
      <c r="DE64" s="439"/>
    </row>
    <row r="65" spans="1:109" s="38" customFormat="1" ht="13.5" customHeight="1" x14ac:dyDescent="0.35">
      <c r="A65" s="28" t="s">
        <v>76</v>
      </c>
      <c r="B65" s="196">
        <f>+'DOMESTIC DEBT COLONES'!B64</f>
        <v>36495246.081759401</v>
      </c>
      <c r="C65" s="253"/>
      <c r="D65" s="196">
        <f>+'DOMESTIC DEBT COLONES'!D64</f>
        <v>0</v>
      </c>
      <c r="E65" s="253"/>
      <c r="F65" s="197">
        <f>+'DOMESTIC DEBT COLONES'!DF64</f>
        <v>0</v>
      </c>
      <c r="G65" s="254"/>
      <c r="H65" s="197">
        <f>+'DOMESTIC DEBT COLONES'!AC64</f>
        <v>0</v>
      </c>
      <c r="I65" s="254"/>
      <c r="J65" s="197">
        <f>+'DOMESTIC DEBT COLONES'!AC64</f>
        <v>0</v>
      </c>
      <c r="K65" s="254"/>
      <c r="L65" s="197">
        <f>+'DOMESTIC DEBT COLONES'!AC64</f>
        <v>0</v>
      </c>
      <c r="M65" s="254"/>
      <c r="N65" s="197">
        <f>+'DOMESTIC DEBT COLONES'!AC64</f>
        <v>0</v>
      </c>
      <c r="O65" s="254"/>
      <c r="P65" s="197">
        <f>+'DOMESTIC DEBT COLONES'!AC64</f>
        <v>0</v>
      </c>
      <c r="Q65" s="254"/>
      <c r="R65" s="197">
        <f>+'DOMESTIC DEBT COLONES'!AC64</f>
        <v>0</v>
      </c>
      <c r="S65" s="254"/>
      <c r="T65" s="197">
        <f>+'DOMESTIC DEBT COLONES'!AC64</f>
        <v>0</v>
      </c>
      <c r="U65" s="254"/>
      <c r="V65" s="197">
        <f>+'DOMESTIC DEBT COLONES'!AC64</f>
        <v>0</v>
      </c>
      <c r="W65" s="254"/>
      <c r="X65" s="197">
        <f>+'DOMESTIC DEBT COLONES'!AC64</f>
        <v>0</v>
      </c>
      <c r="Y65" s="254"/>
      <c r="Z65" s="197">
        <v>39993109.700000003</v>
      </c>
      <c r="AA65" s="254"/>
      <c r="AB65" s="197">
        <f>+'DOMESTIC DEBT COLONES'!AB64</f>
        <v>0</v>
      </c>
      <c r="AC65" s="254"/>
      <c r="AD65" s="196">
        <f>+'DOMESTIC DEBT COLONES'!AD64</f>
        <v>0</v>
      </c>
      <c r="AE65" s="253"/>
      <c r="AF65" s="197">
        <f>+'DOMESTIC DEBT COLONES'!AF64</f>
        <v>0</v>
      </c>
      <c r="AG65" s="254"/>
      <c r="AH65" s="197">
        <f>+'DOMESTIC DEBT COLONES'!AH64</f>
        <v>0</v>
      </c>
      <c r="AI65" s="254"/>
      <c r="AJ65" s="197">
        <f>+'DOMESTIC DEBT COLONES'!AJ64</f>
        <v>0</v>
      </c>
      <c r="AK65" s="254"/>
      <c r="AL65" s="197">
        <f>+'DOMESTIC DEBT COLONES'!AL64</f>
        <v>0</v>
      </c>
      <c r="AM65" s="254"/>
      <c r="AN65" s="197">
        <f>+'DOMESTIC DEBT COLONES'!AN64</f>
        <v>0</v>
      </c>
      <c r="AO65" s="254"/>
      <c r="AP65" s="197">
        <f>+'DOMESTIC DEBT COLONES'!AP64</f>
        <v>0</v>
      </c>
      <c r="AQ65" s="254"/>
      <c r="AR65" s="197">
        <f>+'DOMESTIC DEBT COLONES'!AR64</f>
        <v>0</v>
      </c>
      <c r="AS65" s="254"/>
      <c r="AT65" s="197">
        <f>+'DOMESTIC DEBT COLONES'!AT64</f>
        <v>0</v>
      </c>
      <c r="AU65" s="254"/>
      <c r="AV65" s="197">
        <f>+'DOMESTIC DEBT COLONES'!AV64</f>
        <v>0</v>
      </c>
      <c r="AW65" s="254"/>
      <c r="AX65" s="197">
        <f>+'DOMESTIC DEBT COLONES'!AX64</f>
        <v>44810030.571349204</v>
      </c>
      <c r="AY65" s="254"/>
      <c r="AZ65" s="197">
        <f>+'DOMESTIC DEBT COLONES'!AZ64</f>
        <v>0</v>
      </c>
      <c r="BA65" s="254"/>
      <c r="BB65" s="197">
        <f>+'DOMESTIC DEBT COLONES'!BB64</f>
        <v>0</v>
      </c>
      <c r="BC65" s="254"/>
      <c r="BD65" s="197">
        <f>+'DOMESTIC DEBT COLONES'!BD64</f>
        <v>0</v>
      </c>
      <c r="BE65" s="254"/>
      <c r="BF65" s="197">
        <f>+'DOMESTIC DEBT COLONES'!BF64</f>
        <v>0</v>
      </c>
      <c r="BG65" s="254"/>
      <c r="BH65" s="197">
        <f>+'DOMESTIC DEBT COLONES'!BH64</f>
        <v>0</v>
      </c>
      <c r="BI65" s="254"/>
      <c r="BJ65" s="197">
        <f>+'DOMESTIC DEBT COLONES'!BJ64</f>
        <v>0</v>
      </c>
      <c r="BK65" s="254"/>
      <c r="BL65" s="197">
        <f>+'DOMESTIC DEBT COLONES'!BL64</f>
        <v>0</v>
      </c>
      <c r="BM65" s="254"/>
      <c r="BN65" s="197">
        <f>+'DOMESTIC DEBT COLONES'!BN64</f>
        <v>0</v>
      </c>
      <c r="BO65" s="254"/>
      <c r="BP65" s="197">
        <f>+'DOMESTIC DEBT COLONES'!BP64</f>
        <v>0</v>
      </c>
      <c r="BQ65" s="303"/>
      <c r="BR65" s="324">
        <f>+'DOMESTIC DEBT COLONES'!BR64</f>
        <v>0</v>
      </c>
      <c r="BS65" s="325"/>
      <c r="BT65" s="324">
        <f>+'DOMESTIC DEBT COLONES'!BT64</f>
        <v>0</v>
      </c>
      <c r="BU65" s="325"/>
      <c r="BV65" s="324">
        <f>+'DOMESTIC DEBT COLONES'!BV64</f>
        <v>47059272.162280098</v>
      </c>
      <c r="BW65" s="325"/>
      <c r="BX65" s="324">
        <f>+'DOMESTIC DEBT COLONES'!BX64</f>
        <v>0</v>
      </c>
      <c r="BY65" s="325"/>
      <c r="BZ65" s="360">
        <f>+'DOMESTIC DEBT COLONES'!BZ64</f>
        <v>0</v>
      </c>
      <c r="CA65" s="361"/>
      <c r="CB65" s="360">
        <f>+'DOMESTIC DEBT COLONES'!CB64</f>
        <v>0</v>
      </c>
      <c r="CC65" s="361"/>
      <c r="CD65" s="324">
        <f>+'DOMESTIC DEBT COLONES'!CD64</f>
        <v>0</v>
      </c>
      <c r="CE65" s="325"/>
      <c r="CF65" s="324">
        <f>+'DOMESTIC DEBT COLONES'!CF64</f>
        <v>0</v>
      </c>
      <c r="CG65" s="325"/>
      <c r="CH65" s="324">
        <f>+'DOMESTIC DEBT COLONES'!CH64</f>
        <v>0</v>
      </c>
      <c r="CI65" s="325"/>
      <c r="CJ65" s="324">
        <f>+'DOMESTIC DEBT COLONES'!CJ64</f>
        <v>0</v>
      </c>
      <c r="CK65" s="325"/>
      <c r="CL65" s="324">
        <f>+'DOMESTIC DEBT COLONES'!CL64</f>
        <v>0</v>
      </c>
      <c r="CM65" s="4"/>
      <c r="CN65" s="324">
        <f>+'DOMESTIC DEBT COLONES'!CN64</f>
        <v>0</v>
      </c>
      <c r="CO65" s="318"/>
      <c r="CP65" s="324">
        <f>+'DOMESTIC DEBT COLONES'!CP64</f>
        <v>0</v>
      </c>
      <c r="CQ65" s="318"/>
      <c r="CR65" s="324">
        <f>+'DOMESTIC DEBT COLONES'!CR64</f>
        <v>0</v>
      </c>
      <c r="CS65" s="318"/>
      <c r="CT65" s="324">
        <f>+'DOMESTIC DEBT COLONES'!CT64</f>
        <v>49115934.700000003</v>
      </c>
      <c r="CU65" s="318"/>
      <c r="CV65" s="324">
        <f>+'DOMESTIC DEBT COLONES'!CV64</f>
        <v>0</v>
      </c>
      <c r="CW65" s="318"/>
      <c r="CX65" s="324">
        <f>+'DOMESTIC DEBT COLONES'!CX64</f>
        <v>0</v>
      </c>
      <c r="CY65" s="318"/>
      <c r="CZ65" s="324">
        <f>+'DOMESTIC DEBT COLONES'!CZ64</f>
        <v>0</v>
      </c>
      <c r="DA65" s="318"/>
      <c r="DB65" s="324">
        <f>+'DOMESTIC DEBT COLONES'!DB64</f>
        <v>0</v>
      </c>
      <c r="DC65" s="318"/>
      <c r="DD65" s="447">
        <f>+'DOMESTIC DEBT COLONES'!DD64</f>
        <v>0</v>
      </c>
      <c r="DE65" s="439"/>
    </row>
    <row r="66" spans="1:109" s="38" customFormat="1" ht="13.5" customHeight="1" x14ac:dyDescent="0.35">
      <c r="A66" s="28" t="s">
        <v>94</v>
      </c>
      <c r="B66" s="113">
        <f>+'EXTERNAL DEBT USD'!B73</f>
        <v>-4.4999999999999998E-2</v>
      </c>
      <c r="C66" s="91"/>
      <c r="D66" s="113">
        <f>+'EXTERNAL DEBT USD'!D73</f>
        <v>0</v>
      </c>
      <c r="E66" s="91"/>
      <c r="F66" s="114">
        <v>0</v>
      </c>
      <c r="G66" s="92"/>
      <c r="H66" s="114">
        <v>0</v>
      </c>
      <c r="I66" s="92"/>
      <c r="J66" s="114">
        <v>0</v>
      </c>
      <c r="K66" s="92"/>
      <c r="L66" s="114">
        <f>+'EXTERNAL DEBT USD'!Z73</f>
        <v>3.9E-2</v>
      </c>
      <c r="M66" s="92"/>
      <c r="N66" s="114">
        <f>+'EXTERNAL DEBT USD'!Z73</f>
        <v>3.9E-2</v>
      </c>
      <c r="O66" s="92"/>
      <c r="P66" s="114">
        <v>0</v>
      </c>
      <c r="Q66" s="92"/>
      <c r="R66" s="114">
        <v>0</v>
      </c>
      <c r="S66" s="92"/>
      <c r="T66" s="114">
        <v>0</v>
      </c>
      <c r="U66" s="92"/>
      <c r="V66" s="114">
        <v>0</v>
      </c>
      <c r="W66" s="92"/>
      <c r="X66" s="114">
        <v>0</v>
      </c>
      <c r="Y66" s="92"/>
      <c r="Z66" s="114">
        <f>+'EXTERNAL DEBT USD'!Z73</f>
        <v>3.9E-2</v>
      </c>
      <c r="AA66" s="92"/>
      <c r="AB66" s="114">
        <f>+'EXTERNAL DEBT USD'!AD73</f>
        <v>0</v>
      </c>
      <c r="AC66" s="92"/>
      <c r="AD66" s="113">
        <f>+'EXTERNAL DEBT USD'!DF73</f>
        <v>0</v>
      </c>
      <c r="AE66" s="91"/>
      <c r="AF66" s="114">
        <f>+'EXTERNAL DEBT USD'!DH73</f>
        <v>0</v>
      </c>
      <c r="AG66" s="92"/>
      <c r="AH66" s="114">
        <f>+'EXTERNAL DEBT USD'!DJ73</f>
        <v>0</v>
      </c>
      <c r="AI66" s="92"/>
      <c r="AJ66" s="114">
        <f>+'EXTERNAL DEBT USD'!DL73</f>
        <v>0</v>
      </c>
      <c r="AK66" s="92"/>
      <c r="AL66" s="114">
        <f>+'EXTERNAL DEBT USD'!DN73</f>
        <v>0</v>
      </c>
      <c r="AM66" s="92"/>
      <c r="AN66" s="114">
        <f>+'EXTERNAL DEBT USD'!DP73</f>
        <v>0</v>
      </c>
      <c r="AO66" s="92"/>
      <c r="AP66" s="114">
        <f>+'EXTERNAL DEBT USD'!DR73</f>
        <v>0</v>
      </c>
      <c r="AQ66" s="92"/>
      <c r="AR66" s="114">
        <f>+'EXTERNAL DEBT USD'!DT73</f>
        <v>0</v>
      </c>
      <c r="AS66" s="92"/>
      <c r="AT66" s="114">
        <f>+'EXTERNAL DEBT USD'!DV73</f>
        <v>0</v>
      </c>
      <c r="AU66" s="92"/>
      <c r="AV66" s="114">
        <f>+'EXTERNAL DEBT USD'!DX73</f>
        <v>0</v>
      </c>
      <c r="AW66" s="92"/>
      <c r="AX66" s="114">
        <f>+'EXTERNAL DEBT USD'!AX73</f>
        <v>4.2999999999999997E-2</v>
      </c>
      <c r="AY66" s="92"/>
      <c r="AZ66" s="114">
        <f>+'EXTERNAL DEBT USD'!AZ73</f>
        <v>0</v>
      </c>
      <c r="BA66" s="92"/>
      <c r="BB66" s="114">
        <f>+'EXTERNAL DEBT USD'!BB73</f>
        <v>0</v>
      </c>
      <c r="BC66" s="92"/>
      <c r="BD66" s="114">
        <f>+'EXTERNAL DEBT USD'!BD73</f>
        <v>0</v>
      </c>
      <c r="BE66" s="92"/>
      <c r="BF66" s="114">
        <f>+'EXTERNAL DEBT USD'!BF73</f>
        <v>0</v>
      </c>
      <c r="BG66" s="92"/>
      <c r="BH66" s="114">
        <f>+'EXTERNAL DEBT USD'!BH73</f>
        <v>0</v>
      </c>
      <c r="BI66" s="92"/>
      <c r="BJ66" s="114">
        <f>+'EXTERNAL DEBT USD'!BJ73</f>
        <v>0</v>
      </c>
      <c r="BK66" s="92"/>
      <c r="BL66" s="114">
        <f>+'EXTERNAL DEBT USD'!BL73</f>
        <v>0</v>
      </c>
      <c r="BM66" s="92"/>
      <c r="BN66" s="114">
        <f>+'EXTERNAL DEBT USD'!BN73</f>
        <v>0</v>
      </c>
      <c r="BO66" s="92"/>
      <c r="BP66" s="114">
        <f>+'EXTERNAL DEBT USD'!BP73</f>
        <v>0</v>
      </c>
      <c r="BQ66" s="4"/>
      <c r="BR66" s="326">
        <f>+'EXTERNAL DEBT USD'!BR73</f>
        <v>0</v>
      </c>
      <c r="BS66" s="319"/>
      <c r="BT66" s="326">
        <f>+'EXTERNAL DEBT USD'!BT73</f>
        <v>0</v>
      </c>
      <c r="BU66" s="319"/>
      <c r="BV66" s="326">
        <f>+'EXTERNAL DEBT USD'!BV73</f>
        <v>5.0999999999999997E-2</v>
      </c>
      <c r="BW66" s="319"/>
      <c r="BX66" s="326">
        <f>+'EXTERNAL DEBT USD'!BX73</f>
        <v>0</v>
      </c>
      <c r="BY66" s="319"/>
      <c r="BZ66" s="362">
        <f>+'EXTERNAL DEBT USD'!BZ73</f>
        <v>0</v>
      </c>
      <c r="CA66" s="355"/>
      <c r="CB66" s="362">
        <f>+'EXTERNAL DEBT USD'!CB73</f>
        <v>0</v>
      </c>
      <c r="CC66" s="355"/>
      <c r="CD66" s="326">
        <f>+'EXTERNAL DEBT USD'!CD73</f>
        <v>0</v>
      </c>
      <c r="CE66" s="319"/>
      <c r="CF66" s="326">
        <f>+'EXTERNAL DEBT USD'!CF73</f>
        <v>0</v>
      </c>
      <c r="CG66" s="319"/>
      <c r="CH66" s="326">
        <f>+'EXTERNAL DEBT USD'!CH73</f>
        <v>0</v>
      </c>
      <c r="CI66" s="319"/>
      <c r="CJ66" s="326">
        <f>+'EXTERNAL DEBT USD'!CJ73</f>
        <v>0</v>
      </c>
      <c r="CK66" s="319"/>
      <c r="CL66" s="326">
        <f>+'EXTERNAL DEBT USD'!CL73</f>
        <v>0</v>
      </c>
      <c r="CM66" s="4"/>
      <c r="CN66" s="326">
        <f>+'EXTERNAL DEBT USD'!CN73</f>
        <v>0</v>
      </c>
      <c r="CO66" s="318"/>
      <c r="CP66" s="326">
        <f>+'EXTERNAL DEBT USD'!CP73</f>
        <v>0</v>
      </c>
      <c r="CQ66" s="318"/>
      <c r="CR66" s="326">
        <f>+'EXTERNAL DEBT USD'!CR73</f>
        <v>0</v>
      </c>
      <c r="CS66" s="318"/>
      <c r="CT66" s="326">
        <f>+'EXTERNAL DEBT USD'!CT73</f>
        <v>4.2999999999999997E-2</v>
      </c>
      <c r="CU66" s="318"/>
      <c r="CV66" s="326">
        <f>+'EXTERNAL DEBT USD'!CV73</f>
        <v>0</v>
      </c>
      <c r="CW66" s="318"/>
      <c r="CX66" s="326">
        <f>+'EXTERNAL DEBT USD'!CX73</f>
        <v>0</v>
      </c>
      <c r="CY66" s="318"/>
      <c r="CZ66" s="326">
        <f>+'EXTERNAL DEBT USD'!CZ73</f>
        <v>0</v>
      </c>
      <c r="DA66" s="318"/>
      <c r="DB66" s="326">
        <f>+'EXTERNAL DEBT USD'!DB73</f>
        <v>0</v>
      </c>
      <c r="DC66" s="318"/>
      <c r="DD66" s="448">
        <f>+'EXTERNAL DEBT USD'!DD73</f>
        <v>0</v>
      </c>
      <c r="DE66" s="439"/>
    </row>
    <row r="67" spans="1:109" s="38" customFormat="1" ht="13.5" customHeight="1" x14ac:dyDescent="0.35">
      <c r="A67" s="28" t="s">
        <v>78</v>
      </c>
      <c r="B67" s="196">
        <f>+'DOMESTIC DEBT COLONES'!B66</f>
        <v>7208776.0499999998</v>
      </c>
      <c r="C67" s="253"/>
      <c r="D67" s="196">
        <f>+'DOMESTIC DEBT COLONES'!D66</f>
        <v>0</v>
      </c>
      <c r="E67" s="253"/>
      <c r="F67" s="197">
        <f>+'DOMESTIC DEBT COLONES'!DF66</f>
        <v>0</v>
      </c>
      <c r="G67" s="254"/>
      <c r="H67" s="197">
        <f>+'DOMESTIC DEBT COLONES'!AC66</f>
        <v>0</v>
      </c>
      <c r="I67" s="254"/>
      <c r="J67" s="197">
        <f>+'DOMESTIC DEBT COLONES'!AC66</f>
        <v>0</v>
      </c>
      <c r="K67" s="254"/>
      <c r="L67" s="197">
        <f>+'DOMESTIC DEBT COLONES'!AC66</f>
        <v>0</v>
      </c>
      <c r="M67" s="254"/>
      <c r="N67" s="197">
        <f>+'DOMESTIC DEBT COLONES'!AC66</f>
        <v>0</v>
      </c>
      <c r="O67" s="254"/>
      <c r="P67" s="197">
        <f>+'DOMESTIC DEBT COLONES'!AC66</f>
        <v>0</v>
      </c>
      <c r="Q67" s="254"/>
      <c r="R67" s="197">
        <f>+'DOMESTIC DEBT COLONES'!AC66</f>
        <v>0</v>
      </c>
      <c r="S67" s="254"/>
      <c r="T67" s="197">
        <f>+'DOMESTIC DEBT COLONES'!AC66</f>
        <v>0</v>
      </c>
      <c r="U67" s="254"/>
      <c r="V67" s="197">
        <f>+'DOMESTIC DEBT COLONES'!AC66</f>
        <v>0</v>
      </c>
      <c r="W67" s="254"/>
      <c r="X67" s="197">
        <f>+'DOMESTIC DEBT COLONES'!AC66</f>
        <v>0</v>
      </c>
      <c r="Y67" s="254"/>
      <c r="Z67" s="197">
        <f>+'DOMESTIC DEBT COLONES'!Z66</f>
        <v>9303146.1600000001</v>
      </c>
      <c r="AA67" s="254"/>
      <c r="AB67" s="197">
        <f>+'DOMESTIC DEBT COLONES'!AB66</f>
        <v>0</v>
      </c>
      <c r="AC67" s="254"/>
      <c r="AD67" s="196">
        <f>+'DOMESTIC DEBT COLONES'!AD66</f>
        <v>0</v>
      </c>
      <c r="AE67" s="253"/>
      <c r="AF67" s="197">
        <f>+'DOMESTIC DEBT COLONES'!AF66</f>
        <v>0</v>
      </c>
      <c r="AG67" s="254"/>
      <c r="AH67" s="197">
        <f>+'DOMESTIC DEBT COLONES'!AH66</f>
        <v>0</v>
      </c>
      <c r="AI67" s="254"/>
      <c r="AJ67" s="197">
        <f>+'DOMESTIC DEBT COLONES'!AJ66</f>
        <v>0</v>
      </c>
      <c r="AK67" s="254"/>
      <c r="AL67" s="197">
        <f>+'DOMESTIC DEBT COLONES'!AL66</f>
        <v>0</v>
      </c>
      <c r="AM67" s="254"/>
      <c r="AN67" s="197">
        <f>+'DOMESTIC DEBT COLONES'!AN66</f>
        <v>0</v>
      </c>
      <c r="AO67" s="254"/>
      <c r="AP67" s="197">
        <f>+'DOMESTIC DEBT COLONES'!AP66</f>
        <v>0</v>
      </c>
      <c r="AQ67" s="254"/>
      <c r="AR67" s="197">
        <f>+'DOMESTIC DEBT COLONES'!AR66</f>
        <v>0</v>
      </c>
      <c r="AS67" s="254"/>
      <c r="AT67" s="197">
        <f>+'DOMESTIC DEBT COLONES'!AT66</f>
        <v>0</v>
      </c>
      <c r="AU67" s="254"/>
      <c r="AV67" s="197">
        <f>+'DOMESTIC DEBT COLONES'!AV66</f>
        <v>0</v>
      </c>
      <c r="AW67" s="254"/>
      <c r="AX67" s="197">
        <f>+'DOMESTIC DEBT COLONES'!AX66</f>
        <v>9876240.0559999999</v>
      </c>
      <c r="AY67" s="254"/>
      <c r="AZ67" s="197">
        <f>+'DOMESTIC DEBT COLONES'!AZ66</f>
        <v>0</v>
      </c>
      <c r="BA67" s="254"/>
      <c r="BB67" s="197">
        <f>+'DOMESTIC DEBT COLONES'!BB66</f>
        <v>0</v>
      </c>
      <c r="BC67" s="254"/>
      <c r="BD67" s="197">
        <f>+'DOMESTIC DEBT COLONES'!BD66</f>
        <v>0</v>
      </c>
      <c r="BE67" s="254"/>
      <c r="BF67" s="197">
        <f>+'DOMESTIC DEBT COLONES'!BF66</f>
        <v>0</v>
      </c>
      <c r="BG67" s="254"/>
      <c r="BH67" s="197">
        <f>+'DOMESTIC DEBT COLONES'!BH66</f>
        <v>0</v>
      </c>
      <c r="BI67" s="254"/>
      <c r="BJ67" s="197">
        <f>+'DOMESTIC DEBT COLONES'!BJ66</f>
        <v>0</v>
      </c>
      <c r="BK67" s="254"/>
      <c r="BL67" s="197">
        <f>+'DOMESTIC DEBT COLONES'!BL66</f>
        <v>0</v>
      </c>
      <c r="BM67" s="254"/>
      <c r="BN67" s="197">
        <f>+'DOMESTIC DEBT COLONES'!BN66</f>
        <v>0</v>
      </c>
      <c r="BO67" s="254"/>
      <c r="BP67" s="197">
        <f>+'DOMESTIC DEBT COLONES'!BP66</f>
        <v>0</v>
      </c>
      <c r="BQ67" s="303"/>
      <c r="BR67" s="324">
        <f>+'DOMESTIC DEBT COLONES'!BR66</f>
        <v>0</v>
      </c>
      <c r="BS67" s="325"/>
      <c r="BT67" s="324">
        <f>+'DOMESTIC DEBT COLONES'!BT66</f>
        <v>0</v>
      </c>
      <c r="BU67" s="325"/>
      <c r="BV67" s="324">
        <f>+'DOMESTIC DEBT COLONES'!BV66</f>
        <v>9847245.3000000007</v>
      </c>
      <c r="BW67" s="325"/>
      <c r="BX67" s="324">
        <f>+'DOMESTIC DEBT COLONES'!BX66</f>
        <v>0</v>
      </c>
      <c r="BY67" s="325"/>
      <c r="BZ67" s="360">
        <f>+'DOMESTIC DEBT COLONES'!BZ66</f>
        <v>0</v>
      </c>
      <c r="CA67" s="361"/>
      <c r="CB67" s="360">
        <f>+'DOMESTIC DEBT COLONES'!CB66</f>
        <v>0</v>
      </c>
      <c r="CC67" s="361"/>
      <c r="CD67" s="324">
        <f>+'DOMESTIC DEBT COLONES'!CD66</f>
        <v>0</v>
      </c>
      <c r="CE67" s="325"/>
      <c r="CF67" s="324">
        <f>+'DOMESTIC DEBT COLONES'!CF66</f>
        <v>0</v>
      </c>
      <c r="CG67" s="325"/>
      <c r="CH67" s="324">
        <f>+'DOMESTIC DEBT COLONES'!CH66</f>
        <v>0</v>
      </c>
      <c r="CI67" s="325"/>
      <c r="CJ67" s="324">
        <f>+'DOMESTIC DEBT COLONES'!CJ66</f>
        <v>0</v>
      </c>
      <c r="CK67" s="325"/>
      <c r="CL67" s="324">
        <f>+'DOMESTIC DEBT COLONES'!CL66</f>
        <v>0</v>
      </c>
      <c r="CM67" s="4"/>
      <c r="CN67" s="324">
        <f>+'DOMESTIC DEBT COLONES'!CN66</f>
        <v>0</v>
      </c>
      <c r="CO67" s="318"/>
      <c r="CP67" s="324">
        <f>+'DOMESTIC DEBT COLONES'!CP66</f>
        <v>0</v>
      </c>
      <c r="CQ67" s="318"/>
      <c r="CR67" s="324">
        <f>+'DOMESTIC DEBT COLONES'!CR66</f>
        <v>0</v>
      </c>
      <c r="CS67" s="318"/>
      <c r="CT67" s="324">
        <f>+'DOMESTIC DEBT COLONES'!CT66</f>
        <v>10545702.479999999</v>
      </c>
      <c r="CU67" s="318"/>
      <c r="CV67" s="324">
        <f>+'DOMESTIC DEBT COLONES'!CV66</f>
        <v>0</v>
      </c>
      <c r="CW67" s="318"/>
      <c r="CX67" s="324">
        <f>+'DOMESTIC DEBT COLONES'!CX66</f>
        <v>0</v>
      </c>
      <c r="CY67" s="318"/>
      <c r="CZ67" s="324">
        <f>+'DOMESTIC DEBT COLONES'!CZ66</f>
        <v>0</v>
      </c>
      <c r="DA67" s="318"/>
      <c r="DB67" s="324">
        <f>+'DOMESTIC DEBT COLONES'!DB66</f>
        <v>0</v>
      </c>
      <c r="DC67" s="318"/>
      <c r="DD67" s="447">
        <f>+'DOMESTIC DEBT COLONES'!DD66</f>
        <v>0</v>
      </c>
      <c r="DE67" s="439"/>
    </row>
    <row r="68" spans="1:109" s="38" customFormat="1" ht="13.5" customHeight="1" x14ac:dyDescent="0.35">
      <c r="A68" s="28" t="s">
        <v>79</v>
      </c>
      <c r="B68" s="26">
        <f>+'DOMESTIC DEBT COLONES'!B67</f>
        <v>4694444.0732010501</v>
      </c>
      <c r="C68" s="255"/>
      <c r="D68" s="26">
        <f>+'DOMESTIC DEBT COLONES'!D67</f>
        <v>484264.97990032012</v>
      </c>
      <c r="E68" s="255"/>
      <c r="F68" s="27">
        <v>905857.58419310011</v>
      </c>
      <c r="G68" s="256"/>
      <c r="H68" s="27">
        <f>+'DOMESTIC DEBT COLONES'!H67</f>
        <v>1731723.63477389</v>
      </c>
      <c r="I68" s="256"/>
      <c r="J68" s="27">
        <f>+'DOMESTIC DEBT COLONES'!J67</f>
        <v>2187603.6032804698</v>
      </c>
      <c r="K68" s="256"/>
      <c r="L68" s="27">
        <f>+'DOMESTIC DEBT COLONES'!L67</f>
        <v>2607861.2882482097</v>
      </c>
      <c r="M68" s="256"/>
      <c r="N68" s="27">
        <f>+'DOMESTIC DEBT COLONES'!N67</f>
        <v>3141346.1150748897</v>
      </c>
      <c r="O68" s="256"/>
      <c r="P68" s="27">
        <f>+'DOMESTIC DEBT COLONES'!P67</f>
        <v>3587150.8079760196</v>
      </c>
      <c r="Q68" s="256"/>
      <c r="R68" s="27">
        <f>+'DOMESTIC DEBT COLONES'!R67</f>
        <v>4018937.2822054001</v>
      </c>
      <c r="S68" s="256"/>
      <c r="T68" s="27">
        <f>+'DOMESTIC DEBT COLONES'!T67</f>
        <v>4548317.0267838994</v>
      </c>
      <c r="U68" s="256"/>
      <c r="V68" s="27">
        <f>+'DOMESTIC DEBT COLONES'!V67</f>
        <v>5035849.76188647</v>
      </c>
      <c r="W68" s="256"/>
      <c r="X68" s="27">
        <f>+'DOMESTIC DEBT COLONES'!X67</f>
        <v>5519294.0186387198</v>
      </c>
      <c r="Y68" s="256"/>
      <c r="Z68" s="27">
        <f>+'DOMESTIC DEBT COLONES'!Z67</f>
        <v>6319675.8602759</v>
      </c>
      <c r="AA68" s="256"/>
      <c r="AB68" s="27">
        <f>+'DOMESTIC DEBT COLONES'!AB67</f>
        <v>612345.75598640996</v>
      </c>
      <c r="AC68" s="256"/>
      <c r="AD68" s="26">
        <f>+'DOMESTIC DEBT COLONES'!AD67</f>
        <v>1102230.2893854801</v>
      </c>
      <c r="AE68" s="255"/>
      <c r="AF68" s="27">
        <f>+'DOMESTIC DEBT COLONES'!AF67</f>
        <v>1937252.6968220801</v>
      </c>
      <c r="AG68" s="256"/>
      <c r="AH68" s="27">
        <f>+'DOMESTIC DEBT COLONES'!AH67</f>
        <v>2389439.6966357301</v>
      </c>
      <c r="AI68" s="256"/>
      <c r="AJ68" s="27">
        <f>+'DOMESTIC DEBT COLONES'!AJ67</f>
        <v>2883613.3432400897</v>
      </c>
      <c r="AK68" s="256"/>
      <c r="AL68" s="27">
        <f>+'DOMESTIC DEBT COLONES'!AL67</f>
        <v>3530894.7181908893</v>
      </c>
      <c r="AM68" s="256"/>
      <c r="AN68" s="27">
        <f>+'DOMESTIC DEBT COLONES'!AN67</f>
        <v>4119214.92189882</v>
      </c>
      <c r="AO68" s="256"/>
      <c r="AP68" s="27">
        <f>+'DOMESTIC DEBT COLONES'!AP67</f>
        <v>4803647.3048952706</v>
      </c>
      <c r="AQ68" s="256"/>
      <c r="AR68" s="27">
        <f>+'DOMESTIC DEBT COLONES'!AR67</f>
        <v>5461129.5201892201</v>
      </c>
      <c r="AS68" s="256"/>
      <c r="AT68" s="27">
        <f>+'DOMESTIC DEBT COLONES'!AT67</f>
        <v>5982649.7179935295</v>
      </c>
      <c r="AU68" s="256"/>
      <c r="AV68" s="27">
        <f>+'DOMESTIC DEBT COLONES'!AV67</f>
        <v>6509857.8668668</v>
      </c>
      <c r="AW68" s="256"/>
      <c r="AX68" s="27">
        <f>+'DOMESTIC DEBT COLONES'!AX67</f>
        <v>7333564.59913735</v>
      </c>
      <c r="AY68" s="256"/>
      <c r="AZ68" s="27">
        <f>+'DOMESTIC DEBT COLONES'!AZ67</f>
        <v>677015.98868771002</v>
      </c>
      <c r="BA68" s="256"/>
      <c r="BB68" s="27">
        <f>+'DOMESTIC DEBT COLONES'!BB67</f>
        <v>1153610.3553965301</v>
      </c>
      <c r="BC68" s="256"/>
      <c r="BD68" s="27">
        <f>+'DOMESTIC DEBT COLONES'!BD67</f>
        <v>2014094.5636290698</v>
      </c>
      <c r="BE68" s="256"/>
      <c r="BF68" s="27">
        <f>+'DOMESTIC DEBT COLONES'!BF67</f>
        <v>2504943.4738600706</v>
      </c>
      <c r="BG68" s="256"/>
      <c r="BH68" s="27">
        <f>+'DOMESTIC DEBT COLONES'!BH67</f>
        <v>3019749.5641105897</v>
      </c>
      <c r="BI68" s="256"/>
      <c r="BJ68" s="27">
        <f>+'DOMESTIC DEBT COLONES'!BJ67</f>
        <v>3669888.5619992903</v>
      </c>
      <c r="BK68" s="256"/>
      <c r="BL68" s="27">
        <f>+'DOMESTIC DEBT COLONES'!BL67</f>
        <v>4203818.6949082604</v>
      </c>
      <c r="BM68" s="256"/>
      <c r="BN68" s="27">
        <f>+'DOMESTIC DEBT COLONES'!BN67</f>
        <v>4691878.8999164104</v>
      </c>
      <c r="BO68" s="256"/>
      <c r="BP68" s="27">
        <f>+'DOMESTIC DEBT COLONES'!BP67</f>
        <v>5313584.1314544501</v>
      </c>
      <c r="BQ68" s="278"/>
      <c r="BR68" s="309">
        <f>+'DOMESTIC DEBT COLONES'!BR67</f>
        <v>5839633.0999999996</v>
      </c>
      <c r="BS68" s="327"/>
      <c r="BT68" s="309">
        <f>+'DOMESTIC DEBT COLONES'!BT67</f>
        <v>6388830.2533371001</v>
      </c>
      <c r="BU68" s="327"/>
      <c r="BV68" s="309">
        <f>+'DOMESTIC DEBT COLONES'!BV67</f>
        <v>6388830.2533371001</v>
      </c>
      <c r="BW68" s="327"/>
      <c r="BX68" s="309">
        <f>+'DOMESTIC DEBT COLONES'!BX67</f>
        <v>671130.05750044016</v>
      </c>
      <c r="BY68" s="327"/>
      <c r="BZ68" s="93">
        <f>+'DOMESTIC DEBT COLONES'!BZ67</f>
        <v>671130.05750044016</v>
      </c>
      <c r="CA68" s="363"/>
      <c r="CB68" s="93">
        <f>+'DOMESTIC DEBT COLONES'!CB67</f>
        <v>1197374.1734602097</v>
      </c>
      <c r="CC68" s="363"/>
      <c r="CD68" s="309">
        <f>+'DOMESTIC DEBT COLONES'!CD67</f>
        <v>2511727.8801382901</v>
      </c>
      <c r="CE68" s="327"/>
      <c r="CF68" s="309">
        <f>+'DOMESTIC DEBT COLONES'!CF67</f>
        <v>3038972.3587632007</v>
      </c>
      <c r="CG68" s="327"/>
      <c r="CH68" s="309">
        <f>+'DOMESTIC DEBT COLONES'!CH67</f>
        <v>3729266.2875944804</v>
      </c>
      <c r="CI68" s="327"/>
      <c r="CJ68" s="309">
        <f>+'DOMESTIC DEBT COLONES'!CJ67</f>
        <v>4284140.7909387005</v>
      </c>
      <c r="CK68" s="327"/>
      <c r="CL68" s="309">
        <f>+'DOMESTIC DEBT COLONES'!CL67</f>
        <v>4796406.6463505309</v>
      </c>
      <c r="CM68" s="4"/>
      <c r="CN68" s="309">
        <f>+'DOMESTIC DEBT COLONES'!CN67</f>
        <v>5450055.8478446603</v>
      </c>
      <c r="CO68" s="318"/>
      <c r="CP68" s="309">
        <f>+'DOMESTIC DEBT COLONES'!CP67</f>
        <v>6043554.5785786798</v>
      </c>
      <c r="CQ68" s="318"/>
      <c r="CR68" s="309">
        <f>+'DOMESTIC DEBT COLONES'!CR67</f>
        <v>6577258.7216986306</v>
      </c>
      <c r="CS68" s="318"/>
      <c r="CT68" s="309">
        <f>+'DOMESTIC DEBT COLONES'!CT67</f>
        <v>7402459.5911382996</v>
      </c>
      <c r="CU68" s="318"/>
      <c r="CV68" s="309">
        <f>+'DOMESTIC DEBT COLONES'!CV67</f>
        <v>698155.8458142099</v>
      </c>
      <c r="CW68" s="318"/>
      <c r="CX68" s="309">
        <f>+'DOMESTIC DEBT COLONES'!CX67</f>
        <v>1199943.6815276402</v>
      </c>
      <c r="CY68" s="318"/>
      <c r="CZ68" s="309">
        <f>+'DOMESTIC DEBT COLONES'!CZ67</f>
        <v>2022476.3898108297</v>
      </c>
      <c r="DA68" s="318"/>
      <c r="DB68" s="309">
        <f>+'DOMESTIC DEBT COLONES'!DB67</f>
        <v>2575538.1216243301</v>
      </c>
      <c r="DC68" s="318"/>
      <c r="DD68" s="431">
        <f>+'DOMESTIC DEBT COLONES'!DD67</f>
        <v>2575538.1216243301</v>
      </c>
      <c r="DE68" s="439"/>
    </row>
    <row r="69" spans="1:109" s="38" customFormat="1" ht="13.5" customHeight="1" x14ac:dyDescent="0.35">
      <c r="A69" s="28" t="s">
        <v>80</v>
      </c>
      <c r="B69" s="26">
        <f>+'DOMESTIC DEBT COLONES'!B68</f>
        <v>4341031.0941264303</v>
      </c>
      <c r="C69" s="255"/>
      <c r="D69" s="26">
        <f>+'DOMESTIC DEBT COLONES'!D68</f>
        <v>453711.86120622006</v>
      </c>
      <c r="E69" s="255"/>
      <c r="F69" s="27">
        <v>799599.59398241015</v>
      </c>
      <c r="G69" s="256"/>
      <c r="H69" s="27">
        <f>+'DOMESTIC DEBT COLONES'!H68</f>
        <v>1462678.6117350301</v>
      </c>
      <c r="I69" s="256"/>
      <c r="J69" s="27">
        <f>+'DOMESTIC DEBT COLONES'!J68</f>
        <v>1856543.2836633697</v>
      </c>
      <c r="K69" s="256"/>
      <c r="L69" s="27">
        <f>+'DOMESTIC DEBT COLONES'!L68</f>
        <v>2228465.0935011199</v>
      </c>
      <c r="M69" s="256"/>
      <c r="N69" s="27">
        <f>+'DOMESTIC DEBT COLONES'!N68</f>
        <v>2710444.8667400698</v>
      </c>
      <c r="O69" s="256"/>
      <c r="P69" s="27">
        <f>+'DOMESTIC DEBT COLONES'!P68</f>
        <v>3107452.0446020095</v>
      </c>
      <c r="Q69" s="256"/>
      <c r="R69" s="27">
        <f>+'DOMESTIC DEBT COLONES'!R68</f>
        <v>3484668.1875510397</v>
      </c>
      <c r="S69" s="256"/>
      <c r="T69" s="27">
        <f>+'DOMESTIC DEBT COLONES'!T68</f>
        <v>3973205.3537388393</v>
      </c>
      <c r="U69" s="256"/>
      <c r="V69" s="27">
        <f>+'DOMESTIC DEBT COLONES'!V68</f>
        <v>4404563.7512004897</v>
      </c>
      <c r="W69" s="256"/>
      <c r="X69" s="27">
        <f>+'DOMESTIC DEBT COLONES'!X68</f>
        <v>4836608.9224493597</v>
      </c>
      <c r="Y69" s="256"/>
      <c r="Z69" s="27">
        <f>+'DOMESTIC DEBT COLONES'!Z68</f>
        <v>5566248.5867627701</v>
      </c>
      <c r="AA69" s="256"/>
      <c r="AB69" s="27">
        <f>+'DOMESTIC DEBT COLONES'!AB68</f>
        <v>543793.71380097</v>
      </c>
      <c r="AC69" s="256"/>
      <c r="AD69" s="26">
        <f>+'DOMESTIC DEBT COLONES'!AD68</f>
        <v>979377.77883312013</v>
      </c>
      <c r="AE69" s="255"/>
      <c r="AF69" s="27">
        <f>+'DOMESTIC DEBT COLONES'!AF68</f>
        <v>1737019.1029849201</v>
      </c>
      <c r="AG69" s="256"/>
      <c r="AH69" s="27">
        <f>+'DOMESTIC DEBT COLONES'!AH68</f>
        <v>2113028.9863278503</v>
      </c>
      <c r="AI69" s="256"/>
      <c r="AJ69" s="27">
        <f>+'DOMESTIC DEBT COLONES'!AJ68</f>
        <v>2469137.5943026897</v>
      </c>
      <c r="AK69" s="256"/>
      <c r="AL69" s="27">
        <f>+'DOMESTIC DEBT COLONES'!AL68</f>
        <v>3041658.6772712595</v>
      </c>
      <c r="AM69" s="256"/>
      <c r="AN69" s="27">
        <f>+'DOMESTIC DEBT COLONES'!AN68</f>
        <v>3571799.5136955804</v>
      </c>
      <c r="AO69" s="256"/>
      <c r="AP69" s="27">
        <f>+'DOMESTIC DEBT COLONES'!AP68</f>
        <v>4024402.1226153099</v>
      </c>
      <c r="AQ69" s="256"/>
      <c r="AR69" s="27">
        <f>+'DOMESTIC DEBT COLONES'!AR68</f>
        <v>4604772.5103728902</v>
      </c>
      <c r="AS69" s="256"/>
      <c r="AT69" s="27">
        <f>+'DOMESTIC DEBT COLONES'!AT68</f>
        <v>5071876.37941931</v>
      </c>
      <c r="AU69" s="256"/>
      <c r="AV69" s="27">
        <f>+'DOMESTIC DEBT COLONES'!AV68</f>
        <v>5542721.1889028801</v>
      </c>
      <c r="AW69" s="256"/>
      <c r="AX69" s="27">
        <f>+'DOMESTIC DEBT COLONES'!AX68</f>
        <v>6311852.8896747101</v>
      </c>
      <c r="AY69" s="256"/>
      <c r="AZ69" s="27">
        <f>+'DOMESTIC DEBT COLONES'!AZ68</f>
        <v>600209.27787580003</v>
      </c>
      <c r="BA69" s="256"/>
      <c r="BB69" s="27">
        <f>+'DOMESTIC DEBT COLONES'!BB68</f>
        <v>1021706.2059470201</v>
      </c>
      <c r="BC69" s="256"/>
      <c r="BD69" s="27">
        <f>+'DOMESTIC DEBT COLONES'!BD68</f>
        <v>1814682.9587705098</v>
      </c>
      <c r="BE69" s="256"/>
      <c r="BF69" s="27">
        <f>+'DOMESTIC DEBT COLONES'!BF68</f>
        <v>2246768.39540713</v>
      </c>
      <c r="BG69" s="256"/>
      <c r="BH69" s="27">
        <f>+'DOMESTIC DEBT COLONES'!BH68</f>
        <v>2703348.9872901901</v>
      </c>
      <c r="BI69" s="256"/>
      <c r="BJ69" s="27">
        <f>+'DOMESTIC DEBT COLONES'!BJ68</f>
        <v>3290424.1912481701</v>
      </c>
      <c r="BK69" s="256"/>
      <c r="BL69" s="27">
        <f>+'DOMESTIC DEBT COLONES'!BL68</f>
        <v>3763332.7941518202</v>
      </c>
      <c r="BM69" s="256"/>
      <c r="BN69" s="27">
        <f>+'DOMESTIC DEBT COLONES'!BN68</f>
        <v>4195337.7862856705</v>
      </c>
      <c r="BO69" s="256"/>
      <c r="BP69" s="27">
        <f>+'DOMESTIC DEBT COLONES'!BP68</f>
        <v>4760677.65750344</v>
      </c>
      <c r="BQ69" s="278"/>
      <c r="BR69" s="309">
        <f>+'DOMESTIC DEBT COLONES'!BR68</f>
        <v>5229639.7</v>
      </c>
      <c r="BS69" s="327"/>
      <c r="BT69" s="309">
        <f>+'DOMESTIC DEBT COLONES'!BT68</f>
        <v>5707386.7305077193</v>
      </c>
      <c r="BU69" s="327"/>
      <c r="BV69" s="309">
        <f>+'DOMESTIC DEBT COLONES'!BV68</f>
        <v>5707386.7305077193</v>
      </c>
      <c r="BW69" s="327"/>
      <c r="BX69" s="309">
        <f>+'DOMESTIC DEBT COLONES'!BX68</f>
        <v>590151.03687612002</v>
      </c>
      <c r="BY69" s="327"/>
      <c r="BZ69" s="93">
        <f>+'DOMESTIC DEBT COLONES'!BZ68</f>
        <v>590151.03687612002</v>
      </c>
      <c r="CA69" s="363"/>
      <c r="CB69" s="93">
        <f>+'DOMESTIC DEBT COLONES'!CB68</f>
        <v>1058375.61867058</v>
      </c>
      <c r="CC69" s="363"/>
      <c r="CD69" s="309">
        <f>+'DOMESTIC DEBT COLONES'!CD68</f>
        <v>2233650.2830389403</v>
      </c>
      <c r="CE69" s="327"/>
      <c r="CF69" s="309">
        <f>+'DOMESTIC DEBT COLONES'!CF68</f>
        <v>2696774.7044817405</v>
      </c>
      <c r="CG69" s="327"/>
      <c r="CH69" s="309">
        <f>+'DOMESTIC DEBT COLONES'!CH68</f>
        <v>3312872.6617177301</v>
      </c>
      <c r="CI69" s="327"/>
      <c r="CJ69" s="309">
        <f>+'DOMESTIC DEBT COLONES'!CJ68</f>
        <v>3806660.99988518</v>
      </c>
      <c r="CK69" s="327"/>
      <c r="CL69" s="309">
        <f>+'DOMESTIC DEBT COLONES'!CL68</f>
        <v>4253128.5362485405</v>
      </c>
      <c r="CM69" s="4"/>
      <c r="CN69" s="309">
        <f>+'DOMESTIC DEBT COLONES'!CN68</f>
        <v>4821914.4522334505</v>
      </c>
      <c r="CO69" s="318"/>
      <c r="CP69" s="309">
        <f>+'DOMESTIC DEBT COLONES'!CP68</f>
        <v>5355821.2131532095</v>
      </c>
      <c r="CQ69" s="318"/>
      <c r="CR69" s="309">
        <f>+'DOMESTIC DEBT COLONES'!CR68</f>
        <v>5823359.6013695905</v>
      </c>
      <c r="CS69" s="318"/>
      <c r="CT69" s="309">
        <f>+'DOMESTIC DEBT COLONES'!CT68</f>
        <v>6576751.94961356</v>
      </c>
      <c r="CU69" s="318"/>
      <c r="CV69" s="309">
        <f>+'DOMESTIC DEBT COLONES'!CV68</f>
        <v>615730.12600201997</v>
      </c>
      <c r="CW69" s="318"/>
      <c r="CX69" s="309">
        <f>+'DOMESTIC DEBT COLONES'!CX68</f>
        <v>1054841.9419628801</v>
      </c>
      <c r="CY69" s="318"/>
      <c r="CZ69" s="309">
        <f>+'DOMESTIC DEBT COLONES'!CZ68</f>
        <v>1803185.2045727896</v>
      </c>
      <c r="DA69" s="318"/>
      <c r="DB69" s="309">
        <f>+'DOMESTIC DEBT COLONES'!DB68</f>
        <v>2289940.6627115901</v>
      </c>
      <c r="DC69" s="318"/>
      <c r="DD69" s="431">
        <f>+'DOMESTIC DEBT COLONES'!DD68</f>
        <v>2289940.6627115901</v>
      </c>
      <c r="DE69" s="439"/>
    </row>
    <row r="70" spans="1:109" s="38" customFormat="1" ht="13.5" customHeight="1" x14ac:dyDescent="0.35">
      <c r="A70" s="28" t="s">
        <v>81</v>
      </c>
      <c r="B70" s="26">
        <f>+'DOMESTIC DEBT COLONES'!B69</f>
        <v>7682246.3751666602</v>
      </c>
      <c r="C70" s="255"/>
      <c r="D70" s="26">
        <f>+'DOMESTIC DEBT COLONES'!D69</f>
        <v>668606.16007868014</v>
      </c>
      <c r="E70" s="255"/>
      <c r="F70" s="27">
        <v>1363567.0365266399</v>
      </c>
      <c r="G70" s="256"/>
      <c r="H70" s="27">
        <f>+'DOMESTIC DEBT COLONES'!H69</f>
        <v>2133788.40867496</v>
      </c>
      <c r="I70" s="256"/>
      <c r="J70" s="27">
        <f>+'DOMESTIC DEBT COLONES'!J69</f>
        <v>2660211.2324756896</v>
      </c>
      <c r="K70" s="256"/>
      <c r="L70" s="27">
        <f>+'DOMESTIC DEBT COLONES'!L69</f>
        <v>3223738.2192770699</v>
      </c>
      <c r="M70" s="256"/>
      <c r="N70" s="27">
        <f>+'DOMESTIC DEBT COLONES'!N69</f>
        <v>3892747.1564754206</v>
      </c>
      <c r="O70" s="256"/>
      <c r="P70" s="27">
        <f>+'DOMESTIC DEBT COLONES'!P69</f>
        <v>4562891.2062376495</v>
      </c>
      <c r="Q70" s="256"/>
      <c r="R70" s="27">
        <f>+'DOMESTIC DEBT COLONES'!R69</f>
        <v>5347874.886169659</v>
      </c>
      <c r="S70" s="256"/>
      <c r="T70" s="27">
        <f>+'DOMESTIC DEBT COLONES'!T69</f>
        <v>6041623.5544990608</v>
      </c>
      <c r="U70" s="256"/>
      <c r="V70" s="27">
        <f>+'DOMESTIC DEBT COLONES'!V69</f>
        <v>6578144.2425757488</v>
      </c>
      <c r="W70" s="256"/>
      <c r="X70" s="27">
        <f>+'DOMESTIC DEBT COLONES'!X69</f>
        <v>7189836.6250987006</v>
      </c>
      <c r="Y70" s="256"/>
      <c r="Z70" s="27">
        <f>+'DOMESTIC DEBT COLONES'!Z69</f>
        <v>8335028.0774487583</v>
      </c>
      <c r="AA70" s="256"/>
      <c r="AB70" s="27">
        <f>+'DOMESTIC DEBT COLONES'!AB69</f>
        <v>731721.86203065002</v>
      </c>
      <c r="AC70" s="256"/>
      <c r="AD70" s="26">
        <f>+'DOMESTIC DEBT COLONES'!AD69</f>
        <v>1534305.11625836</v>
      </c>
      <c r="AE70" s="255"/>
      <c r="AF70" s="27">
        <f>+'DOMESTIC DEBT COLONES'!AF69</f>
        <v>2268343.2443707297</v>
      </c>
      <c r="AG70" s="256"/>
      <c r="AH70" s="27">
        <f>+'DOMESTIC DEBT COLONES'!AH69</f>
        <v>2753940.8804305801</v>
      </c>
      <c r="AI70" s="256"/>
      <c r="AJ70" s="27">
        <f>+'DOMESTIC DEBT COLONES'!AJ69</f>
        <v>3232124.0460475003</v>
      </c>
      <c r="AK70" s="256"/>
      <c r="AL70" s="27">
        <f>+'DOMESTIC DEBT COLONES'!AL69</f>
        <v>3972678.97084331</v>
      </c>
      <c r="AM70" s="256"/>
      <c r="AN70" s="27">
        <f>+'DOMESTIC DEBT COLONES'!AN69</f>
        <v>4616044.6940591997</v>
      </c>
      <c r="AO70" s="256"/>
      <c r="AP70" s="27">
        <f>+'DOMESTIC DEBT COLONES'!AP69</f>
        <v>5468304.1376647698</v>
      </c>
      <c r="AQ70" s="256"/>
      <c r="AR70" s="27">
        <f>+'DOMESTIC DEBT COLONES'!AR69</f>
        <v>6219501.9590440802</v>
      </c>
      <c r="AS70" s="256"/>
      <c r="AT70" s="27">
        <f>+'DOMESTIC DEBT COLONES'!AT69</f>
        <v>6788262.7359411195</v>
      </c>
      <c r="AU70" s="256"/>
      <c r="AV70" s="27">
        <v>7392693.05488858</v>
      </c>
      <c r="AW70" s="256"/>
      <c r="AX70" s="27">
        <f>+'DOMESTIC DEBT COLONES'!AX69</f>
        <v>8457926.2110179607</v>
      </c>
      <c r="AY70" s="256"/>
      <c r="AZ70" s="27">
        <f>+'DOMESTIC DEBT COLONES'!AZ69</f>
        <v>757503.18246804993</v>
      </c>
      <c r="BA70" s="256"/>
      <c r="BB70" s="27">
        <f>+'DOMESTIC DEBT COLONES'!BB69</f>
        <v>1500236.0109705201</v>
      </c>
      <c r="BC70" s="256"/>
      <c r="BD70" s="27">
        <f>+'DOMESTIC DEBT COLONES'!BD69</f>
        <v>2266072.9310473404</v>
      </c>
      <c r="BE70" s="256"/>
      <c r="BF70" s="27">
        <f>+'DOMESTIC DEBT COLONES'!BF69</f>
        <v>2824128.9660870396</v>
      </c>
      <c r="BG70" s="256"/>
      <c r="BH70" s="27">
        <f>+'DOMESTIC DEBT COLONES'!BH69</f>
        <v>3415522.2608990497</v>
      </c>
      <c r="BI70" s="256"/>
      <c r="BJ70" s="27">
        <f>+'DOMESTIC DEBT COLONES'!BJ69</f>
        <v>4086883.5154030998</v>
      </c>
      <c r="BK70" s="256"/>
      <c r="BL70" s="27">
        <f>+'DOMESTIC DEBT COLONES'!BL69</f>
        <v>4813611.2617656095</v>
      </c>
      <c r="BM70" s="256"/>
      <c r="BN70" s="27">
        <f>+'DOMESTIC DEBT COLONES'!BN69</f>
        <v>5651385.210102899</v>
      </c>
      <c r="BO70" s="256"/>
      <c r="BP70" s="27">
        <f>+'DOMESTIC DEBT COLONES'!BP69</f>
        <v>6355196.9091009088</v>
      </c>
      <c r="BQ70" s="278"/>
      <c r="BR70" s="309">
        <f>+'DOMESTIC DEBT COLONES'!BR69</f>
        <v>7000950.2862979695</v>
      </c>
      <c r="BS70" s="327"/>
      <c r="BT70" s="309">
        <f>+'DOMESTIC DEBT COLONES'!BT69</f>
        <v>7593741.1758683585</v>
      </c>
      <c r="BU70" s="327"/>
      <c r="BV70" s="309">
        <f>+'DOMESTIC DEBT COLONES'!BV69</f>
        <v>7593741.1758683585</v>
      </c>
      <c r="BW70" s="327"/>
      <c r="BX70" s="309">
        <f>+'DOMESTIC DEBT COLONES'!BX69</f>
        <v>772374.31033248</v>
      </c>
      <c r="BY70" s="327"/>
      <c r="BZ70" s="93">
        <f>+'DOMESTIC DEBT COLONES'!BZ69</f>
        <v>772374.31033248</v>
      </c>
      <c r="CA70" s="363"/>
      <c r="CB70" s="93">
        <f>+'DOMESTIC DEBT COLONES'!CB69</f>
        <v>1069873.7940233801</v>
      </c>
      <c r="CC70" s="363"/>
      <c r="CD70" s="309">
        <f>+'DOMESTIC DEBT COLONES'!CD69</f>
        <v>3059961.1696522697</v>
      </c>
      <c r="CE70" s="327"/>
      <c r="CF70" s="309">
        <f>+'DOMESTIC DEBT COLONES'!CF69</f>
        <v>3705856.1854980397</v>
      </c>
      <c r="CG70" s="327"/>
      <c r="CH70" s="309">
        <f>+'DOMESTIC DEBT COLONES'!CH69</f>
        <v>4451471.9855985902</v>
      </c>
      <c r="CI70" s="327"/>
      <c r="CJ70" s="309">
        <f>+'DOMESTIC DEBT COLONES'!CJ69</f>
        <v>5195414.0534924502</v>
      </c>
      <c r="CK70" s="327"/>
      <c r="CL70" s="309">
        <f>+'DOMESTIC DEBT COLONES'!CL69</f>
        <v>6056307.1810486093</v>
      </c>
      <c r="CM70" s="4"/>
      <c r="CN70" s="309">
        <f>+'DOMESTIC DEBT COLONES'!CN69</f>
        <v>6795004.9296202408</v>
      </c>
      <c r="CO70" s="318"/>
      <c r="CP70" s="309">
        <f>+'DOMESTIC DEBT COLONES'!CP69</f>
        <v>7464542.0456725704</v>
      </c>
      <c r="CQ70" s="318"/>
      <c r="CR70" s="309">
        <f>+'DOMESTIC DEBT COLONES'!CR69</f>
        <v>8164623.1424943898</v>
      </c>
      <c r="CS70" s="318"/>
      <c r="CT70" s="309">
        <f>+'DOMESTIC DEBT COLONES'!CT69</f>
        <v>9263765.2847008798</v>
      </c>
      <c r="CU70" s="318"/>
      <c r="CV70" s="309">
        <f>+'DOMESTIC DEBT COLONES'!CV69</f>
        <v>782968.26863522001</v>
      </c>
      <c r="CW70" s="318"/>
      <c r="CX70" s="309">
        <f>+'DOMESTIC DEBT COLONES'!CX69</f>
        <v>1594940.3392123899</v>
      </c>
      <c r="CY70" s="318"/>
      <c r="CZ70" s="309">
        <f>+'DOMESTIC DEBT COLONES'!CZ69</f>
        <v>2387118.9574274803</v>
      </c>
      <c r="DA70" s="318"/>
      <c r="DB70" s="309">
        <f>+'DOMESTIC DEBT COLONES'!DB69</f>
        <v>3008596.5652105496</v>
      </c>
      <c r="DC70" s="318"/>
      <c r="DD70" s="431">
        <f>+'DOMESTIC DEBT COLONES'!DD69</f>
        <v>3008596.5652105496</v>
      </c>
      <c r="DE70" s="439"/>
    </row>
    <row r="71" spans="1:109" s="4" customFormat="1" ht="15" thickBot="1" x14ac:dyDescent="0.4">
      <c r="A71" s="251"/>
      <c r="B71" s="18"/>
      <c r="C71" s="257"/>
      <c r="D71" s="18"/>
      <c r="E71" s="257"/>
      <c r="F71" s="19"/>
      <c r="G71" s="258"/>
      <c r="H71" s="19"/>
      <c r="I71" s="258"/>
      <c r="J71" s="19"/>
      <c r="K71" s="258"/>
      <c r="L71" s="19"/>
      <c r="M71" s="258"/>
      <c r="N71" s="19"/>
      <c r="O71" s="258"/>
      <c r="P71" s="19"/>
      <c r="Q71" s="258"/>
      <c r="R71" s="19"/>
      <c r="S71" s="258"/>
      <c r="T71" s="19"/>
      <c r="U71" s="258"/>
      <c r="V71" s="19"/>
      <c r="W71" s="258"/>
      <c r="X71" s="19"/>
      <c r="Y71" s="258"/>
      <c r="Z71" s="19"/>
      <c r="AA71" s="258"/>
      <c r="AB71" s="19"/>
      <c r="AC71" s="258"/>
      <c r="AD71" s="18"/>
      <c r="AE71" s="257"/>
      <c r="AF71" s="19"/>
      <c r="AG71" s="258"/>
      <c r="AH71" s="19"/>
      <c r="AI71" s="258"/>
      <c r="AJ71" s="19"/>
      <c r="AK71" s="258"/>
      <c r="AL71" s="19"/>
      <c r="AM71" s="258"/>
      <c r="AN71" s="19"/>
      <c r="AO71" s="258"/>
      <c r="AP71" s="19"/>
      <c r="AQ71" s="258"/>
      <c r="AR71" s="19"/>
      <c r="AS71" s="258"/>
      <c r="AT71" s="19"/>
      <c r="AU71" s="258"/>
      <c r="AV71" s="19"/>
      <c r="AW71" s="258"/>
      <c r="AX71" s="19"/>
      <c r="AY71" s="258"/>
      <c r="AZ71" s="19"/>
      <c r="BA71" s="258"/>
      <c r="BB71" s="19"/>
      <c r="BC71" s="258"/>
      <c r="BD71" s="19"/>
      <c r="BE71" s="258"/>
      <c r="BF71" s="19"/>
      <c r="BG71" s="258"/>
      <c r="BH71" s="19"/>
      <c r="BI71" s="258"/>
      <c r="BJ71" s="19"/>
      <c r="BK71" s="258"/>
      <c r="BL71" s="19"/>
      <c r="BM71" s="258"/>
      <c r="BN71" s="19"/>
      <c r="BO71" s="258"/>
      <c r="BP71" s="19"/>
      <c r="BQ71" s="304"/>
      <c r="BR71" s="328"/>
      <c r="BS71" s="329"/>
      <c r="BT71" s="328"/>
      <c r="BU71" s="329"/>
      <c r="BV71" s="328"/>
      <c r="BW71" s="329"/>
      <c r="BX71" s="328"/>
      <c r="BY71" s="329"/>
      <c r="BZ71" s="364"/>
      <c r="CA71" s="365"/>
      <c r="CB71" s="364"/>
      <c r="CC71" s="365"/>
      <c r="CD71" s="328"/>
      <c r="CE71" s="329"/>
      <c r="CF71" s="328"/>
      <c r="CG71" s="329"/>
      <c r="CH71" s="328"/>
      <c r="CI71" s="329"/>
      <c r="CJ71" s="328"/>
      <c r="CK71" s="329"/>
      <c r="CL71" s="328"/>
      <c r="CN71" s="328"/>
      <c r="CO71" s="318"/>
      <c r="CP71" s="328"/>
      <c r="CQ71" s="318"/>
      <c r="CR71" s="328"/>
      <c r="CS71" s="318"/>
      <c r="CT71" s="328"/>
      <c r="CU71" s="318"/>
      <c r="CV71" s="328"/>
      <c r="CW71" s="406"/>
      <c r="CX71" s="328"/>
      <c r="CY71" s="406"/>
      <c r="CZ71" s="328"/>
      <c r="DA71" s="406"/>
      <c r="DB71" s="328"/>
      <c r="DC71" s="406"/>
      <c r="DD71" s="449"/>
      <c r="DE71" s="450"/>
    </row>
    <row r="72" spans="1:109" s="4" customFormat="1" ht="13.5" customHeight="1" x14ac:dyDescent="0.35">
      <c r="B72" s="38"/>
      <c r="C72" s="38"/>
      <c r="AD72" s="38"/>
      <c r="AE72" s="38"/>
    </row>
    <row r="73" spans="1:109" s="4" customFormat="1" ht="13.5" customHeight="1" x14ac:dyDescent="0.35">
      <c r="A73" s="1"/>
      <c r="B73" s="37"/>
      <c r="C73" s="38"/>
      <c r="D73" s="21"/>
      <c r="F73" s="21"/>
      <c r="H73" s="21"/>
      <c r="J73" s="21"/>
      <c r="L73" s="21"/>
      <c r="N73" s="21"/>
      <c r="P73" s="21"/>
      <c r="R73" s="21"/>
      <c r="T73" s="21"/>
      <c r="V73" s="21"/>
      <c r="X73" s="21"/>
      <c r="Z73" s="21"/>
      <c r="AB73" s="21"/>
      <c r="AD73" s="37"/>
      <c r="AE73" s="38"/>
      <c r="AF73" s="21"/>
      <c r="AH73" s="21"/>
      <c r="AJ73" s="21"/>
      <c r="AL73" s="21"/>
      <c r="AN73" s="21"/>
      <c r="AP73" s="21"/>
      <c r="AR73" s="21"/>
      <c r="AT73" s="21"/>
      <c r="AV73" s="21"/>
      <c r="AX73" s="21"/>
      <c r="AZ73" s="21"/>
      <c r="BB73" s="21"/>
      <c r="BD73" s="21"/>
      <c r="BF73" s="21"/>
      <c r="BH73" s="21"/>
      <c r="BJ73" s="21"/>
      <c r="BL73" s="21"/>
      <c r="BN73" s="21"/>
      <c r="BP73" s="21"/>
      <c r="BR73" s="21"/>
      <c r="BT73" s="21"/>
      <c r="BV73" s="21"/>
      <c r="BX73" s="21"/>
      <c r="BZ73" s="21"/>
      <c r="CB73" s="21"/>
      <c r="CD73" s="21"/>
      <c r="CF73" s="21"/>
      <c r="CH73" s="21"/>
      <c r="CJ73" s="21"/>
      <c r="CL73" s="21"/>
      <c r="CN73" s="21"/>
      <c r="CP73" s="21"/>
      <c r="CR73" s="21"/>
      <c r="CT73" s="21"/>
      <c r="CV73" s="21"/>
      <c r="CX73" s="21"/>
      <c r="CZ73" s="21"/>
      <c r="DB73" s="21"/>
      <c r="DD73" s="21"/>
    </row>
    <row r="74" spans="1:109" s="4" customFormat="1" ht="12.75" customHeight="1" x14ac:dyDescent="0.35">
      <c r="A74" s="1"/>
      <c r="B74" s="37"/>
      <c r="C74" s="38"/>
      <c r="D74" s="21"/>
      <c r="F74" s="21"/>
      <c r="H74" s="21"/>
      <c r="J74" s="21"/>
      <c r="L74" s="21"/>
      <c r="N74" s="21"/>
      <c r="P74" s="21"/>
      <c r="R74" s="21"/>
      <c r="T74" s="21"/>
      <c r="V74" s="21"/>
      <c r="X74" s="21"/>
      <c r="Z74" s="21"/>
      <c r="AB74" s="21"/>
      <c r="AD74" s="37"/>
      <c r="AE74" s="38"/>
      <c r="AF74" s="21"/>
      <c r="AH74" s="21"/>
      <c r="AJ74" s="21"/>
      <c r="AL74" s="21"/>
      <c r="AN74" s="21"/>
      <c r="AP74" s="21"/>
      <c r="AR74" s="21"/>
      <c r="AT74" s="21"/>
      <c r="AV74" s="21"/>
      <c r="AX74" s="21"/>
      <c r="AZ74" s="21"/>
      <c r="BB74" s="21"/>
      <c r="BD74" s="21"/>
      <c r="BF74" s="21"/>
      <c r="BH74" s="21"/>
      <c r="BJ74" s="21"/>
      <c r="BL74" s="21"/>
      <c r="BN74" s="21"/>
      <c r="BP74" s="21"/>
      <c r="BR74" s="21"/>
      <c r="BT74" s="21"/>
      <c r="BV74" s="21"/>
      <c r="BX74" s="21"/>
      <c r="BZ74" s="21"/>
      <c r="CB74" s="21"/>
      <c r="CD74" s="21"/>
      <c r="CF74" s="21"/>
      <c r="CH74" s="21"/>
      <c r="CJ74" s="21"/>
      <c r="CL74" s="21"/>
      <c r="CN74" s="21"/>
      <c r="CP74" s="21"/>
      <c r="CR74" s="21"/>
      <c r="CT74" s="21"/>
      <c r="CV74" s="21"/>
      <c r="CX74" s="21"/>
      <c r="CZ74" s="21"/>
      <c r="DB74" s="21"/>
      <c r="DD74" s="21"/>
    </row>
    <row r="75" spans="1:109" s="4" customFormat="1" ht="13.5" customHeight="1" x14ac:dyDescent="0.35">
      <c r="A75" s="1"/>
      <c r="B75" s="38"/>
      <c r="C75" s="38"/>
      <c r="AD75" s="38"/>
      <c r="AE75" s="38"/>
    </row>
    <row r="76" spans="1:109" s="4" customFormat="1" ht="18" customHeight="1" x14ac:dyDescent="0.35">
      <c r="A76" s="1"/>
      <c r="B76" s="38"/>
      <c r="C76" s="38"/>
      <c r="AD76" s="38"/>
      <c r="AE76" s="38"/>
    </row>
    <row r="77" spans="1:109" s="4" customFormat="1" ht="18.75" customHeight="1" x14ac:dyDescent="0.35">
      <c r="A77" s="1"/>
      <c r="B77" s="38"/>
      <c r="C77" s="38"/>
      <c r="AD77" s="38"/>
      <c r="AE77" s="38"/>
    </row>
    <row r="78" spans="1:109" s="4" customFormat="1" ht="18" customHeight="1" x14ac:dyDescent="0.35">
      <c r="A78" s="1"/>
      <c r="B78" s="38"/>
      <c r="C78" s="38"/>
      <c r="AD78" s="38"/>
      <c r="AE78" s="38"/>
    </row>
    <row r="79" spans="1:109" ht="12.75" customHeight="1" x14ac:dyDescent="0.35">
      <c r="B79" s="13"/>
      <c r="C79" s="13"/>
    </row>
    <row r="80" spans="1:109" ht="12" customHeight="1" x14ac:dyDescent="0.35">
      <c r="B80" s="13"/>
      <c r="C80" s="13"/>
    </row>
    <row r="81" spans="1:109" ht="12.75" customHeight="1" x14ac:dyDescent="0.35">
      <c r="B81" s="13"/>
      <c r="C81" s="13"/>
    </row>
    <row r="82" spans="1:109" ht="12.75" customHeight="1" x14ac:dyDescent="0.35">
      <c r="B82" s="13"/>
      <c r="C82" s="13"/>
    </row>
    <row r="83" spans="1:109" ht="15" thickBot="1" x14ac:dyDescent="0.4">
      <c r="B83" s="13"/>
      <c r="C83" s="13"/>
    </row>
    <row r="84" spans="1:109" s="58" customFormat="1" ht="15" thickBot="1" x14ac:dyDescent="0.4">
      <c r="A84" s="58" t="str">
        <f>+'DOMESTIC DEBT COLONES'!A83</f>
        <v>Exchande Rate</v>
      </c>
      <c r="B84" s="59">
        <f>+'DOMESTIC DEBT COLONES'!B83</f>
        <v>615.74</v>
      </c>
      <c r="C84" s="132"/>
      <c r="D84" s="59">
        <f>+'DOMESTIC DEBT COLONES'!D83</f>
        <v>614.62</v>
      </c>
      <c r="F84" s="61">
        <f>+'DOMESTIC DEBT COLONES'!F83</f>
        <v>614.78</v>
      </c>
      <c r="H84" s="61">
        <f>+'DOMESTIC DEBT COLONES'!H83</f>
        <v>612.88</v>
      </c>
      <c r="J84" s="61">
        <f>+'DOMESTIC DEBT COLONES'!J83</f>
        <v>614.85</v>
      </c>
      <c r="L84" s="61">
        <f>+'DOMESTIC DEBT COLONES'!L83</f>
        <v>620.51</v>
      </c>
      <c r="N84" s="61">
        <f>+'DOMESTIC DEBT COLONES'!N83</f>
        <v>620.27</v>
      </c>
      <c r="P84" s="61">
        <f>+'DOMESTIC DEBT COLONES'!P83</f>
        <v>621.78</v>
      </c>
      <c r="R84" s="61">
        <f>+'DOMESTIC DEBT COLONES'!R83</f>
        <v>625.87</v>
      </c>
      <c r="T84" s="61">
        <f>+'DOMESTIC DEBT COLONES'!T83</f>
        <v>628.79999999999995</v>
      </c>
      <c r="V84" s="61">
        <f>+'DOMESTIC DEBT COLONES'!V83</f>
        <v>641.04999999999995</v>
      </c>
      <c r="X84" s="61">
        <f>+'DOMESTIC DEBT COLONES'!X83</f>
        <v>631.82000000000005</v>
      </c>
      <c r="Z84" s="61">
        <f>+'DOMESTIC DEBT COLONES'!Z83</f>
        <v>642.66</v>
      </c>
      <c r="AB84" s="61">
        <f>+'DOMESTIC DEBT COLONES'!AB83</f>
        <v>647.09</v>
      </c>
      <c r="AD84" s="59">
        <f>+'DOMESTIC DEBT COLONES'!AD83</f>
        <v>645.27</v>
      </c>
      <c r="AE84" s="132"/>
      <c r="AF84" s="61">
        <f>+'DOMESTIC DEBT COLONES'!AF83</f>
        <v>667.37</v>
      </c>
      <c r="AH84" s="61">
        <f>+'DOMESTIC DEBT COLONES'!AH83</f>
        <v>669.28</v>
      </c>
      <c r="AJ84" s="61">
        <f>+'DOMESTIC DEBT COLONES'!AJ83</f>
        <v>688.85</v>
      </c>
      <c r="AL84" s="61">
        <f>+'DOMESTIC DEBT COLONES'!AL83</f>
        <v>692.27</v>
      </c>
      <c r="AN84" s="61">
        <f>+'DOMESTIC DEBT COLONES'!AN83</f>
        <v>672.62</v>
      </c>
      <c r="AP84" s="61">
        <f>+'DOMESTIC DEBT COLONES'!AP83</f>
        <v>658.73</v>
      </c>
      <c r="AR84" s="61">
        <f>+'DOMESTIC DEBT COLONES'!AR83</f>
        <v>629.41999999999996</v>
      </c>
      <c r="AT84" s="61">
        <f>+'DOMESTIC DEBT COLONES'!AT83</f>
        <v>619.66999999999996</v>
      </c>
      <c r="AV84" s="61">
        <f>+'DOMESTIC DEBT COLONES'!AV83</f>
        <v>604.29999999999995</v>
      </c>
      <c r="AX84" s="61">
        <f>+'DOMESTIC DEBT COLONES'!AX83</f>
        <v>597.64</v>
      </c>
      <c r="AZ84" s="61">
        <f>+'DOMESTIC DEBT COLONES'!AZ83</f>
        <v>557.65</v>
      </c>
      <c r="BB84" s="61">
        <f>+'DOMESTIC DEBT COLONES'!BB83</f>
        <v>560.79</v>
      </c>
      <c r="BD84" s="61">
        <f>+'DOMESTIC DEBT COLONES'!BD83</f>
        <v>543.30999999999995</v>
      </c>
      <c r="BF84" s="61">
        <f>+'DOMESTIC DEBT COLONES'!BF83</f>
        <v>547.70000000000005</v>
      </c>
      <c r="BH84" s="61">
        <f>+'DOMESTIC DEBT COLONES'!BH83</f>
        <v>544.30999999999995</v>
      </c>
      <c r="BJ84" s="61">
        <f>+'DOMESTIC DEBT COLONES'!BJ83</f>
        <v>547.86</v>
      </c>
      <c r="BL84" s="61">
        <f>+'DOMESTIC DEBT COLONES'!BL83</f>
        <v>547</v>
      </c>
      <c r="BN84" s="61">
        <f>+'DOMESTIC DEBT COLONES'!BN83</f>
        <v>538.17999999999995</v>
      </c>
      <c r="BP84" s="61">
        <f>+'DOMESTIC DEBT COLONES'!BP83</f>
        <v>541.5</v>
      </c>
      <c r="BR84" s="61">
        <f>+'DOMESTIC DEBT COLONES'!BR83</f>
        <v>535.16999999999996</v>
      </c>
      <c r="BT84" s="61">
        <f>+'DOMESTIC DEBT COLONES'!BT83</f>
        <v>536.54</v>
      </c>
      <c r="BV84" s="61">
        <f>+'DOMESTIC DEBT COLONES'!BV83</f>
        <v>523.72</v>
      </c>
      <c r="BX84" s="61">
        <f>+'DOMESTIC DEBT COLONES'!BX83</f>
        <v>518.29999999999995</v>
      </c>
      <c r="BZ84" s="61">
        <f>+'DOMESTIC DEBT COLONES'!BZ83</f>
        <v>515.99</v>
      </c>
      <c r="CB84" s="61">
        <f>+'DOMESTIC DEBT COLONES'!CB83</f>
        <v>504.1</v>
      </c>
      <c r="CD84" s="61">
        <f>+'DOMESTIC DEBT COLONES'!CD83</f>
        <v>509.44</v>
      </c>
      <c r="CF84" s="61">
        <f>+'DOMESTIC DEBT COLONES'!CF83</f>
        <v>531.82000000000005</v>
      </c>
      <c r="CH84" s="61">
        <f>+'DOMESTIC DEBT COLONES'!CH83</f>
        <v>528.53</v>
      </c>
      <c r="CJ84" s="61">
        <f>+'DOMESTIC DEBT COLONES'!CJ83</f>
        <v>524.1</v>
      </c>
      <c r="CL84" s="61">
        <f>+'DOMESTIC DEBT COLONES'!CL83</f>
        <v>520.66999999999996</v>
      </c>
      <c r="CN84" s="61">
        <f>+'DOMESTIC DEBT COLONES'!CN83</f>
        <v>519.02</v>
      </c>
      <c r="CP84" s="61">
        <f>+'DOMESTIC DEBT COLONES'!CP83</f>
        <v>513.84</v>
      </c>
      <c r="CR84" s="61">
        <f>+'DOMESTIC DEBT COLONES'!CR83</f>
        <v>510.01</v>
      </c>
      <c r="CT84" s="61">
        <f>+'DOMESTIC DEBT COLONES'!CT83</f>
        <v>511.53</v>
      </c>
      <c r="CV84" s="61">
        <f>+'DOMESTIC DEBT COLONES'!CV83</f>
        <v>509.68</v>
      </c>
      <c r="CX84" s="61">
        <f>+'DOMESTIC DEBT COLONES'!CX83</f>
        <v>505</v>
      </c>
      <c r="CZ84" s="61">
        <f>+'DOMESTIC DEBT COLONES'!CZ83</f>
        <v>503.5</v>
      </c>
      <c r="DB84" s="61">
        <f>+'DOMESTIC DEBT COLONES'!DB83</f>
        <v>506.95</v>
      </c>
      <c r="DD84" s="61">
        <f>+'DOMESTIC DEBT COLONES'!DD83</f>
        <v>507.16</v>
      </c>
    </row>
    <row r="85" spans="1:109" x14ac:dyDescent="0.35">
      <c r="B85" s="13"/>
      <c r="C85" s="13"/>
    </row>
    <row r="86" spans="1:109" x14ac:dyDescent="0.35">
      <c r="A86" s="13" t="str">
        <f>+'EXTERNAL DEBT COLONES'!A95</f>
        <v>As of December 2019, calculation of the weighted average rate and that includes the colonization of the dollar rates, an average one year mobile exchange rate is considered</v>
      </c>
    </row>
    <row r="87" spans="1:109" s="13" customFormat="1" x14ac:dyDescent="0.35">
      <c r="A87" s="13" t="str">
        <f>+'EXTERNAL DEBT COLONES'!A96</f>
        <v>External debt does not include the amount of interests  for ¢ 160.735,01 million colones.</v>
      </c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  <c r="AF87" s="1"/>
      <c r="AG87" s="1"/>
      <c r="AH87" s="1"/>
      <c r="AI87" s="1"/>
      <c r="AJ87" s="1"/>
      <c r="AK87" s="1"/>
      <c r="AL87" s="1"/>
      <c r="AM87" s="1"/>
      <c r="AN87" s="1"/>
      <c r="AO87" s="1"/>
      <c r="AP87" s="1"/>
      <c r="AQ87" s="1"/>
      <c r="AR87" s="1"/>
      <c r="AS87" s="1"/>
      <c r="AT87" s="1"/>
      <c r="AU87" s="1"/>
      <c r="AV87" s="1"/>
      <c r="AW87" s="1"/>
      <c r="AX87" s="1"/>
      <c r="AY87" s="1"/>
      <c r="AZ87" s="1"/>
      <c r="BA87" s="1"/>
      <c r="BB87" s="1"/>
      <c r="BC87" s="1"/>
      <c r="BD87" s="1"/>
      <c r="BE87" s="1"/>
      <c r="BF87" s="1"/>
      <c r="BG87" s="1"/>
      <c r="BH87" s="1"/>
      <c r="BI87" s="1"/>
      <c r="BJ87" s="1"/>
      <c r="BK87" s="1"/>
      <c r="BL87" s="1"/>
      <c r="BM87" s="1"/>
      <c r="BN87" s="1"/>
      <c r="BO87" s="1"/>
      <c r="BP87" s="1"/>
      <c r="BQ87" s="1"/>
      <c r="BR87" s="1"/>
      <c r="BS87" s="1"/>
      <c r="BT87" s="1"/>
      <c r="BU87" s="1"/>
      <c r="BV87" s="1"/>
      <c r="BW87" s="1"/>
      <c r="BX87" s="1"/>
      <c r="BY87" s="1"/>
      <c r="BZ87" s="1"/>
      <c r="CA87" s="1"/>
      <c r="CB87" s="1"/>
      <c r="CC87" s="1"/>
      <c r="CD87" s="1"/>
      <c r="CE87" s="1"/>
      <c r="CF87" s="1"/>
      <c r="CG87" s="1"/>
      <c r="CH87" s="1"/>
      <c r="CI87" s="1"/>
      <c r="CJ87" s="1"/>
      <c r="CK87" s="1"/>
      <c r="CL87" s="1"/>
      <c r="CM87" s="1"/>
      <c r="CN87" s="1"/>
      <c r="CO87" s="1"/>
      <c r="CP87" s="1"/>
      <c r="CQ87" s="1"/>
      <c r="CR87" s="1"/>
      <c r="CS87" s="1"/>
      <c r="CT87" s="1"/>
      <c r="CU87" s="1"/>
      <c r="CV87" s="1"/>
      <c r="CW87" s="1"/>
      <c r="CX87" s="1"/>
      <c r="CY87" s="1"/>
      <c r="CZ87" s="1"/>
      <c r="DA87" s="1"/>
      <c r="DB87" s="1"/>
      <c r="DC87" s="1"/>
      <c r="DD87" s="1"/>
      <c r="DE87" s="1"/>
    </row>
    <row r="88" spans="1:109" x14ac:dyDescent="0.35">
      <c r="A88" s="13" t="str">
        <f>+'DOMESTIC DEBT COLONES'!A86</f>
        <v>Domestic debt does not include the amount of premiums and discounts accrued for ¢ 151.581,98 million colones.</v>
      </c>
    </row>
    <row r="89" spans="1:109" x14ac:dyDescent="0.35">
      <c r="A89" s="13" t="str">
        <f>+'EXTERNAL DEBT USD'!A95</f>
        <v>DATA PIB February 2025</v>
      </c>
    </row>
    <row r="90" spans="1:109" x14ac:dyDescent="0.35">
      <c r="A90" s="1" t="str">
        <f>+'DOMESTIC DEBT COLONES'!A89</f>
        <v>*Total Current Revenues, tax revenues and total Expenditures updated to February 2025.</v>
      </c>
    </row>
  </sheetData>
  <mergeCells count="57">
    <mergeCell ref="DD4:DE4"/>
    <mergeCell ref="BJ4:BK4"/>
    <mergeCell ref="CV4:CW4"/>
    <mergeCell ref="CT4:CU4"/>
    <mergeCell ref="CR4:CS4"/>
    <mergeCell ref="CP4:CQ4"/>
    <mergeCell ref="BZ4:CA4"/>
    <mergeCell ref="BV4:BW4"/>
    <mergeCell ref="BT4:BU4"/>
    <mergeCell ref="BX4:BY4"/>
    <mergeCell ref="CN4:CO4"/>
    <mergeCell ref="CH4:CI4"/>
    <mergeCell ref="CF4:CG4"/>
    <mergeCell ref="CD4:CE4"/>
    <mergeCell ref="CB4:CC4"/>
    <mergeCell ref="CL4:CM4"/>
    <mergeCell ref="T4:U4"/>
    <mergeCell ref="BP4:BQ4"/>
    <mergeCell ref="BL4:BM4"/>
    <mergeCell ref="AL4:AM4"/>
    <mergeCell ref="BN4:BO4"/>
    <mergeCell ref="BH4:BI4"/>
    <mergeCell ref="BD4:BE4"/>
    <mergeCell ref="B4:C4"/>
    <mergeCell ref="L4:M4"/>
    <mergeCell ref="N4:O4"/>
    <mergeCell ref="P4:Q4"/>
    <mergeCell ref="R4:S4"/>
    <mergeCell ref="H4:I4"/>
    <mergeCell ref="F4:G4"/>
    <mergeCell ref="D4:E4"/>
    <mergeCell ref="AR4:AS4"/>
    <mergeCell ref="AZ4:BA4"/>
    <mergeCell ref="BB4:BC4"/>
    <mergeCell ref="AX4:AY4"/>
    <mergeCell ref="CJ4:CK4"/>
    <mergeCell ref="DB4:DC4"/>
    <mergeCell ref="CZ4:DA4"/>
    <mergeCell ref="CX4:CY4"/>
    <mergeCell ref="BR4:BS4"/>
    <mergeCell ref="AV4:AW4"/>
    <mergeCell ref="A1:BQ1"/>
    <mergeCell ref="A2:BQ2"/>
    <mergeCell ref="AD4:AE4"/>
    <mergeCell ref="AB4:AC4"/>
    <mergeCell ref="X4:Y4"/>
    <mergeCell ref="V4:W4"/>
    <mergeCell ref="BF4:BG4"/>
    <mergeCell ref="AF4:AG4"/>
    <mergeCell ref="AP4:AQ4"/>
    <mergeCell ref="AN4:AO4"/>
    <mergeCell ref="A4:A6"/>
    <mergeCell ref="J4:K4"/>
    <mergeCell ref="AJ4:AK4"/>
    <mergeCell ref="AH4:AI4"/>
    <mergeCell ref="Z4:AA4"/>
    <mergeCell ref="AT4:AU4"/>
  </mergeCells>
  <phoneticPr fontId="0" type="noConversion"/>
  <hyperlinks>
    <hyperlink ref="DF1" location="CONTENTS!I5" display="Å CONTENTS" xr:uid="{E3D4E685-EB0F-45BC-9F82-7CCB3532064D}"/>
  </hyperlinks>
  <printOptions horizontalCentered="1" verticalCentered="1"/>
  <pageMargins left="0.25" right="0.27" top="0.27" bottom="0.5" header="0" footer="0.5"/>
  <pageSetup paperSize="5" scale="50" orientation="landscape" r:id="rId1"/>
  <headerFooter alignWithMargins="0"/>
  <rowBreaks count="1" manualBreakCount="1">
    <brk id="80" max="16383" man="1"/>
  </rowBreaks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Hoja10">
    <tabColor rgb="FF002060"/>
    <pageSetUpPr fitToPage="1"/>
  </sheetPr>
  <dimension ref="A1:DF83"/>
  <sheetViews>
    <sheetView showGridLines="0" workbookViewId="0">
      <pane xSplit="1" ySplit="6" topLeftCell="CT7" activePane="bottomRight" state="frozen"/>
      <selection activeCell="AD149" sqref="AD149"/>
      <selection pane="topRight" activeCell="AD149" sqref="AD149"/>
      <selection pane="bottomLeft" activeCell="AD149" sqref="AD149"/>
      <selection pane="bottomRight" activeCell="DF9" sqref="DF9"/>
    </sheetView>
  </sheetViews>
  <sheetFormatPr baseColWidth="10" defaultColWidth="11.44140625" defaultRowHeight="14.4" outlineLevelCol="1" x14ac:dyDescent="0.35"/>
  <cols>
    <col min="1" max="1" width="24.44140625" style="1" customWidth="1"/>
    <col min="2" max="2" width="17.44140625" style="1" hidden="1" customWidth="1" outlineLevel="1"/>
    <col min="3" max="3" width="0" style="1" hidden="1" customWidth="1" outlineLevel="1"/>
    <col min="4" max="4" width="17.44140625" style="1" hidden="1" customWidth="1" outlineLevel="1"/>
    <col min="5" max="5" width="0" style="1" hidden="1" customWidth="1" outlineLevel="1"/>
    <col min="6" max="6" width="17.44140625" style="1" hidden="1" customWidth="1" outlineLevel="1"/>
    <col min="7" max="7" width="0" style="1" hidden="1" customWidth="1" outlineLevel="1"/>
    <col min="8" max="8" width="17.44140625" style="1" hidden="1" customWidth="1" outlineLevel="1"/>
    <col min="9" max="9" width="0" style="1" hidden="1" customWidth="1" outlineLevel="1"/>
    <col min="10" max="10" width="17.44140625" style="1" hidden="1" customWidth="1" outlineLevel="1"/>
    <col min="11" max="11" width="0" style="1" hidden="1" customWidth="1" outlineLevel="1"/>
    <col min="12" max="12" width="17.44140625" style="1" hidden="1" customWidth="1" outlineLevel="1"/>
    <col min="13" max="13" width="0" style="1" hidden="1" customWidth="1" outlineLevel="1"/>
    <col min="14" max="14" width="17.44140625" style="1" hidden="1" customWidth="1" outlineLevel="1"/>
    <col min="15" max="15" width="0" style="1" hidden="1" customWidth="1" outlineLevel="1"/>
    <col min="16" max="16" width="17.44140625" style="1" hidden="1" customWidth="1" outlineLevel="1"/>
    <col min="17" max="17" width="0" style="1" hidden="1" customWidth="1" outlineLevel="1"/>
    <col min="18" max="18" width="17.44140625" style="1" hidden="1" customWidth="1" outlineLevel="1"/>
    <col min="19" max="19" width="0" style="1" hidden="1" customWidth="1" outlineLevel="1"/>
    <col min="20" max="20" width="17.44140625" style="1" hidden="1" customWidth="1" outlineLevel="1"/>
    <col min="21" max="21" width="0" style="1" hidden="1" customWidth="1" outlineLevel="1"/>
    <col min="22" max="22" width="17.44140625" style="1" hidden="1" customWidth="1" outlineLevel="1"/>
    <col min="23" max="23" width="0" style="1" hidden="1" customWidth="1" outlineLevel="1"/>
    <col min="24" max="24" width="17.44140625" style="1" hidden="1" customWidth="1" outlineLevel="1"/>
    <col min="25" max="25" width="0" style="1" hidden="1" customWidth="1" outlineLevel="1"/>
    <col min="26" max="26" width="17.44140625" style="1" hidden="1" customWidth="1" outlineLevel="1"/>
    <col min="27" max="27" width="0" style="1" hidden="1" customWidth="1" outlineLevel="1"/>
    <col min="28" max="28" width="17.44140625" style="1" hidden="1" customWidth="1" outlineLevel="1"/>
    <col min="29" max="29" width="0" style="1" hidden="1" customWidth="1" outlineLevel="1"/>
    <col min="30" max="30" width="17.44140625" style="13" hidden="1" customWidth="1" outlineLevel="1"/>
    <col min="31" max="31" width="0" style="13" hidden="1" customWidth="1" outlineLevel="1"/>
    <col min="32" max="32" width="17.44140625" style="1" hidden="1" customWidth="1" outlineLevel="1"/>
    <col min="33" max="33" width="0" style="1" hidden="1" customWidth="1" outlineLevel="1"/>
    <col min="34" max="34" width="17.44140625" style="1" hidden="1" customWidth="1" outlineLevel="1"/>
    <col min="35" max="35" width="0" style="1" hidden="1" customWidth="1" outlineLevel="1"/>
    <col min="36" max="36" width="17.44140625" style="1" hidden="1" customWidth="1" outlineLevel="1"/>
    <col min="37" max="37" width="0" style="1" hidden="1" customWidth="1" outlineLevel="1"/>
    <col min="38" max="38" width="17.44140625" style="1" hidden="1" customWidth="1" outlineLevel="1"/>
    <col min="39" max="39" width="0" style="1" hidden="1" customWidth="1" outlineLevel="1"/>
    <col min="40" max="40" width="17.44140625" style="1" hidden="1" customWidth="1" outlineLevel="1"/>
    <col min="41" max="41" width="0" style="1" hidden="1" customWidth="1" outlineLevel="1"/>
    <col min="42" max="42" width="17.44140625" style="1" hidden="1" customWidth="1" outlineLevel="1"/>
    <col min="43" max="43" width="0" style="1" hidden="1" customWidth="1" outlineLevel="1"/>
    <col min="44" max="44" width="17.44140625" style="1" hidden="1" customWidth="1" outlineLevel="1"/>
    <col min="45" max="45" width="0" style="1" hidden="1" customWidth="1" outlineLevel="1"/>
    <col min="46" max="46" width="17.44140625" style="13" hidden="1" customWidth="1" outlineLevel="1"/>
    <col min="47" max="47" width="0" style="13" hidden="1" customWidth="1" outlineLevel="1"/>
    <col min="48" max="48" width="17.44140625" style="1" hidden="1" customWidth="1" outlineLevel="1"/>
    <col min="49" max="49" width="0" style="1" hidden="1" customWidth="1" outlineLevel="1"/>
    <col min="50" max="50" width="17.44140625" style="1" customWidth="1" collapsed="1"/>
    <col min="51" max="51" width="11.44140625" style="1"/>
    <col min="52" max="52" width="17.44140625" style="1" customWidth="1"/>
    <col min="53" max="53" width="11.44140625" style="1"/>
    <col min="54" max="54" width="17.44140625" style="1" customWidth="1"/>
    <col min="55" max="55" width="11.44140625" style="1"/>
    <col min="56" max="56" width="17.44140625" style="1" customWidth="1"/>
    <col min="57" max="57" width="11.44140625" style="1"/>
    <col min="58" max="58" width="17.44140625" style="1" customWidth="1"/>
    <col min="59" max="59" width="11.44140625" style="1"/>
    <col min="60" max="60" width="17.44140625" style="1" customWidth="1"/>
    <col min="61" max="61" width="11.44140625" style="1"/>
    <col min="62" max="62" width="17.44140625" style="1" customWidth="1"/>
    <col min="63" max="63" width="11.44140625" style="1"/>
    <col min="64" max="64" width="17.44140625" style="1" customWidth="1"/>
    <col min="65" max="65" width="11.44140625" style="1"/>
    <col min="66" max="66" width="17.44140625" style="1" customWidth="1"/>
    <col min="67" max="67" width="11.44140625" style="1"/>
    <col min="68" max="68" width="17.44140625" style="1" customWidth="1"/>
    <col min="69" max="69" width="11.44140625" style="1"/>
    <col min="70" max="70" width="17.44140625" style="1" customWidth="1"/>
    <col min="71" max="71" width="11.44140625" style="1"/>
    <col min="72" max="72" width="17.44140625" style="1" customWidth="1"/>
    <col min="73" max="73" width="11.44140625" style="1"/>
    <col min="74" max="74" width="17.44140625" style="1" customWidth="1"/>
    <col min="75" max="75" width="11.44140625" style="1"/>
    <col min="76" max="76" width="17.44140625" style="1" customWidth="1"/>
    <col min="77" max="77" width="11.44140625" style="1"/>
    <col min="78" max="78" width="17.44140625" style="1" customWidth="1"/>
    <col min="79" max="79" width="11.44140625" style="1"/>
    <col min="80" max="80" width="17.44140625" style="1" customWidth="1"/>
    <col min="81" max="81" width="11.44140625" style="1"/>
    <col min="82" max="82" width="17.44140625" style="1" customWidth="1"/>
    <col min="83" max="83" width="11.44140625" style="1"/>
    <col min="84" max="84" width="17.44140625" style="1" customWidth="1"/>
    <col min="85" max="85" width="11.44140625" style="1"/>
    <col min="86" max="86" width="17.44140625" style="1" customWidth="1"/>
    <col min="87" max="87" width="11.44140625" style="1"/>
    <col min="88" max="88" width="17.44140625" style="1" customWidth="1"/>
    <col min="89" max="89" width="11.44140625" style="1"/>
    <col min="90" max="90" width="17.44140625" style="1" customWidth="1"/>
    <col min="91" max="91" width="11.44140625" style="1"/>
    <col min="92" max="92" width="17.44140625" style="1" customWidth="1"/>
    <col min="93" max="93" width="11.44140625" style="1"/>
    <col min="94" max="94" width="17.44140625" style="1" customWidth="1"/>
    <col min="95" max="95" width="11.44140625" style="1"/>
    <col min="96" max="96" width="17.44140625" style="1" customWidth="1"/>
    <col min="97" max="97" width="11.44140625" style="1"/>
    <col min="98" max="98" width="17.44140625" style="1" customWidth="1"/>
    <col min="99" max="99" width="11.44140625" style="1"/>
    <col min="100" max="100" width="17.44140625" style="1" customWidth="1"/>
    <col min="101" max="101" width="11.44140625" style="1"/>
    <col min="102" max="102" width="17.44140625" style="1" customWidth="1"/>
    <col min="103" max="103" width="11.44140625" style="1"/>
    <col min="104" max="104" width="17.44140625" style="1" customWidth="1"/>
    <col min="105" max="105" width="11.44140625" style="1"/>
    <col min="106" max="106" width="17.44140625" style="1" customWidth="1"/>
    <col min="107" max="107" width="11.44140625" style="1"/>
    <col min="108" max="108" width="17.44140625" style="1" customWidth="1"/>
    <col min="109" max="16384" width="11.44140625" style="1"/>
  </cols>
  <sheetData>
    <row r="1" spans="1:110" ht="29.25" customHeight="1" x14ac:dyDescent="0.35">
      <c r="A1" s="492" t="s">
        <v>181</v>
      </c>
      <c r="B1" s="492"/>
      <c r="C1" s="492"/>
      <c r="D1" s="492"/>
      <c r="E1" s="492"/>
      <c r="F1" s="492"/>
      <c r="G1" s="492"/>
      <c r="H1" s="492"/>
      <c r="I1" s="492"/>
      <c r="J1" s="492"/>
      <c r="K1" s="492"/>
      <c r="L1" s="492"/>
      <c r="M1" s="492"/>
      <c r="N1" s="492"/>
      <c r="O1" s="492"/>
      <c r="P1" s="492"/>
      <c r="Q1" s="492"/>
      <c r="R1" s="492"/>
      <c r="S1" s="492"/>
      <c r="T1" s="492"/>
      <c r="U1" s="492"/>
      <c r="V1" s="492"/>
      <c r="W1" s="492"/>
      <c r="X1" s="492"/>
      <c r="Y1" s="492"/>
      <c r="Z1" s="492"/>
      <c r="AA1" s="492"/>
      <c r="AB1" s="492"/>
      <c r="AC1" s="492"/>
      <c r="AD1" s="492"/>
      <c r="AE1" s="492"/>
      <c r="AF1" s="492"/>
      <c r="AG1" s="492"/>
      <c r="AH1" s="492"/>
      <c r="AI1" s="492"/>
      <c r="AJ1" s="492"/>
      <c r="AK1" s="492"/>
      <c r="AL1" s="492"/>
      <c r="AM1" s="492"/>
      <c r="AN1" s="492"/>
      <c r="AO1" s="492"/>
      <c r="AP1" s="492"/>
      <c r="AQ1" s="492"/>
      <c r="AR1" s="492"/>
      <c r="AS1" s="492"/>
      <c r="AT1" s="492"/>
      <c r="AU1" s="492"/>
      <c r="AV1" s="492"/>
      <c r="AW1" s="492"/>
      <c r="AX1" s="492"/>
      <c r="AY1" s="492"/>
      <c r="AZ1" s="492"/>
      <c r="BA1" s="492"/>
      <c r="BB1" s="492"/>
      <c r="BC1" s="492"/>
      <c r="BD1" s="492"/>
      <c r="BE1" s="492"/>
      <c r="BF1" s="492"/>
      <c r="BG1" s="492"/>
      <c r="BH1" s="492"/>
      <c r="BI1" s="492"/>
      <c r="BJ1" s="492"/>
      <c r="BK1" s="492"/>
      <c r="BL1" s="492"/>
      <c r="BM1" s="492"/>
      <c r="BN1" s="492"/>
      <c r="BO1" s="492"/>
      <c r="BP1" s="492"/>
      <c r="BQ1" s="492"/>
      <c r="BR1" s="124"/>
      <c r="BS1" s="124"/>
      <c r="BT1" s="124"/>
      <c r="BU1" s="124"/>
      <c r="BV1" s="124"/>
      <c r="BW1" s="124"/>
      <c r="BX1" s="124"/>
      <c r="BY1" s="124"/>
      <c r="BZ1" s="124"/>
      <c r="CA1" s="124"/>
      <c r="CB1" s="124"/>
      <c r="CC1" s="124"/>
      <c r="CD1" s="124"/>
      <c r="CE1" s="124"/>
      <c r="CF1" s="124"/>
      <c r="CG1" s="124"/>
      <c r="CH1" s="124"/>
      <c r="CI1" s="124"/>
      <c r="CJ1" s="124"/>
      <c r="CK1" s="124"/>
      <c r="CL1" s="124"/>
      <c r="CM1" s="124"/>
      <c r="CN1" s="124"/>
      <c r="CO1" s="124"/>
      <c r="CP1" s="124"/>
      <c r="CQ1" s="124"/>
      <c r="CR1" s="124"/>
      <c r="CS1" s="124"/>
      <c r="CT1" s="124"/>
      <c r="CU1" s="124"/>
      <c r="CV1" s="124"/>
      <c r="CW1" s="124"/>
      <c r="CX1" s="124"/>
      <c r="CY1" s="124"/>
      <c r="CZ1" s="124"/>
      <c r="DA1" s="124"/>
      <c r="DB1" s="124"/>
      <c r="DC1" s="124"/>
      <c r="DD1" s="124"/>
      <c r="DE1" s="124"/>
      <c r="DF1" s="11" t="s">
        <v>42</v>
      </c>
    </row>
    <row r="2" spans="1:110" ht="15" x14ac:dyDescent="0.35">
      <c r="A2" s="493" t="s">
        <v>90</v>
      </c>
      <c r="B2" s="493"/>
      <c r="C2" s="493"/>
      <c r="D2" s="493"/>
      <c r="E2" s="493"/>
      <c r="F2" s="493"/>
      <c r="G2" s="493"/>
      <c r="H2" s="493"/>
      <c r="I2" s="493"/>
      <c r="J2" s="493"/>
      <c r="K2" s="493"/>
      <c r="L2" s="493"/>
      <c r="M2" s="493"/>
      <c r="N2" s="493"/>
      <c r="O2" s="493"/>
      <c r="P2" s="493"/>
      <c r="Q2" s="493"/>
      <c r="R2" s="493"/>
      <c r="S2" s="493"/>
      <c r="T2" s="493"/>
      <c r="U2" s="493"/>
      <c r="V2" s="493"/>
      <c r="W2" s="493"/>
      <c r="X2" s="493"/>
      <c r="Y2" s="493"/>
      <c r="Z2" s="493"/>
      <c r="AA2" s="493"/>
      <c r="AB2" s="493"/>
      <c r="AC2" s="493"/>
      <c r="AD2" s="493"/>
      <c r="AE2" s="493"/>
      <c r="AF2" s="493"/>
      <c r="AG2" s="493"/>
      <c r="AH2" s="493"/>
      <c r="AI2" s="493"/>
      <c r="AJ2" s="493"/>
      <c r="AK2" s="493"/>
      <c r="AL2" s="493"/>
      <c r="AM2" s="493"/>
      <c r="AN2" s="493"/>
      <c r="AO2" s="493"/>
      <c r="AP2" s="493"/>
      <c r="AQ2" s="493"/>
      <c r="AR2" s="493"/>
      <c r="AS2" s="493"/>
      <c r="AT2" s="493"/>
      <c r="AU2" s="493"/>
      <c r="AV2" s="493"/>
      <c r="AW2" s="493"/>
      <c r="AX2" s="493"/>
      <c r="AY2" s="493"/>
      <c r="AZ2" s="493"/>
      <c r="BA2" s="493"/>
      <c r="BB2" s="493"/>
      <c r="BC2" s="493"/>
      <c r="BD2" s="493"/>
      <c r="BE2" s="493"/>
      <c r="BF2" s="493"/>
      <c r="BG2" s="493"/>
      <c r="BH2" s="493"/>
      <c r="BI2" s="493"/>
      <c r="BJ2" s="493"/>
      <c r="BK2" s="493"/>
      <c r="BL2" s="493"/>
      <c r="BM2" s="493"/>
      <c r="BN2" s="493"/>
      <c r="BO2" s="493"/>
      <c r="BP2" s="493"/>
      <c r="BQ2" s="493"/>
      <c r="BR2" s="125"/>
      <c r="BS2" s="125"/>
      <c r="BT2" s="125"/>
      <c r="BU2" s="125"/>
      <c r="BV2" s="125"/>
      <c r="BW2" s="125"/>
      <c r="BX2" s="125"/>
      <c r="BY2" s="125"/>
      <c r="BZ2" s="125"/>
      <c r="CA2" s="125"/>
      <c r="CB2" s="125"/>
      <c r="CC2" s="125"/>
      <c r="CD2" s="125"/>
      <c r="CE2" s="125"/>
      <c r="CF2" s="125"/>
      <c r="CG2" s="125"/>
      <c r="CH2" s="125"/>
      <c r="CI2" s="125"/>
      <c r="CJ2" s="125"/>
      <c r="CK2" s="125"/>
      <c r="CL2" s="125"/>
      <c r="CM2" s="125"/>
      <c r="CN2" s="125"/>
      <c r="CO2" s="125"/>
      <c r="CP2" s="125"/>
      <c r="CQ2" s="125"/>
      <c r="CR2" s="125"/>
      <c r="CS2" s="125"/>
      <c r="CT2" s="125"/>
      <c r="CU2" s="125"/>
      <c r="CV2" s="125"/>
      <c r="CW2" s="125"/>
      <c r="CX2" s="125"/>
      <c r="CY2" s="125"/>
      <c r="CZ2" s="125"/>
      <c r="DA2" s="125"/>
      <c r="DB2" s="125"/>
      <c r="DC2" s="125"/>
      <c r="DD2" s="125"/>
      <c r="DE2" s="125"/>
      <c r="DF2" s="104"/>
    </row>
    <row r="3" spans="1:110" ht="15" thickBot="1" x14ac:dyDescent="0.4">
      <c r="A3" s="105"/>
      <c r="B3" s="13"/>
      <c r="C3" s="13"/>
    </row>
    <row r="4" spans="1:110" x14ac:dyDescent="0.35">
      <c r="A4" s="486" t="s">
        <v>70</v>
      </c>
      <c r="B4" s="482" t="s">
        <v>208</v>
      </c>
      <c r="C4" s="483"/>
      <c r="D4" s="482" t="s">
        <v>209</v>
      </c>
      <c r="E4" s="483"/>
      <c r="F4" s="480" t="s">
        <v>210</v>
      </c>
      <c r="G4" s="481"/>
      <c r="H4" s="480" t="s">
        <v>211</v>
      </c>
      <c r="I4" s="481"/>
      <c r="J4" s="480" t="s">
        <v>212</v>
      </c>
      <c r="K4" s="481"/>
      <c r="L4" s="480" t="s">
        <v>213</v>
      </c>
      <c r="M4" s="481"/>
      <c r="N4" s="480" t="s">
        <v>214</v>
      </c>
      <c r="O4" s="481"/>
      <c r="P4" s="480" t="s">
        <v>215</v>
      </c>
      <c r="Q4" s="481"/>
      <c r="R4" s="480" t="s">
        <v>216</v>
      </c>
      <c r="S4" s="481"/>
      <c r="T4" s="480" t="s">
        <v>218</v>
      </c>
      <c r="U4" s="481"/>
      <c r="V4" s="480" t="s">
        <v>224</v>
      </c>
      <c r="W4" s="481"/>
      <c r="X4" s="480" t="s">
        <v>226</v>
      </c>
      <c r="Y4" s="481"/>
      <c r="Z4" s="480" t="s">
        <v>228</v>
      </c>
      <c r="AA4" s="481"/>
      <c r="AB4" s="480" t="s">
        <v>231</v>
      </c>
      <c r="AC4" s="481"/>
      <c r="AD4" s="482" t="s">
        <v>232</v>
      </c>
      <c r="AE4" s="483"/>
      <c r="AF4" s="480" t="s">
        <v>235</v>
      </c>
      <c r="AG4" s="481"/>
      <c r="AH4" s="480" t="s">
        <v>238</v>
      </c>
      <c r="AI4" s="481"/>
      <c r="AJ4" s="480" t="s">
        <v>242</v>
      </c>
      <c r="AK4" s="481"/>
      <c r="AL4" s="480" t="s">
        <v>243</v>
      </c>
      <c r="AM4" s="481"/>
      <c r="AN4" s="480" t="s">
        <v>244</v>
      </c>
      <c r="AO4" s="481"/>
      <c r="AP4" s="480" t="s">
        <v>245</v>
      </c>
      <c r="AQ4" s="481"/>
      <c r="AR4" s="480" t="s">
        <v>246</v>
      </c>
      <c r="AS4" s="481"/>
      <c r="AT4" s="482" t="s">
        <v>247</v>
      </c>
      <c r="AU4" s="483"/>
      <c r="AV4" s="480" t="s">
        <v>248</v>
      </c>
      <c r="AW4" s="481"/>
      <c r="AX4" s="480" t="s">
        <v>249</v>
      </c>
      <c r="AY4" s="481"/>
      <c r="AZ4" s="480" t="s">
        <v>252</v>
      </c>
      <c r="BA4" s="481"/>
      <c r="BB4" s="480" t="s">
        <v>254</v>
      </c>
      <c r="BC4" s="481"/>
      <c r="BD4" s="480" t="s">
        <v>256</v>
      </c>
      <c r="BE4" s="481"/>
      <c r="BF4" s="480" t="s">
        <v>257</v>
      </c>
      <c r="BG4" s="481"/>
      <c r="BH4" s="480" t="s">
        <v>258</v>
      </c>
      <c r="BI4" s="481"/>
      <c r="BJ4" s="480" t="s">
        <v>259</v>
      </c>
      <c r="BK4" s="481"/>
      <c r="BL4" s="480" t="s">
        <v>260</v>
      </c>
      <c r="BM4" s="481"/>
      <c r="BN4" s="480" t="s">
        <v>261</v>
      </c>
      <c r="BO4" s="481"/>
      <c r="BP4" s="480" t="s">
        <v>263</v>
      </c>
      <c r="BQ4" s="481"/>
      <c r="BR4" s="480" t="s">
        <v>265</v>
      </c>
      <c r="BS4" s="481"/>
      <c r="BT4" s="480" t="s">
        <v>268</v>
      </c>
      <c r="BU4" s="481"/>
      <c r="BV4" s="480" t="s">
        <v>269</v>
      </c>
      <c r="BW4" s="481"/>
      <c r="BX4" s="480" t="s">
        <v>271</v>
      </c>
      <c r="BY4" s="481"/>
      <c r="BZ4" s="482" t="s">
        <v>272</v>
      </c>
      <c r="CA4" s="483"/>
      <c r="CB4" s="482" t="s">
        <v>274</v>
      </c>
      <c r="CC4" s="483"/>
      <c r="CD4" s="480" t="s">
        <v>275</v>
      </c>
      <c r="CE4" s="481"/>
      <c r="CF4" s="480" t="s">
        <v>276</v>
      </c>
      <c r="CG4" s="481"/>
      <c r="CH4" s="480" t="s">
        <v>278</v>
      </c>
      <c r="CI4" s="481"/>
      <c r="CJ4" s="480" t="s">
        <v>280</v>
      </c>
      <c r="CK4" s="481"/>
      <c r="CL4" s="480" t="s">
        <v>281</v>
      </c>
      <c r="CM4" s="481"/>
      <c r="CN4" s="480" t="s">
        <v>284</v>
      </c>
      <c r="CO4" s="481"/>
      <c r="CP4" s="480" t="s">
        <v>286</v>
      </c>
      <c r="CQ4" s="481"/>
      <c r="CR4" s="480" t="s">
        <v>288</v>
      </c>
      <c r="CS4" s="481"/>
      <c r="CT4" s="480" t="s">
        <v>291</v>
      </c>
      <c r="CU4" s="481"/>
      <c r="CV4" s="480" t="s">
        <v>295</v>
      </c>
      <c r="CW4" s="481"/>
      <c r="CX4" s="480" t="s">
        <v>297</v>
      </c>
      <c r="CY4" s="481"/>
      <c r="CZ4" s="480" t="s">
        <v>298</v>
      </c>
      <c r="DA4" s="481"/>
      <c r="DB4" s="480" t="s">
        <v>300</v>
      </c>
      <c r="DC4" s="481"/>
      <c r="DD4" s="489" t="s">
        <v>302</v>
      </c>
      <c r="DE4" s="490"/>
    </row>
    <row r="5" spans="1:110" x14ac:dyDescent="0.35">
      <c r="A5" s="487"/>
      <c r="B5" s="15" t="s">
        <v>45</v>
      </c>
      <c r="C5" s="62" t="s">
        <v>46</v>
      </c>
      <c r="D5" s="15" t="s">
        <v>45</v>
      </c>
      <c r="E5" s="62" t="s">
        <v>46</v>
      </c>
      <c r="F5" s="16" t="s">
        <v>45</v>
      </c>
      <c r="G5" s="63" t="s">
        <v>46</v>
      </c>
      <c r="H5" s="16" t="s">
        <v>45</v>
      </c>
      <c r="I5" s="63" t="s">
        <v>46</v>
      </c>
      <c r="J5" s="16" t="s">
        <v>45</v>
      </c>
      <c r="K5" s="63" t="s">
        <v>46</v>
      </c>
      <c r="L5" s="16" t="s">
        <v>45</v>
      </c>
      <c r="M5" s="63" t="s">
        <v>46</v>
      </c>
      <c r="N5" s="16" t="s">
        <v>45</v>
      </c>
      <c r="O5" s="63" t="s">
        <v>46</v>
      </c>
      <c r="P5" s="16" t="s">
        <v>45</v>
      </c>
      <c r="Q5" s="63" t="s">
        <v>46</v>
      </c>
      <c r="R5" s="16" t="s">
        <v>45</v>
      </c>
      <c r="S5" s="63" t="s">
        <v>46</v>
      </c>
      <c r="T5" s="16" t="s">
        <v>45</v>
      </c>
      <c r="U5" s="63" t="s">
        <v>46</v>
      </c>
      <c r="V5" s="16" t="s">
        <v>45</v>
      </c>
      <c r="W5" s="63" t="s">
        <v>46</v>
      </c>
      <c r="X5" s="16" t="s">
        <v>45</v>
      </c>
      <c r="Y5" s="63" t="s">
        <v>46</v>
      </c>
      <c r="Z5" s="16" t="s">
        <v>45</v>
      </c>
      <c r="AA5" s="63" t="s">
        <v>46</v>
      </c>
      <c r="AB5" s="16" t="s">
        <v>45</v>
      </c>
      <c r="AC5" s="63" t="s">
        <v>46</v>
      </c>
      <c r="AD5" s="15" t="s">
        <v>45</v>
      </c>
      <c r="AE5" s="62" t="s">
        <v>46</v>
      </c>
      <c r="AF5" s="16" t="s">
        <v>45</v>
      </c>
      <c r="AG5" s="63" t="s">
        <v>46</v>
      </c>
      <c r="AH5" s="16" t="s">
        <v>45</v>
      </c>
      <c r="AI5" s="63" t="s">
        <v>46</v>
      </c>
      <c r="AJ5" s="16" t="s">
        <v>45</v>
      </c>
      <c r="AK5" s="63" t="s">
        <v>46</v>
      </c>
      <c r="AL5" s="16" t="s">
        <v>45</v>
      </c>
      <c r="AM5" s="63" t="s">
        <v>46</v>
      </c>
      <c r="AN5" s="16" t="s">
        <v>45</v>
      </c>
      <c r="AO5" s="63" t="s">
        <v>46</v>
      </c>
      <c r="AP5" s="16" t="s">
        <v>45</v>
      </c>
      <c r="AQ5" s="63" t="s">
        <v>46</v>
      </c>
      <c r="AR5" s="16" t="s">
        <v>45</v>
      </c>
      <c r="AS5" s="63" t="s">
        <v>46</v>
      </c>
      <c r="AT5" s="15" t="s">
        <v>45</v>
      </c>
      <c r="AU5" s="62" t="s">
        <v>46</v>
      </c>
      <c r="AV5" s="16" t="s">
        <v>45</v>
      </c>
      <c r="AW5" s="63" t="s">
        <v>46</v>
      </c>
      <c r="AX5" s="16" t="s">
        <v>45</v>
      </c>
      <c r="AY5" s="63" t="s">
        <v>46</v>
      </c>
      <c r="AZ5" s="16" t="s">
        <v>45</v>
      </c>
      <c r="BA5" s="63" t="s">
        <v>46</v>
      </c>
      <c r="BB5" s="16" t="s">
        <v>45</v>
      </c>
      <c r="BC5" s="63" t="s">
        <v>46</v>
      </c>
      <c r="BD5" s="16" t="s">
        <v>45</v>
      </c>
      <c r="BE5" s="63" t="s">
        <v>46</v>
      </c>
      <c r="BF5" s="16" t="s">
        <v>45</v>
      </c>
      <c r="BG5" s="63" t="s">
        <v>46</v>
      </c>
      <c r="BH5" s="16" t="s">
        <v>45</v>
      </c>
      <c r="BI5" s="63" t="s">
        <v>46</v>
      </c>
      <c r="BJ5" s="16" t="s">
        <v>45</v>
      </c>
      <c r="BK5" s="63" t="s">
        <v>46</v>
      </c>
      <c r="BL5" s="16" t="s">
        <v>45</v>
      </c>
      <c r="BM5" s="63" t="s">
        <v>46</v>
      </c>
      <c r="BN5" s="16" t="s">
        <v>45</v>
      </c>
      <c r="BO5" s="63" t="s">
        <v>46</v>
      </c>
      <c r="BP5" s="16" t="s">
        <v>45</v>
      </c>
      <c r="BQ5" s="63" t="s">
        <v>46</v>
      </c>
      <c r="BR5" s="16" t="s">
        <v>45</v>
      </c>
      <c r="BS5" s="63" t="s">
        <v>46</v>
      </c>
      <c r="BT5" s="16" t="s">
        <v>45</v>
      </c>
      <c r="BU5" s="63" t="s">
        <v>46</v>
      </c>
      <c r="BV5" s="16" t="s">
        <v>45</v>
      </c>
      <c r="BW5" s="63" t="s">
        <v>46</v>
      </c>
      <c r="BX5" s="16" t="s">
        <v>45</v>
      </c>
      <c r="BY5" s="63" t="s">
        <v>46</v>
      </c>
      <c r="BZ5" s="15" t="s">
        <v>45</v>
      </c>
      <c r="CA5" s="62" t="s">
        <v>46</v>
      </c>
      <c r="CB5" s="15" t="s">
        <v>45</v>
      </c>
      <c r="CC5" s="62" t="s">
        <v>46</v>
      </c>
      <c r="CD5" s="16" t="s">
        <v>45</v>
      </c>
      <c r="CE5" s="63" t="s">
        <v>46</v>
      </c>
      <c r="CF5" s="16" t="s">
        <v>45</v>
      </c>
      <c r="CG5" s="63" t="s">
        <v>46</v>
      </c>
      <c r="CH5" s="16" t="s">
        <v>45</v>
      </c>
      <c r="CI5" s="63" t="s">
        <v>46</v>
      </c>
      <c r="CJ5" s="16" t="s">
        <v>45</v>
      </c>
      <c r="CK5" s="63" t="s">
        <v>46</v>
      </c>
      <c r="CL5" s="16" t="s">
        <v>45</v>
      </c>
      <c r="CM5" s="63" t="s">
        <v>46</v>
      </c>
      <c r="CN5" s="16" t="s">
        <v>45</v>
      </c>
      <c r="CO5" s="63" t="s">
        <v>46</v>
      </c>
      <c r="CP5" s="16" t="s">
        <v>45</v>
      </c>
      <c r="CQ5" s="63" t="s">
        <v>46</v>
      </c>
      <c r="CR5" s="16" t="s">
        <v>45</v>
      </c>
      <c r="CS5" s="63" t="s">
        <v>46</v>
      </c>
      <c r="CT5" s="16" t="s">
        <v>45</v>
      </c>
      <c r="CU5" s="63" t="s">
        <v>46</v>
      </c>
      <c r="CV5" s="16" t="s">
        <v>45</v>
      </c>
      <c r="CW5" s="63" t="s">
        <v>46</v>
      </c>
      <c r="CX5" s="16" t="s">
        <v>45</v>
      </c>
      <c r="CY5" s="63" t="s">
        <v>46</v>
      </c>
      <c r="CZ5" s="16" t="s">
        <v>45</v>
      </c>
      <c r="DA5" s="63" t="s">
        <v>46</v>
      </c>
      <c r="DB5" s="16" t="s">
        <v>45</v>
      </c>
      <c r="DC5" s="63" t="s">
        <v>46</v>
      </c>
      <c r="DD5" s="17" t="s">
        <v>45</v>
      </c>
      <c r="DE5" s="64" t="s">
        <v>46</v>
      </c>
    </row>
    <row r="6" spans="1:110" s="4" customFormat="1" ht="15" thickBot="1" x14ac:dyDescent="0.4">
      <c r="A6" s="488"/>
      <c r="B6" s="18">
        <f>+'PUBLIC DEBT COLONES'!B6/'PUBLIC DEBT USD'!B76</f>
        <v>39658.824235757165</v>
      </c>
      <c r="C6" s="65">
        <f>+C9+C11+C13</f>
        <v>0.99999999999999989</v>
      </c>
      <c r="D6" s="18">
        <f>+'PUBLIC DEBT COLONES'!D6/'PUBLIC DEBT USD'!D76</f>
        <v>40225.308111308368</v>
      </c>
      <c r="E6" s="65">
        <f>+E9+E11+E13</f>
        <v>1</v>
      </c>
      <c r="F6" s="19">
        <f>+'PUBLIC DEBT COLONES'!F6/'PUBLIC DEBT USD'!F76</f>
        <v>40880.970533349799</v>
      </c>
      <c r="G6" s="66">
        <f>+G9+G11+G13</f>
        <v>1</v>
      </c>
      <c r="H6" s="19">
        <f>+'PUBLIC DEBT COLONES'!H6/'PUBLIC DEBT USD'!H76</f>
        <v>41417.696084383795</v>
      </c>
      <c r="I6" s="66">
        <f>+I9+I11+I13</f>
        <v>0.99999999999999989</v>
      </c>
      <c r="J6" s="19">
        <f>+'PUBLIC DEBT COLONES'!J6/'PUBLIC DEBT USD'!J76</f>
        <v>41731.920195184408</v>
      </c>
      <c r="K6" s="66">
        <f>+K9+K11+K13</f>
        <v>0.99999999999999989</v>
      </c>
      <c r="L6" s="19">
        <f>+'PUBLIC DEBT COLONES'!L6/'PUBLIC DEBT USD'!L76</f>
        <v>41570.873807661133</v>
      </c>
      <c r="M6" s="66">
        <f>+M9+M11+M13</f>
        <v>1</v>
      </c>
      <c r="N6" s="19">
        <f>+'PUBLIC DEBT COLONES'!N6/'PUBLIC DEBT USD'!N76</f>
        <v>42282.70184390941</v>
      </c>
      <c r="O6" s="66">
        <f>+O9+O11+O13</f>
        <v>1</v>
      </c>
      <c r="P6" s="19">
        <f>+'PUBLIC DEBT COLONES'!P6/'PUBLIC DEBT USD'!P76</f>
        <v>42434.4592688505</v>
      </c>
      <c r="Q6" s="66">
        <f>+Q9+Q11+Q13</f>
        <v>1.0000000000000002</v>
      </c>
      <c r="R6" s="19">
        <f>+'PUBLIC DEBT COLONES'!R6/'PUBLIC DEBT USD'!R76</f>
        <v>43190.749540413795</v>
      </c>
      <c r="S6" s="66">
        <f>+S9+S11+S13</f>
        <v>1</v>
      </c>
      <c r="T6" s="19">
        <f>+'PUBLIC DEBT COLONES'!T6/'PUBLIC DEBT USD'!T76</f>
        <v>43278.853108518349</v>
      </c>
      <c r="U6" s="66">
        <f>+U9+U11+U13</f>
        <v>1</v>
      </c>
      <c r="V6" s="19">
        <f>+'PUBLIC DEBT COLONES'!V6/'PUBLIC DEBT USD'!V76</f>
        <v>42941.619580879124</v>
      </c>
      <c r="W6" s="66">
        <f>+W9+W11+W13</f>
        <v>1.0000000000000002</v>
      </c>
      <c r="X6" s="19">
        <f>+'PUBLIC DEBT COLONES'!X6/'PUBLIC DEBT USD'!X76</f>
        <v>42885.10710131126</v>
      </c>
      <c r="Y6" s="66">
        <f>+Y9+Y11+Y13</f>
        <v>1</v>
      </c>
      <c r="Z6" s="19">
        <f>+'PUBLIC DEBT COLONES'!Z6/'PUBLIC DEBT USD'!Z76</f>
        <v>42436.106805758245</v>
      </c>
      <c r="AA6" s="66">
        <f>+AA9+AA11+AA13</f>
        <v>0.99999999999999989</v>
      </c>
      <c r="AB6" s="19">
        <f>+'PUBLIC DEBT COLONES'!AB6/'PUBLIC DEBT USD'!AB76</f>
        <v>42463.83014333334</v>
      </c>
      <c r="AC6" s="66">
        <f>+AC9+AC11+AC13</f>
        <v>1</v>
      </c>
      <c r="AD6" s="18">
        <f>+'PUBLIC DEBT COLONES'!AD6/'PUBLIC DEBT USD'!AD76</f>
        <v>42972.406598957961</v>
      </c>
      <c r="AE6" s="65">
        <f>+AE9+AE11+AE13</f>
        <v>1</v>
      </c>
      <c r="AF6" s="19">
        <f>+'PUBLIC DEBT COLONES'!AF6/'PUBLIC DEBT USD'!AF76</f>
        <v>42620.123732616805</v>
      </c>
      <c r="AG6" s="66">
        <f>+AG9+AG11+AG13</f>
        <v>1</v>
      </c>
      <c r="AH6" s="19">
        <f>+'PUBLIC DEBT COLONES'!AH6/'PUBLIC DEBT USD'!AH76</f>
        <v>42920.759462929156</v>
      </c>
      <c r="AI6" s="66">
        <f>+AI9+AI11+AI13</f>
        <v>1</v>
      </c>
      <c r="AJ6" s="19">
        <f>+'PUBLIC DEBT COLONES'!AJ6/'PUBLIC DEBT USD'!AJ76</f>
        <v>42085.785394033053</v>
      </c>
      <c r="AK6" s="66">
        <f>+AK9+AK11+AK13</f>
        <v>0.99999999999999989</v>
      </c>
      <c r="AL6" s="19">
        <f>+'PUBLIC DEBT COLONES'!AL6/'PUBLIC DEBT USD'!AL76</f>
        <v>41767.324216472392</v>
      </c>
      <c r="AM6" s="66">
        <f>+AM9+AM11+AM13</f>
        <v>1</v>
      </c>
      <c r="AN6" s="19">
        <f>+'PUBLIC DEBT COLONES'!AN6/'PUBLIC DEBT USD'!AN76</f>
        <v>42541.313123953332</v>
      </c>
      <c r="AO6" s="66">
        <f>+AO9+AO11+AO13</f>
        <v>0.99999999999999989</v>
      </c>
      <c r="AP6" s="19">
        <f>+'PUBLIC DEBT COLONES'!AP6/'PUBLIC DEBT USD'!AP76</f>
        <v>43782.765319063903</v>
      </c>
      <c r="AQ6" s="66">
        <f>+AQ9+AQ11+AQ13</f>
        <v>1</v>
      </c>
      <c r="AR6" s="19">
        <f>+'PUBLIC DEBT COLONES'!AR6/'PUBLIC DEBT USD'!AR76</f>
        <v>44849.006599195971</v>
      </c>
      <c r="AS6" s="66">
        <f>+AS9+AS11+AS13</f>
        <v>0.99999999999999978</v>
      </c>
      <c r="AT6" s="18">
        <f>+'PUBLIC DEBT COLONES'!AT6/'PUBLIC DEBT USD'!AT76</f>
        <v>45503.321450726609</v>
      </c>
      <c r="AU6" s="65">
        <f>+AU9+AU11+AU13</f>
        <v>0.99999999999999989</v>
      </c>
      <c r="AV6" s="19">
        <f>+'PUBLIC DEBT COLONES'!AV6/'PUBLIC DEBT USD'!AV76</f>
        <v>46947.592419736597</v>
      </c>
      <c r="AW6" s="66">
        <f>+AW9+AW11+AW13</f>
        <v>1</v>
      </c>
      <c r="AX6" s="19">
        <f>+'PUBLIC DEBT COLONES'!AX6/'PUBLIC DEBT USD'!AX76</f>
        <v>47224.956643887963</v>
      </c>
      <c r="AY6" s="66">
        <f>+AY9+AY11+AY13</f>
        <v>1</v>
      </c>
      <c r="AZ6" s="19">
        <f>+'PUBLIC DEBT COLONES'!AZ6/'PUBLIC DEBT USD'!AZ76</f>
        <v>48922.988922012388</v>
      </c>
      <c r="BA6" s="66">
        <f>+BA9+BA11+BA13</f>
        <v>1</v>
      </c>
      <c r="BB6" s="19">
        <f>+'PUBLIC DEBT COLONES'!BB6/'PUBLIC DEBT USD'!BB76</f>
        <v>49049.671787640727</v>
      </c>
      <c r="BC6" s="66">
        <f>+BC9+BC11+BC13</f>
        <v>1</v>
      </c>
      <c r="BD6" s="19">
        <f>+'PUBLIC DEBT COLONES'!BD6/'PUBLIC DEBT USD'!BD76</f>
        <v>50313.223927227955</v>
      </c>
      <c r="BE6" s="66">
        <f>+BE9+BE11+BE13</f>
        <v>1</v>
      </c>
      <c r="BF6" s="19">
        <f>+'PUBLIC DEBT COLONES'!BF6/'PUBLIC DEBT USD'!BF76</f>
        <v>52069.181669110687</v>
      </c>
      <c r="BG6" s="66">
        <f>+BG9+BG11+BG13</f>
        <v>0.99999999999999989</v>
      </c>
      <c r="BH6" s="19">
        <f>+'PUBLIC DEBT COLONES'!BH6/'PUBLIC DEBT USD'!BH76</f>
        <v>52494.80376343106</v>
      </c>
      <c r="BI6" s="66">
        <f>+BI9+BI11+BI13</f>
        <v>1.0000000000000002</v>
      </c>
      <c r="BJ6" s="19">
        <f>+'PUBLIC DEBT COLONES'!BJ6/'PUBLIC DEBT USD'!BJ76</f>
        <v>52263.712118917065</v>
      </c>
      <c r="BK6" s="66">
        <f>+BK9+BK11+BK13</f>
        <v>1</v>
      </c>
      <c r="BL6" s="19">
        <f>+'PUBLIC DEBT COLONES'!BL6/'PUBLIC DEBT USD'!BL76</f>
        <v>52098.834637842796</v>
      </c>
      <c r="BM6" s="66">
        <f>+BM9+BM11+BM13</f>
        <v>1</v>
      </c>
      <c r="BN6" s="19">
        <f>+'PUBLIC DEBT COLONES'!BN6/'PUBLIC DEBT USD'!BN76</f>
        <v>52667.905442112904</v>
      </c>
      <c r="BO6" s="66">
        <f>+BO9+BO11+BO13</f>
        <v>1</v>
      </c>
      <c r="BP6" s="19">
        <f>+'PUBLIC DEBT COLONES'!BP6/'PUBLIC DEBT USD'!BP76</f>
        <v>52137.116067150957</v>
      </c>
      <c r="BQ6" s="66">
        <f>+BQ9+BQ11+BQ13</f>
        <v>1</v>
      </c>
      <c r="BR6" s="19">
        <f>+'PUBLIC DEBT COLONES'!BR6/'PUBLIC DEBT USD'!BR76</f>
        <v>52724.689417841808</v>
      </c>
      <c r="BS6" s="66">
        <f>+BS9+BS11+BS13</f>
        <v>0.99999999999999989</v>
      </c>
      <c r="BT6" s="19">
        <f>+'PUBLIC DEBT COLONES'!BT6/'PUBLIC DEBT USD'!BT76</f>
        <v>54047.937463178001</v>
      </c>
      <c r="BU6" s="66">
        <f>+BU9+BU11+BU13</f>
        <v>1.0000000000000002</v>
      </c>
      <c r="BV6" s="19">
        <f>+'PUBLIC DEBT COLONES'!BV6/'PUBLIC DEBT USD'!BV76</f>
        <v>54919.196333269458</v>
      </c>
      <c r="BW6" s="66">
        <f>+BW9+BW11+BW13</f>
        <v>1</v>
      </c>
      <c r="BX6" s="19">
        <f>+'PUBLIC DEBT COLONES'!BX6/'PUBLIC DEBT USD'!BX76</f>
        <v>55918.289120426889</v>
      </c>
      <c r="BY6" s="66">
        <f>+BY9+BY11+BY13</f>
        <v>1</v>
      </c>
      <c r="BZ6" s="18">
        <f>+'PUBLIC DEBT COLONES'!BZ6/'PUBLIC DEBT USD'!BZ76</f>
        <v>55875.721746099058</v>
      </c>
      <c r="CA6" s="65">
        <f>+CA9+CA11+CA13</f>
        <v>1</v>
      </c>
      <c r="CB6" s="18">
        <f>+'PUBLIC DEBT COLONES'!CB6/'PUBLIC DEBT USD'!CB76</f>
        <v>56467.444865243546</v>
      </c>
      <c r="CC6" s="65">
        <f>+CC9+CC11+CC13</f>
        <v>0.99999999999999989</v>
      </c>
      <c r="CD6" s="19">
        <f>+'PUBLIC DEBT COLONES'!CD6/'PUBLIC DEBT USD'!CD76</f>
        <v>56504.007118195565</v>
      </c>
      <c r="CE6" s="66">
        <f>+CE9+CE11+CE13</f>
        <v>1</v>
      </c>
      <c r="CF6" s="19">
        <f>+'PUBLIC DEBT COLONES'!CF6/'PUBLIC DEBT USD'!CF76</f>
        <v>55178.02423785151</v>
      </c>
      <c r="CG6" s="66">
        <f>+CG9+CG11+CG13</f>
        <v>0.99999999999999989</v>
      </c>
      <c r="CH6" s="19">
        <f>+'PUBLIC DEBT COLONES'!CH6/'PUBLIC DEBT USD'!CH76</f>
        <v>55269.140691068074</v>
      </c>
      <c r="CI6" s="66">
        <f>+CI9+CI11+CI13</f>
        <v>0.99999999999999989</v>
      </c>
      <c r="CJ6" s="19">
        <f>+'PUBLIC DEBT COLONES'!CJ6/'PUBLIC DEBT USD'!CJ76</f>
        <v>55737.653878430421</v>
      </c>
      <c r="CK6" s="66">
        <f>+CK9+CK11+CK13</f>
        <v>1.0000000000000002</v>
      </c>
      <c r="CL6" s="19">
        <f>+'PUBLIC DEBT COLONES'!CL6/'PUBLIC DEBT USD'!CL76</f>
        <v>56503.46273503382</v>
      </c>
      <c r="CM6" s="66">
        <f>+CM9+CM11+CM13</f>
        <v>1</v>
      </c>
      <c r="CN6" s="19">
        <f>+'PUBLIC DEBT COLONES'!CN6/'PUBLIC DEBT USD'!CN76</f>
        <v>56370.047286629582</v>
      </c>
      <c r="CO6" s="66">
        <f>+CO9+CO11+CO13</f>
        <v>1</v>
      </c>
      <c r="CP6" s="19">
        <f>+'PUBLIC DEBT COLONES'!CP6/'PUBLIC DEBT USD'!CP76</f>
        <v>56994.84630796565</v>
      </c>
      <c r="CQ6" s="66">
        <f>+CQ9+CQ11+CQ13</f>
        <v>1.0000000000000002</v>
      </c>
      <c r="CR6" s="19">
        <f>+'PUBLIC DEBT COLONES'!CR6/'PUBLIC DEBT USD'!CR76</f>
        <v>57600.743883086405</v>
      </c>
      <c r="CS6" s="66">
        <f>+CS9+CS11+CS13</f>
        <v>1</v>
      </c>
      <c r="CT6" s="19">
        <f>+'PUBLIC DEBT COLONES'!CT6/'PUBLIC DEBT USD'!CT76</f>
        <v>57373.834511537745</v>
      </c>
      <c r="CU6" s="66">
        <f>+CU9+CU11+CU13</f>
        <v>1</v>
      </c>
      <c r="CV6" s="19">
        <f>+'PUBLIC DEBT COLONES'!CV6/'PUBLIC DEBT USD'!CV76</f>
        <v>57546.688080276639</v>
      </c>
      <c r="CW6" s="66">
        <f>+CW9+CW11+CW13</f>
        <v>1</v>
      </c>
      <c r="CX6" s="19">
        <f>+'PUBLIC DEBT COLONES'!CX6/'PUBLIC DEBT USD'!CX76</f>
        <v>58215.345485398429</v>
      </c>
      <c r="CY6" s="66">
        <f>+CY9+CY11+CY13</f>
        <v>1</v>
      </c>
      <c r="CZ6" s="19">
        <f>+'PUBLIC DEBT COLONES'!CZ6/'PUBLIC DEBT USD'!CZ76</f>
        <v>58653.782831745644</v>
      </c>
      <c r="DA6" s="66">
        <f>+DA9+DA11+DA13</f>
        <v>1</v>
      </c>
      <c r="DB6" s="19">
        <f>+'PUBLIC DEBT COLONES'!DB6/'PUBLIC DEBT USD'!DB76</f>
        <v>58314.945929368121</v>
      </c>
      <c r="DC6" s="66">
        <f>+DC9+DC11+DC13</f>
        <v>1</v>
      </c>
      <c r="DD6" s="20">
        <f>+'PUBLIC DEBT COLONES'!DD6/'PUBLIC DEBT USD'!DD76</f>
        <v>58537.37869611106</v>
      </c>
      <c r="DE6" s="67">
        <f>+DE9+DE11+DE13</f>
        <v>1</v>
      </c>
      <c r="DF6" s="21"/>
    </row>
    <row r="7" spans="1:110" s="4" customFormat="1" x14ac:dyDescent="0.35">
      <c r="A7" s="22"/>
      <c r="B7" s="23"/>
      <c r="C7" s="68"/>
      <c r="D7" s="23"/>
      <c r="E7" s="68"/>
      <c r="F7" s="24"/>
      <c r="G7" s="69"/>
      <c r="H7" s="24"/>
      <c r="I7" s="69"/>
      <c r="J7" s="24"/>
      <c r="K7" s="69"/>
      <c r="L7" s="24"/>
      <c r="M7" s="69"/>
      <c r="N7" s="24"/>
      <c r="O7" s="69"/>
      <c r="P7" s="24"/>
      <c r="Q7" s="69"/>
      <c r="R7" s="24"/>
      <c r="S7" s="69"/>
      <c r="T7" s="24"/>
      <c r="U7" s="69"/>
      <c r="V7" s="24"/>
      <c r="W7" s="69"/>
      <c r="X7" s="24"/>
      <c r="Y7" s="69"/>
      <c r="Z7" s="24"/>
      <c r="AA7" s="69"/>
      <c r="AB7" s="24"/>
      <c r="AC7" s="69"/>
      <c r="AD7" s="23"/>
      <c r="AE7" s="68"/>
      <c r="AF7" s="24"/>
      <c r="AG7" s="69"/>
      <c r="AH7" s="24"/>
      <c r="AI7" s="69"/>
      <c r="AJ7" s="24"/>
      <c r="AK7" s="69"/>
      <c r="AL7" s="24"/>
      <c r="AM7" s="69"/>
      <c r="AN7" s="24"/>
      <c r="AO7" s="69"/>
      <c r="AP7" s="24"/>
      <c r="AQ7" s="69"/>
      <c r="AR7" s="24"/>
      <c r="AS7" s="69"/>
      <c r="AT7" s="23"/>
      <c r="AU7" s="68"/>
      <c r="AV7" s="24"/>
      <c r="AW7" s="69"/>
      <c r="AX7" s="24"/>
      <c r="AY7" s="69"/>
      <c r="AZ7" s="24"/>
      <c r="BA7" s="69"/>
      <c r="BB7" s="24"/>
      <c r="BC7" s="69"/>
      <c r="BD7" s="24"/>
      <c r="BE7" s="69"/>
      <c r="BF7" s="24"/>
      <c r="BG7" s="69"/>
      <c r="BH7" s="24"/>
      <c r="BI7" s="69"/>
      <c r="BJ7" s="24"/>
      <c r="BK7" s="69"/>
      <c r="BL7" s="24"/>
      <c r="BM7" s="69"/>
      <c r="BN7" s="24"/>
      <c r="BO7" s="69"/>
      <c r="BP7" s="24"/>
      <c r="BQ7" s="69"/>
      <c r="BR7" s="24"/>
      <c r="BS7" s="69"/>
      <c r="BT7" s="24"/>
      <c r="BU7" s="69"/>
      <c r="BV7" s="24"/>
      <c r="BW7" s="69"/>
      <c r="BX7" s="24"/>
      <c r="BY7" s="69"/>
      <c r="BZ7" s="23"/>
      <c r="CA7" s="68"/>
      <c r="CB7" s="23"/>
      <c r="CC7" s="68"/>
      <c r="CD7" s="24"/>
      <c r="CE7" s="69"/>
      <c r="CF7" s="24"/>
      <c r="CG7" s="69"/>
      <c r="CH7" s="24"/>
      <c r="CI7" s="69"/>
      <c r="CJ7" s="24"/>
      <c r="CK7" s="69"/>
      <c r="CL7" s="24"/>
      <c r="CM7" s="69"/>
      <c r="CN7" s="24"/>
      <c r="CO7" s="69"/>
      <c r="CP7" s="24"/>
      <c r="CQ7" s="69"/>
      <c r="CR7" s="24"/>
      <c r="CS7" s="69"/>
      <c r="CT7" s="24"/>
      <c r="CU7" s="69"/>
      <c r="CV7" s="24"/>
      <c r="CW7" s="69"/>
      <c r="CX7" s="24"/>
      <c r="CY7" s="69"/>
      <c r="CZ7" s="24"/>
      <c r="DA7" s="69"/>
      <c r="DB7" s="24"/>
      <c r="DC7" s="69"/>
      <c r="DD7" s="280"/>
      <c r="DE7" s="281"/>
    </row>
    <row r="8" spans="1:110" s="4" customFormat="1" x14ac:dyDescent="0.35">
      <c r="A8" s="40" t="s">
        <v>47</v>
      </c>
      <c r="B8" s="26"/>
      <c r="C8" s="70"/>
      <c r="D8" s="26"/>
      <c r="E8" s="70"/>
      <c r="F8" s="27"/>
      <c r="G8" s="71"/>
      <c r="H8" s="27"/>
      <c r="I8" s="71"/>
      <c r="J8" s="27"/>
      <c r="K8" s="71"/>
      <c r="L8" s="27"/>
      <c r="M8" s="71"/>
      <c r="N8" s="27"/>
      <c r="O8" s="71"/>
      <c r="P8" s="27"/>
      <c r="Q8" s="71"/>
      <c r="R8" s="27"/>
      <c r="S8" s="71"/>
      <c r="T8" s="27"/>
      <c r="U8" s="71"/>
      <c r="V8" s="27"/>
      <c r="W8" s="71"/>
      <c r="X8" s="27"/>
      <c r="Y8" s="71"/>
      <c r="Z8" s="27"/>
      <c r="AA8" s="71"/>
      <c r="AB8" s="27"/>
      <c r="AC8" s="71"/>
      <c r="AD8" s="26"/>
      <c r="AE8" s="70"/>
      <c r="AF8" s="27"/>
      <c r="AG8" s="71"/>
      <c r="AH8" s="27"/>
      <c r="AI8" s="71"/>
      <c r="AJ8" s="27"/>
      <c r="AK8" s="71"/>
      <c r="AL8" s="27"/>
      <c r="AM8" s="71"/>
      <c r="AN8" s="27"/>
      <c r="AO8" s="71"/>
      <c r="AP8" s="27"/>
      <c r="AQ8" s="71"/>
      <c r="AR8" s="27"/>
      <c r="AS8" s="71"/>
      <c r="AT8" s="26"/>
      <c r="AU8" s="70"/>
      <c r="AV8" s="27"/>
      <c r="AW8" s="71"/>
      <c r="AX8" s="27"/>
      <c r="AY8" s="71"/>
      <c r="AZ8" s="27"/>
      <c r="BA8" s="71"/>
      <c r="BB8" s="27"/>
      <c r="BC8" s="71"/>
      <c r="BD8" s="27"/>
      <c r="BE8" s="71"/>
      <c r="BF8" s="27"/>
      <c r="BG8" s="71"/>
      <c r="BH8" s="27"/>
      <c r="BI8" s="71"/>
      <c r="BJ8" s="27"/>
      <c r="BK8" s="71"/>
      <c r="BL8" s="27"/>
      <c r="BM8" s="71"/>
      <c r="BN8" s="27"/>
      <c r="BO8" s="71"/>
      <c r="BP8" s="27"/>
      <c r="BQ8" s="71"/>
      <c r="BR8" s="27"/>
      <c r="BS8" s="71"/>
      <c r="BT8" s="27"/>
      <c r="BU8" s="71"/>
      <c r="BV8" s="27"/>
      <c r="BW8" s="71"/>
      <c r="BX8" s="27"/>
      <c r="BY8" s="71"/>
      <c r="BZ8" s="26"/>
      <c r="CA8" s="70"/>
      <c r="CB8" s="26"/>
      <c r="CC8" s="70"/>
      <c r="CD8" s="27"/>
      <c r="CE8" s="71"/>
      <c r="CF8" s="27"/>
      <c r="CG8" s="71"/>
      <c r="CH8" s="27"/>
      <c r="CI8" s="71"/>
      <c r="CJ8" s="27"/>
      <c r="CK8" s="71"/>
      <c r="CL8" s="27"/>
      <c r="CM8" s="71"/>
      <c r="CN8" s="27"/>
      <c r="CO8" s="71"/>
      <c r="CP8" s="27"/>
      <c r="CQ8" s="71"/>
      <c r="CR8" s="27"/>
      <c r="CS8" s="71"/>
      <c r="CT8" s="27"/>
      <c r="CU8" s="71"/>
      <c r="CV8" s="27"/>
      <c r="CW8" s="71"/>
      <c r="CX8" s="27"/>
      <c r="CY8" s="71"/>
      <c r="CZ8" s="27"/>
      <c r="DA8" s="71"/>
      <c r="DB8" s="27"/>
      <c r="DC8" s="71"/>
      <c r="DD8" s="250"/>
      <c r="DE8" s="252"/>
      <c r="DF8" s="21"/>
    </row>
    <row r="9" spans="1:110" ht="15" customHeight="1" x14ac:dyDescent="0.35">
      <c r="A9" s="41" t="s">
        <v>48</v>
      </c>
      <c r="B9" s="29">
        <f>+'PUBLIC DEBT COLONES'!B9/'PUBLIC DEBT USD'!B76</f>
        <v>23203.336415893315</v>
      </c>
      <c r="C9" s="70">
        <f>+B9/B6</f>
        <v>0.585073734863091</v>
      </c>
      <c r="D9" s="29">
        <f>+'PUBLIC DEBT COLONES'!D9/'PUBLIC DEBT USD'!D76</f>
        <v>23735.359933863627</v>
      </c>
      <c r="E9" s="70">
        <f>+D9/D6</f>
        <v>0.5900603636940448</v>
      </c>
      <c r="F9" s="30">
        <f>+'PUBLIC DEBT COLONES'!F9/'PUBLIC DEBT USD'!F76</f>
        <v>24319.45096883674</v>
      </c>
      <c r="G9" s="71">
        <f>+F9/F6</f>
        <v>0.59488438389684184</v>
      </c>
      <c r="H9" s="30">
        <f>+'PUBLIC DEBT COLONES'!H9/'PUBLIC DEBT USD'!H76</f>
        <v>24887.303358537767</v>
      </c>
      <c r="I9" s="71">
        <f>+H9/H6</f>
        <v>0.60088574960405206</v>
      </c>
      <c r="J9" s="30">
        <f>+'PUBLIC DEBT COLONES'!J9/'PUBLIC DEBT USD'!J76</f>
        <v>25183.73263753876</v>
      </c>
      <c r="K9" s="71">
        <f>+J9/J6</f>
        <v>0.60346450677926866</v>
      </c>
      <c r="L9" s="30">
        <f>+'PUBLIC DEBT COLONES'!L9/'PUBLIC DEBT USD'!L76</f>
        <v>25178.587858197548</v>
      </c>
      <c r="M9" s="71">
        <f>+L9/L6</f>
        <v>0.60567858098660809</v>
      </c>
      <c r="N9" s="30">
        <f>+'PUBLIC DEBT COLONES'!N9/'PUBLIC DEBT USD'!N76</f>
        <v>25435.126163311663</v>
      </c>
      <c r="O9" s="71">
        <f>+N9/N6</f>
        <v>0.60154921644335391</v>
      </c>
      <c r="P9" s="30">
        <f>+'PUBLIC DEBT COLONES'!P9/'PUBLIC DEBT USD'!P76</f>
        <v>25256.280535170528</v>
      </c>
      <c r="Q9" s="71">
        <f>+P9/P6</f>
        <v>0.59518327723125219</v>
      </c>
      <c r="R9" s="30">
        <f>+'PUBLIC DEBT COLONES'!R9/'PUBLIC DEBT USD'!R76</f>
        <v>25954.610881064196</v>
      </c>
      <c r="S9" s="71">
        <f>+R9/R6</f>
        <v>0.60092985551867628</v>
      </c>
      <c r="T9" s="30">
        <f>+'PUBLIC DEBT COLONES'!T9/'PUBLIC DEBT USD'!T76</f>
        <v>26069.917328905696</v>
      </c>
      <c r="U9" s="71">
        <f>+T9/T6</f>
        <v>0.60237079904907398</v>
      </c>
      <c r="V9" s="30">
        <f>+'PUBLIC DEBT COLONES'!V9/'PUBLIC DEBT USD'!V76</f>
        <v>25755.316931387319</v>
      </c>
      <c r="W9" s="71">
        <f>+V9/V6</f>
        <v>0.59977516411270959</v>
      </c>
      <c r="X9" s="30">
        <f>+'PUBLIC DEBT COLONES'!X9/'PUBLIC DEBT USD'!X76</f>
        <v>26036.593100173031</v>
      </c>
      <c r="Y9" s="71">
        <f>+X9/X6</f>
        <v>0.60712435761590844</v>
      </c>
      <c r="Z9" s="30">
        <f>+'PUBLIC DEBT COLONES'!Z9/'PUBLIC DEBT USD'!Z76</f>
        <v>25528.641080713209</v>
      </c>
      <c r="AA9" s="71">
        <f>+Z9/Z6</f>
        <v>0.60157830211816632</v>
      </c>
      <c r="AB9" s="30">
        <f>+'PUBLIC DEBT COLONES'!AB9/'PUBLIC DEBT USD'!AB76</f>
        <v>25513.752848179829</v>
      </c>
      <c r="AC9" s="71">
        <f>+AB9/AB6</f>
        <v>0.60083494027882434</v>
      </c>
      <c r="AD9" s="29">
        <f>+'PUBLIC DEBT COLONES'!AD9/'PUBLIC DEBT USD'!AD76</f>
        <v>26123.019353805215</v>
      </c>
      <c r="AE9" s="70">
        <f>+AD9/AD6</f>
        <v>0.60790217307584238</v>
      </c>
      <c r="AF9" s="30">
        <f>+'PUBLIC DEBT COLONES'!AF9/'PUBLIC DEBT USD'!AF76</f>
        <v>25248.216911080639</v>
      </c>
      <c r="AG9" s="71">
        <f>+AF9/AF6</f>
        <v>0.59240130482677134</v>
      </c>
      <c r="AH9" s="30">
        <f>+'PUBLIC DEBT COLONES'!AH9/'PUBLIC DEBT USD'!AH76</f>
        <v>25237.578050748903</v>
      </c>
      <c r="AI9" s="71">
        <f>+AH9/AH6</f>
        <v>0.58800399542199866</v>
      </c>
      <c r="AJ9" s="30">
        <f>+'PUBLIC DEBT COLONES'!AJ9/'PUBLIC DEBT USD'!AJ76</f>
        <v>24574.977017904515</v>
      </c>
      <c r="AK9" s="71">
        <f>+AJ9/AJ6</f>
        <v>0.58392582644753899</v>
      </c>
      <c r="AL9" s="30">
        <f>+'PUBLIC DEBT COLONES'!AL9/'PUBLIC DEBT USD'!AL76</f>
        <v>24255.51477423108</v>
      </c>
      <c r="AM9" s="71">
        <f>+AL9/AL6</f>
        <v>0.58072943932245191</v>
      </c>
      <c r="AN9" s="30">
        <f>+'PUBLIC DEBT COLONES'!AN9/'PUBLIC DEBT USD'!AN76</f>
        <v>24714.676868309882</v>
      </c>
      <c r="AO9" s="71">
        <f>+AN9/AN6</f>
        <v>0.5809570756854241</v>
      </c>
      <c r="AP9" s="30">
        <f>+'PUBLIC DEBT COLONES'!AP9/'PUBLIC DEBT USD'!AP76</f>
        <v>25783.588813243718</v>
      </c>
      <c r="AQ9" s="71">
        <f>+AP9/AP6</f>
        <v>0.58889813435372529</v>
      </c>
      <c r="AR9" s="30">
        <f>+'PUBLIC DEBT COLONES'!AR9/'PUBLIC DEBT USD'!AR76</f>
        <v>26791.451376287121</v>
      </c>
      <c r="AS9" s="71">
        <f>+AR9/AR6</f>
        <v>0.59737000678109609</v>
      </c>
      <c r="AT9" s="29">
        <f>+'PUBLIC DEBT COLONES'!AT9/'PUBLIC DEBT USD'!AT76</f>
        <v>27305.040679777852</v>
      </c>
      <c r="AU9" s="70">
        <f>+AT9/AT6</f>
        <v>0.60006697993123836</v>
      </c>
      <c r="AV9" s="30">
        <f>+'PUBLIC DEBT COLONES'!AV9/'PUBLIC DEBT USD'!AV76</f>
        <v>28285.464059999096</v>
      </c>
      <c r="AW9" s="71">
        <f>+AV9/AV6</f>
        <v>0.60249019389773839</v>
      </c>
      <c r="AX9" s="30">
        <f>+'PUBLIC DEBT COLONES'!AX9/'PUBLIC DEBT USD'!AX76</f>
        <v>28513.884311106387</v>
      </c>
      <c r="AY9" s="71">
        <f>+AX9/AX6</f>
        <v>0.60378846985763757</v>
      </c>
      <c r="AZ9" s="30">
        <f>+'PUBLIC DEBT COLONES'!AZ9/'PUBLIC DEBT USD'!AZ76</f>
        <v>30887.233667556651</v>
      </c>
      <c r="BA9" s="71">
        <f>+AZ9/AZ6</f>
        <v>0.63134396217683386</v>
      </c>
      <c r="BB9" s="30">
        <f>+'PUBLIC DEBT COLONES'!BB9/'PUBLIC DEBT USD'!BB76</f>
        <v>30729.080426178694</v>
      </c>
      <c r="BC9" s="71">
        <f>+BB9/BB6</f>
        <v>0.62648901218380104</v>
      </c>
      <c r="BD9" s="30">
        <f>+'PUBLIC DEBT COLONES'!BD9/'PUBLIC DEBT USD'!BD76</f>
        <v>31960.094085665602</v>
      </c>
      <c r="BE9" s="71">
        <f>+BD9/BD6</f>
        <v>0.63522254371717557</v>
      </c>
      <c r="BF9" s="30">
        <f>+'PUBLIC DEBT COLONES'!BF9/'PUBLIC DEBT USD'!BF76</f>
        <v>32277.572561026063</v>
      </c>
      <c r="BG9" s="71">
        <f>+BF9/BF6</f>
        <v>0.61989782682093275</v>
      </c>
      <c r="BH9" s="30">
        <f>+'PUBLIC DEBT COLONES'!BH9/'PUBLIC DEBT USD'!BH76</f>
        <v>32842.859997556377</v>
      </c>
      <c r="BI9" s="71">
        <f>+BH9/BH6</f>
        <v>0.62564020899217798</v>
      </c>
      <c r="BJ9" s="30">
        <f>+'PUBLIC DEBT COLONES'!BJ9/'PUBLIC DEBT USD'!BJ76</f>
        <v>32623.823820167698</v>
      </c>
      <c r="BK9" s="71">
        <f>+BJ9/BJ6</f>
        <v>0.62421558855095893</v>
      </c>
      <c r="BL9" s="30">
        <f>+'PUBLIC DEBT COLONES'!BL9/'PUBLIC DEBT USD'!BL76</f>
        <v>32416.233248109023</v>
      </c>
      <c r="BM9" s="71">
        <f>+BL9/BL6</f>
        <v>0.62220649412689533</v>
      </c>
      <c r="BN9" s="30">
        <f>+'PUBLIC DEBT COLONES'!BN9/'PUBLIC DEBT USD'!BN76</f>
        <v>33109.338736701124</v>
      </c>
      <c r="BO9" s="71">
        <f>+BN9/BN6</f>
        <v>0.6286435440857141</v>
      </c>
      <c r="BP9" s="30">
        <f>+'PUBLIC DEBT COLONES'!BP9/'PUBLIC DEBT USD'!BP76</f>
        <v>32620.595089418817</v>
      </c>
      <c r="BQ9" s="71">
        <f>+BP9/BP6</f>
        <v>0.62566934172969069</v>
      </c>
      <c r="BR9" s="30">
        <f>+'PUBLIC DEBT COLONES'!BR9/'PUBLIC DEBT USD'!BR76</f>
        <v>33146.013767687691</v>
      </c>
      <c r="BS9" s="71">
        <f>+BR9/BR6</f>
        <v>0.62866209613880097</v>
      </c>
      <c r="BT9" s="30">
        <f>+'PUBLIC DEBT COLONES'!BT9/'PUBLIC DEBT USD'!BT76</f>
        <v>32913.903516531936</v>
      </c>
      <c r="BU9" s="71">
        <f>+BT9/BT6</f>
        <v>0.60897612492531572</v>
      </c>
      <c r="BV9" s="30">
        <f>+'PUBLIC DEBT COLONES'!BV9/'PUBLIC DEBT USD'!BV76</f>
        <v>33815.306256023716</v>
      </c>
      <c r="BW9" s="71">
        <f>+BV9/BV6</f>
        <v>0.61572835208330912</v>
      </c>
      <c r="BX9" s="30">
        <f>+'PUBLIC DEBT COLONES'!BX9/'PUBLIC DEBT USD'!BX76</f>
        <v>34219.653017548975</v>
      </c>
      <c r="BY9" s="71">
        <f>+BX9/BX6</f>
        <v>0.61195815458253311</v>
      </c>
      <c r="BZ9" s="29">
        <f>+'PUBLIC DEBT COLONES'!BZ9/'PUBLIC DEBT USD'!BZ76</f>
        <v>34515.099792197303</v>
      </c>
      <c r="CA9" s="70">
        <f>+BZ9/BZ6</f>
        <v>0.61771192771406058</v>
      </c>
      <c r="CB9" s="29">
        <f>+'PUBLIC DEBT COLONES'!CB9/'PUBLIC DEBT USD'!CB76</f>
        <v>35549.544799840689</v>
      </c>
      <c r="CC9" s="70">
        <f>+CB9/CB6</f>
        <v>0.62955823279551115</v>
      </c>
      <c r="CD9" s="30">
        <f>+'PUBLIC DEBT COLONES'!CD9/'PUBLIC DEBT USD'!CD76</f>
        <v>35550.850441432362</v>
      </c>
      <c r="CE9" s="71">
        <f>+CD9/CD6</f>
        <v>0.6291739693269327</v>
      </c>
      <c r="CF9" s="30">
        <f>+'PUBLIC DEBT COLONES'!CF9/'PUBLIC DEBT USD'!CF76</f>
        <v>34823.06581774621</v>
      </c>
      <c r="CG9" s="71">
        <f>+CF9/CF6</f>
        <v>0.63110389142672441</v>
      </c>
      <c r="CH9" s="30">
        <f>+'PUBLIC DEBT COLONES'!CH9/'PUBLIC DEBT USD'!CH76</f>
        <v>34452.670183454204</v>
      </c>
      <c r="CI9" s="71">
        <f>+CH9/CH6</f>
        <v>0.62336178476214354</v>
      </c>
      <c r="CJ9" s="30">
        <f>+'PUBLIC DEBT COLONES'!CJ9/'PUBLIC DEBT USD'!CJ76</f>
        <v>34879.737990465379</v>
      </c>
      <c r="CK9" s="71">
        <f>+CJ9/CJ6</f>
        <v>0.62578410757190628</v>
      </c>
      <c r="CL9" s="30">
        <f>+'PUBLIC DEBT COLONES'!CL9/'PUBLIC DEBT USD'!CL76</f>
        <v>35598.533862532517</v>
      </c>
      <c r="CM9" s="71">
        <f>+CL9/CL6</f>
        <v>0.63002393374486709</v>
      </c>
      <c r="CN9" s="30">
        <f>+'PUBLIC DEBT COLONES'!CN9/'PUBLIC DEBT USD'!CN76</f>
        <v>35517.321471453331</v>
      </c>
      <c r="CO9" s="71">
        <f>+CN9/CN6</f>
        <v>0.63007436007380624</v>
      </c>
      <c r="CP9" s="30">
        <f>+'PUBLIC DEBT COLONES'!CP9/'PUBLIC DEBT USD'!CP76</f>
        <v>36180.751316622111</v>
      </c>
      <c r="CQ9" s="71">
        <f>+CP9/CP6</f>
        <v>0.63480741962392939</v>
      </c>
      <c r="CR9" s="30">
        <f>+'PUBLIC DEBT COLONES'!CR9/'PUBLIC DEBT USD'!CR76</f>
        <v>36842.154183694052</v>
      </c>
      <c r="CS9" s="71">
        <f>+CR9/CR6</f>
        <v>0.63961247199295634</v>
      </c>
      <c r="CT9" s="30">
        <f>+'PUBLIC DEBT COLONES'!CT9/'PUBLIC DEBT USD'!CT76</f>
        <v>36733.695635918251</v>
      </c>
      <c r="CU9" s="71">
        <f>+CT9/CT6</f>
        <v>0.64025170966272427</v>
      </c>
      <c r="CV9" s="30">
        <f>+'PUBLIC DEBT COLONES'!CV9/'PUBLIC DEBT USD'!CV76</f>
        <v>36766.865855106022</v>
      </c>
      <c r="CW9" s="71">
        <f>+CV9/CV6</f>
        <v>0.6389049844852388</v>
      </c>
      <c r="CX9" s="30">
        <f>+'PUBLIC DEBT COLONES'!CX9/'PUBLIC DEBT USD'!CX76</f>
        <v>37406.468203619086</v>
      </c>
      <c r="CY9" s="71">
        <f>+CX9/CX6</f>
        <v>0.64255340051192134</v>
      </c>
      <c r="CZ9" s="30">
        <f>+'PUBLIC DEBT COLONES'!CZ9/'PUBLIC DEBT USD'!CZ76</f>
        <v>38151.246950496039</v>
      </c>
      <c r="DA9" s="71">
        <f>+CZ9/CZ6</f>
        <v>0.65044819120936803</v>
      </c>
      <c r="DB9" s="30">
        <f>+'PUBLIC DEBT COLONES'!DB9/'PUBLIC DEBT USD'!DB76</f>
        <v>38214.368230829932</v>
      </c>
      <c r="DC9" s="71">
        <f>+DB9/DB6</f>
        <v>0.65531001738586381</v>
      </c>
      <c r="DD9" s="282">
        <f>+'PUBLIC DEBT COLONES'!DD9/'PUBLIC DEBT USD'!DD76</f>
        <v>38363.435665656754</v>
      </c>
      <c r="DE9" s="252">
        <f>+DD9/DD6</f>
        <v>0.65536647728651087</v>
      </c>
      <c r="DF9" s="31"/>
    </row>
    <row r="10" spans="1:110" x14ac:dyDescent="0.35">
      <c r="A10" s="94" t="s">
        <v>49</v>
      </c>
      <c r="B10" s="73">
        <f>+B9/B65</f>
        <v>0.39148173799718566</v>
      </c>
      <c r="C10" s="74"/>
      <c r="D10" s="73">
        <v>0</v>
      </c>
      <c r="E10" s="74"/>
      <c r="F10" s="75">
        <v>0</v>
      </c>
      <c r="G10" s="76"/>
      <c r="H10" s="75">
        <v>0</v>
      </c>
      <c r="I10" s="76"/>
      <c r="J10" s="75">
        <v>0</v>
      </c>
      <c r="K10" s="76"/>
      <c r="L10" s="75">
        <v>0</v>
      </c>
      <c r="M10" s="76"/>
      <c r="N10" s="75">
        <v>0</v>
      </c>
      <c r="O10" s="76"/>
      <c r="P10" s="75">
        <v>0</v>
      </c>
      <c r="Q10" s="76"/>
      <c r="R10" s="75">
        <v>0</v>
      </c>
      <c r="S10" s="76"/>
      <c r="T10" s="75">
        <v>0</v>
      </c>
      <c r="U10" s="76"/>
      <c r="V10" s="75">
        <v>0</v>
      </c>
      <c r="W10" s="76"/>
      <c r="X10" s="75">
        <v>0</v>
      </c>
      <c r="Y10" s="76"/>
      <c r="Z10" s="75">
        <f>+Z9/Z65</f>
        <v>0.4068338497497706</v>
      </c>
      <c r="AA10" s="76"/>
      <c r="AB10" s="75">
        <v>0</v>
      </c>
      <c r="AC10" s="76"/>
      <c r="AD10" s="73">
        <v>0</v>
      </c>
      <c r="AE10" s="74"/>
      <c r="AF10" s="75">
        <v>0</v>
      </c>
      <c r="AG10" s="76"/>
      <c r="AH10" s="75">
        <v>0</v>
      </c>
      <c r="AI10" s="76"/>
      <c r="AJ10" s="75">
        <v>0</v>
      </c>
      <c r="AK10" s="76"/>
      <c r="AL10" s="75">
        <v>0</v>
      </c>
      <c r="AM10" s="76"/>
      <c r="AN10" s="75">
        <v>0</v>
      </c>
      <c r="AO10" s="76"/>
      <c r="AP10" s="75">
        <v>0</v>
      </c>
      <c r="AQ10" s="76"/>
      <c r="AR10" s="75">
        <v>0</v>
      </c>
      <c r="AS10" s="76"/>
      <c r="AT10" s="73">
        <v>0</v>
      </c>
      <c r="AU10" s="74"/>
      <c r="AV10" s="75">
        <v>0</v>
      </c>
      <c r="AW10" s="76"/>
      <c r="AX10" s="75">
        <f>+AX9/AX65</f>
        <v>0.38029516165037791</v>
      </c>
      <c r="AY10" s="76"/>
      <c r="AZ10" s="77" t="e">
        <f>+AZ9/AZ65</f>
        <v>#DIV/0!</v>
      </c>
      <c r="BA10" s="76"/>
      <c r="BB10" s="77" t="e">
        <f>+BB9/BB65</f>
        <v>#DIV/0!</v>
      </c>
      <c r="BC10" s="76"/>
      <c r="BD10" s="77" t="e">
        <f>+BD9/BD65</f>
        <v>#DIV/0!</v>
      </c>
      <c r="BE10" s="76"/>
      <c r="BF10" s="77" t="e">
        <f>+BF9/BF65</f>
        <v>#DIV/0!</v>
      </c>
      <c r="BG10" s="76"/>
      <c r="BH10" s="77" t="e">
        <f>+BH9/BH65</f>
        <v>#DIV/0!</v>
      </c>
      <c r="BI10" s="76"/>
      <c r="BJ10" s="77" t="e">
        <f>+BJ9/BJ65</f>
        <v>#DIV/0!</v>
      </c>
      <c r="BK10" s="76"/>
      <c r="BL10" s="77" t="e">
        <f>+BL9/BL65</f>
        <v>#DIV/0!</v>
      </c>
      <c r="BM10" s="76"/>
      <c r="BN10" s="77" t="e">
        <f>+BN9/BN65</f>
        <v>#DIV/0!</v>
      </c>
      <c r="BO10" s="76"/>
      <c r="BP10" s="77" t="e">
        <f>+BP9/BP65</f>
        <v>#DIV/0!</v>
      </c>
      <c r="BQ10" s="76"/>
      <c r="BR10" s="77"/>
      <c r="BS10" s="76"/>
      <c r="BT10" s="77"/>
      <c r="BU10" s="76"/>
      <c r="BV10" s="75">
        <f>+BV9/BV65</f>
        <v>0.3763286463788495</v>
      </c>
      <c r="BW10" s="76"/>
      <c r="BX10" s="75"/>
      <c r="BY10" s="76"/>
      <c r="BZ10" s="73"/>
      <c r="CA10" s="74"/>
      <c r="CB10" s="73"/>
      <c r="CC10" s="74"/>
      <c r="CD10" s="75"/>
      <c r="CE10" s="76"/>
      <c r="CF10" s="75"/>
      <c r="CG10" s="76"/>
      <c r="CH10" s="75"/>
      <c r="CI10" s="76"/>
      <c r="CJ10" s="75"/>
      <c r="CK10" s="76"/>
      <c r="CL10" s="75"/>
      <c r="CM10" s="76"/>
      <c r="CN10" s="75"/>
      <c r="CO10" s="76"/>
      <c r="CP10" s="75"/>
      <c r="CQ10" s="76"/>
      <c r="CR10" s="75"/>
      <c r="CS10" s="76"/>
      <c r="CT10" s="75"/>
      <c r="CU10" s="76"/>
      <c r="CV10" s="75"/>
      <c r="CW10" s="76"/>
      <c r="CX10" s="75"/>
      <c r="CY10" s="76"/>
      <c r="CZ10" s="75"/>
      <c r="DA10" s="76"/>
      <c r="DB10" s="75"/>
      <c r="DC10" s="76"/>
      <c r="DD10" s="285"/>
      <c r="DE10" s="283"/>
      <c r="DF10" s="31"/>
    </row>
    <row r="11" spans="1:110" x14ac:dyDescent="0.35">
      <c r="A11" s="41" t="s">
        <v>50</v>
      </c>
      <c r="B11" s="29">
        <f>+'PUBLIC DEBT COLONES'!B11/'PUBLIC DEBT USD'!B76</f>
        <v>15576.642789553835</v>
      </c>
      <c r="C11" s="78">
        <f>+B11/B6</f>
        <v>0.39276612682606032</v>
      </c>
      <c r="D11" s="29">
        <f>+'PUBLIC DEBT COLONES'!D11/'PUBLIC DEBT USD'!D76</f>
        <v>15612.405046440395</v>
      </c>
      <c r="E11" s="78">
        <f>+D11/D6</f>
        <v>0.3881239393676974</v>
      </c>
      <c r="F11" s="30">
        <f>+'PUBLIC DEBT COLONES'!F11/'PUBLIC DEBT USD'!F76</f>
        <v>15686.689549060058</v>
      </c>
      <c r="G11" s="79">
        <f>+F11/F6</f>
        <v>0.38371617269367908</v>
      </c>
      <c r="H11" s="30">
        <f>+'PUBLIC DEBT COLONES'!H11/'PUBLIC DEBT USD'!H76</f>
        <v>15677.080337450074</v>
      </c>
      <c r="I11" s="79">
        <f>+H11/H6</f>
        <v>0.37851164645927732</v>
      </c>
      <c r="J11" s="30">
        <f>+'PUBLIC DEBT COLONES'!J11/'PUBLIC DEBT USD'!J76</f>
        <v>15680.91339062004</v>
      </c>
      <c r="K11" s="79">
        <f>+J11/J6</f>
        <v>0.37575345963662404</v>
      </c>
      <c r="L11" s="30">
        <f>+'PUBLIC DEBT COLONES'!L11/'PUBLIC DEBT USD'!L76</f>
        <v>15519.46363296008</v>
      </c>
      <c r="M11" s="79">
        <f>+L11/L6</f>
        <v>0.3733254129986554</v>
      </c>
      <c r="N11" s="30">
        <f>+'PUBLIC DEBT COLONES'!N11/'PUBLIC DEBT USD'!N76</f>
        <v>15988.63215360008</v>
      </c>
      <c r="O11" s="79">
        <f>+N11/N6</f>
        <v>0.37813648268324068</v>
      </c>
      <c r="P11" s="30">
        <f>+'PUBLIC DEBT COLONES'!P11/'PUBLIC DEBT USD'!P76</f>
        <v>16023.071725470087</v>
      </c>
      <c r="Q11" s="79">
        <f>+P11/P6</f>
        <v>0.37759575593866485</v>
      </c>
      <c r="R11" s="30">
        <f>+'PUBLIC DEBT COLONES'!R11/'PUBLIC DEBT USD'!R76</f>
        <v>16084.097864120082</v>
      </c>
      <c r="S11" s="79">
        <f>+R11/R6</f>
        <v>0.37239682189516327</v>
      </c>
      <c r="T11" s="30">
        <f>+'PUBLIC DEBT COLONES'!T11/'PUBLIC DEBT USD'!T76</f>
        <v>16074.012359780076</v>
      </c>
      <c r="U11" s="79">
        <f>+T11/T6</f>
        <v>0.37140569135406021</v>
      </c>
      <c r="V11" s="30">
        <f>+'PUBLIC DEBT COLONES'!V11/'PUBLIC DEBT USD'!V76</f>
        <v>16047.623733120061</v>
      </c>
      <c r="W11" s="79">
        <f>+V11/V6</f>
        <v>0.37370792927115593</v>
      </c>
      <c r="X11" s="30">
        <f>+'PUBLIC DEBT COLONES'!X11/'PUBLIC DEBT USD'!X76</f>
        <v>15720.480588930444</v>
      </c>
      <c r="Y11" s="79">
        <f>+X11/X6</f>
        <v>0.36657202585019949</v>
      </c>
      <c r="Z11" s="30">
        <f>+'PUBLIC DEBT COLONES'!Z11/'PUBLIC DEBT USD'!Z76</f>
        <v>15782.384877080083</v>
      </c>
      <c r="AA11" s="79">
        <f>+Z11/Z6</f>
        <v>0.37190934949146981</v>
      </c>
      <c r="AB11" s="30">
        <f>+'PUBLIC DEBT COLONES'!AB11/'PUBLIC DEBT USD'!AB76</f>
        <v>15831.804364473368</v>
      </c>
      <c r="AC11" s="79">
        <f>+AB11/AB6</f>
        <v>0.37283034316580371</v>
      </c>
      <c r="AD11" s="29">
        <f>+'PUBLIC DEBT COLONES'!AD11/'PUBLIC DEBT USD'!AD76</f>
        <v>15728.322456115069</v>
      </c>
      <c r="AE11" s="78">
        <f>+AD11/AD6</f>
        <v>0.36600981189860715</v>
      </c>
      <c r="AF11" s="30">
        <f>+'PUBLIC DEBT COLONES'!AF11/'PUBLIC DEBT USD'!AF76</f>
        <v>15985.00866678509</v>
      </c>
      <c r="AG11" s="79">
        <f>+AF11/AF6</f>
        <v>0.37505777240510224</v>
      </c>
      <c r="AH11" s="30">
        <f>+'PUBLIC DEBT COLONES'!AH11/'PUBLIC DEBT USD'!AH76</f>
        <v>16341.347478448131</v>
      </c>
      <c r="AI11" s="79">
        <f>+AH11/AH6</f>
        <v>0.38073295260682011</v>
      </c>
      <c r="AJ11" s="30">
        <f>+'PUBLIC DEBT COLONES'!AJ11/'PUBLIC DEBT USD'!AJ76</f>
        <v>16162.638397898039</v>
      </c>
      <c r="AK11" s="79">
        <f>+AJ11/AJ6</f>
        <v>0.38404031780738934</v>
      </c>
      <c r="AL11" s="30">
        <f>+'PUBLIC DEBT COLONES'!AL11/'PUBLIC DEBT USD'!AL76</f>
        <v>16188.895189242972</v>
      </c>
      <c r="AM11" s="79">
        <f>+AL11/AL6</f>
        <v>0.38759713467252277</v>
      </c>
      <c r="AN11" s="30">
        <f>+'PUBLIC DEBT COLONES'!AN11/'PUBLIC DEBT USD'!AN76</f>
        <v>16510.417508312985</v>
      </c>
      <c r="AO11" s="79">
        <f>+AN11/AN6</f>
        <v>0.38810314717381444</v>
      </c>
      <c r="AP11" s="30">
        <f>+'PUBLIC DEBT COLONES'!AP11/'PUBLIC DEBT USD'!AP76</f>
        <v>16706.300452452972</v>
      </c>
      <c r="AQ11" s="79">
        <f>+AP11/AP6</f>
        <v>0.38157252815592968</v>
      </c>
      <c r="AR11" s="30">
        <f>+'PUBLIC DEBT COLONES'!AR11/'PUBLIC DEBT USD'!AR76</f>
        <v>16794.966234863005</v>
      </c>
      <c r="AS11" s="79">
        <f>+AR11/AR6</f>
        <v>0.37447799869806025</v>
      </c>
      <c r="AT11" s="29">
        <f>+'PUBLIC DEBT COLONES'!AT11/'PUBLIC DEBT USD'!AT76</f>
        <v>16836.048062262966</v>
      </c>
      <c r="AU11" s="78">
        <f>+AT11/AT6</f>
        <v>0.3699960250263033</v>
      </c>
      <c r="AV11" s="30">
        <f>+'PUBLIC DEBT COLONES'!AV11/'PUBLIC DEBT USD'!AV76</f>
        <v>16987.506374263576</v>
      </c>
      <c r="AW11" s="79">
        <f>+AV11/AV6</f>
        <v>0.3618397770515297</v>
      </c>
      <c r="AX11" s="30">
        <f>+'PUBLIC DEBT COLONES'!AX11/'PUBLIC DEBT USD'!AX76</f>
        <v>17009.13117527356</v>
      </c>
      <c r="AY11" s="79">
        <f>+AX11/AX6</f>
        <v>0.36017251013135548</v>
      </c>
      <c r="AZ11" s="30">
        <f>+'PUBLIC DEBT COLONES'!AZ11/'PUBLIC DEBT USD'!AZ76</f>
        <v>16309.589184026881</v>
      </c>
      <c r="BA11" s="79">
        <f>+AZ11/AZ6</f>
        <v>0.33337270562160098</v>
      </c>
      <c r="BB11" s="30">
        <f>+'PUBLIC DEBT COLONES'!BB11/'PUBLIC DEBT USD'!BB76</f>
        <v>16623.891251583143</v>
      </c>
      <c r="BC11" s="79">
        <f>+BB11/BB6</f>
        <v>0.33891952067601688</v>
      </c>
      <c r="BD11" s="30">
        <f>+'PUBLIC DEBT COLONES'!BD11/'PUBLIC DEBT USD'!BD76</f>
        <v>16637.853812733167</v>
      </c>
      <c r="BE11" s="79">
        <f>+BD11/BD6</f>
        <v>0.33068550400979724</v>
      </c>
      <c r="BF11" s="30">
        <f>+'PUBLIC DEBT COLONES'!BF11/'PUBLIC DEBT USD'!BF76</f>
        <v>18074.048205794425</v>
      </c>
      <c r="BG11" s="79">
        <f>+BF11/BF6</f>
        <v>0.34711604112873162</v>
      </c>
      <c r="BH11" s="30">
        <f>+'PUBLIC DEBT COLONES'!BH11/'PUBLIC DEBT USD'!BH76</f>
        <v>17964.509072104411</v>
      </c>
      <c r="BI11" s="79">
        <f>+BH11/BH6</f>
        <v>0.34221499623204327</v>
      </c>
      <c r="BJ11" s="30">
        <f>+'PUBLIC DEBT COLONES'!BJ11/'PUBLIC DEBT USD'!BJ76</f>
        <v>17947.844104484462</v>
      </c>
      <c r="BK11" s="79">
        <f>+BJ11/BJ6</f>
        <v>0.34340928680395372</v>
      </c>
      <c r="BL11" s="30">
        <f>+'PUBLIC DEBT COLONES'!BL11/'PUBLIC DEBT USD'!BL76</f>
        <v>17696.214707589916</v>
      </c>
      <c r="BM11" s="79">
        <f>+BL11/BL6</f>
        <v>0.33966622920843598</v>
      </c>
      <c r="BN11" s="30">
        <f>+'PUBLIC DEBT COLONES'!BN11/'PUBLIC DEBT USD'!BN76</f>
        <v>17594.587232889964</v>
      </c>
      <c r="BO11" s="79">
        <f>+BN11/BN6</f>
        <v>0.33406658353307989</v>
      </c>
      <c r="BP11" s="30">
        <f>+'PUBLIC DEBT COLONES'!BP11/'PUBLIC DEBT USD'!BP76</f>
        <v>17582.419760290017</v>
      </c>
      <c r="BQ11" s="79">
        <f>+BP11/BP6</f>
        <v>0.33723422173264084</v>
      </c>
      <c r="BR11" s="30">
        <f>+'PUBLIC DEBT COLONES'!BR11/'PUBLIC DEBT USD'!BR76</f>
        <v>17592.764002219996</v>
      </c>
      <c r="BS11" s="79">
        <f>+BR11/BR6</f>
        <v>0.33367221687733034</v>
      </c>
      <c r="BT11" s="30">
        <f>+'PUBLIC DEBT COLONES'!BT11/'PUBLIC DEBT USD'!BT76</f>
        <v>19113.748587109978</v>
      </c>
      <c r="BU11" s="79">
        <f>+BT11/BT6</f>
        <v>0.35364436617274936</v>
      </c>
      <c r="BV11" s="30">
        <f>+'PUBLIC DEBT COLONES'!BV11/'PUBLIC DEBT USD'!BV76</f>
        <v>19130.001824560077</v>
      </c>
      <c r="BW11" s="79">
        <f>+BV11/BV6</f>
        <v>0.34832996660170223</v>
      </c>
      <c r="BX11" s="30">
        <f>+'PUBLIC DEBT COLONES'!BX11/'PUBLIC DEBT USD'!BX76</f>
        <v>18980.844345820056</v>
      </c>
      <c r="BY11" s="79">
        <f>+BX11/BX6</f>
        <v>0.33943893213439491</v>
      </c>
      <c r="BZ11" s="29">
        <f>+'PUBLIC DEBT COLONES'!BZ11/'PUBLIC DEBT USD'!BZ76</f>
        <v>18648.038938570025</v>
      </c>
      <c r="CA11" s="78">
        <f>+BZ11/BZ6</f>
        <v>0.33374135234095531</v>
      </c>
      <c r="CB11" s="29">
        <f>+'PUBLIC DEBT COLONES'!CB11/'PUBLIC DEBT USD'!CB76</f>
        <v>18280.131333700054</v>
      </c>
      <c r="CC11" s="78">
        <f>+CB11/CB6</f>
        <v>0.3237286790171679</v>
      </c>
      <c r="CD11" s="30">
        <f>+'PUBLIC DEBT COLONES'!CD11/'PUBLIC DEBT USD'!CD76</f>
        <v>18329.71679905006</v>
      </c>
      <c r="CE11" s="79">
        <f>+CD11/CD6</f>
        <v>0.32439675934324097</v>
      </c>
      <c r="CF11" s="30">
        <f>+'PUBLIC DEBT COLONES'!CF11/'PUBLIC DEBT USD'!CF76</f>
        <v>17719.121276880069</v>
      </c>
      <c r="CG11" s="79">
        <f>+CF11/CF6</f>
        <v>0.32112641801924013</v>
      </c>
      <c r="CH11" s="30">
        <f>+'PUBLIC DEBT COLONES'!CH11/'PUBLIC DEBT USD'!CH76</f>
        <v>17746.081098970019</v>
      </c>
      <c r="CI11" s="79">
        <f>+CH11/CH6</f>
        <v>0.32108480206275258</v>
      </c>
      <c r="CJ11" s="30">
        <f>+'PUBLIC DEBT COLONES'!CJ11/'PUBLIC DEBT USD'!CJ76</f>
        <v>17754.27480963002</v>
      </c>
      <c r="CK11" s="79">
        <f>+CJ11/CJ6</f>
        <v>0.31853286915078854</v>
      </c>
      <c r="CL11" s="30">
        <f>+'PUBLIC DEBT COLONES'!CL11/'PUBLIC DEBT USD'!CL76</f>
        <v>17755.613844240041</v>
      </c>
      <c r="CM11" s="79">
        <f>+CL11/CL6</f>
        <v>0.31423939321210903</v>
      </c>
      <c r="CN11" s="30">
        <f>+'PUBLIC DEBT COLONES'!CN11/'PUBLIC DEBT USD'!CN76</f>
        <v>17747.816784240025</v>
      </c>
      <c r="CO11" s="79">
        <f>+CN11/CN6</f>
        <v>0.31484480922991226</v>
      </c>
      <c r="CP11" s="30">
        <f>+'PUBLIC DEBT COLONES'!CP11/'PUBLIC DEBT USD'!CP76</f>
        <v>17770.25195677</v>
      </c>
      <c r="CQ11" s="79">
        <f>+CP11/CP6</f>
        <v>0.31178699668300386</v>
      </c>
      <c r="CR11" s="30">
        <f>+'PUBLIC DEBT COLONES'!CR11/'PUBLIC DEBT USD'!CR76</f>
        <v>16955.551054430016</v>
      </c>
      <c r="CS11" s="79">
        <f>+CR11/CR6</f>
        <v>0.29436340420958973</v>
      </c>
      <c r="CT11" s="30">
        <f>+'PUBLIC DEBT COLONES'!CT11/'PUBLIC DEBT USD'!CT76</f>
        <v>16980.551143560013</v>
      </c>
      <c r="CU11" s="79">
        <f>+CT11/CT6</f>
        <v>0.2959633304646086</v>
      </c>
      <c r="CV11" s="30">
        <f>+'PUBLIC DEBT COLONES'!CV11/'PUBLIC DEBT USD'!CV76</f>
        <v>17125.783270260024</v>
      </c>
      <c r="CW11" s="79">
        <f>+CV11/CV6</f>
        <v>0.29759806935144301</v>
      </c>
      <c r="CX11" s="30">
        <f>+'PUBLIC DEBT COLONES'!CX11/'PUBLIC DEBT USD'!CX76</f>
        <v>17139.199536020016</v>
      </c>
      <c r="CY11" s="79">
        <f>+CX11/CX6</f>
        <v>0.29441033791200072</v>
      </c>
      <c r="CZ11" s="30">
        <f>+'PUBLIC DEBT COLONES'!CZ11/'PUBLIC DEBT USD'!CZ76</f>
        <v>16834.257468940013</v>
      </c>
      <c r="DA11" s="79">
        <f>+CZ11/CZ6</f>
        <v>0.2870106011274805</v>
      </c>
      <c r="DB11" s="30">
        <f>+'PUBLIC DEBT COLONES'!DB11/'PUBLIC DEBT USD'!DB76</f>
        <v>16318.267992749998</v>
      </c>
      <c r="DC11" s="79">
        <f>+DB11/DB6</f>
        <v>0.27982994295347391</v>
      </c>
      <c r="DD11" s="282">
        <f>+'PUBLIC DEBT COLONES'!DD11/'PUBLIC DEBT USD'!DD76</f>
        <v>16400.634120809998</v>
      </c>
      <c r="DE11" s="284">
        <f>+DD11/DD6</f>
        <v>0.28017370244663137</v>
      </c>
    </row>
    <row r="12" spans="1:110" x14ac:dyDescent="0.35">
      <c r="A12" s="94" t="s">
        <v>49</v>
      </c>
      <c r="B12" s="73">
        <f>+B11/B65</f>
        <v>0.26280579146536054</v>
      </c>
      <c r="C12" s="74"/>
      <c r="D12" s="73">
        <v>0</v>
      </c>
      <c r="E12" s="74"/>
      <c r="F12" s="75">
        <v>0</v>
      </c>
      <c r="G12" s="76"/>
      <c r="H12" s="75">
        <v>0</v>
      </c>
      <c r="I12" s="76"/>
      <c r="J12" s="75">
        <v>0</v>
      </c>
      <c r="K12" s="76"/>
      <c r="L12" s="75">
        <v>0</v>
      </c>
      <c r="M12" s="76"/>
      <c r="N12" s="75">
        <v>0</v>
      </c>
      <c r="O12" s="76"/>
      <c r="P12" s="75">
        <v>0</v>
      </c>
      <c r="Q12" s="76"/>
      <c r="R12" s="75">
        <v>0</v>
      </c>
      <c r="S12" s="76"/>
      <c r="T12" s="75">
        <v>0</v>
      </c>
      <c r="U12" s="76"/>
      <c r="V12" s="75">
        <v>0</v>
      </c>
      <c r="W12" s="76"/>
      <c r="X12" s="75">
        <v>0</v>
      </c>
      <c r="Y12" s="76"/>
      <c r="Z12" s="75">
        <f>+Z11/Z65</f>
        <v>0.25151391245129562</v>
      </c>
      <c r="AA12" s="76"/>
      <c r="AB12" s="75">
        <v>0</v>
      </c>
      <c r="AC12" s="76"/>
      <c r="AD12" s="73">
        <v>0</v>
      </c>
      <c r="AE12" s="74"/>
      <c r="AF12" s="75">
        <v>0</v>
      </c>
      <c r="AG12" s="76"/>
      <c r="AH12" s="75">
        <v>0</v>
      </c>
      <c r="AI12" s="76"/>
      <c r="AJ12" s="75">
        <v>0</v>
      </c>
      <c r="AK12" s="76"/>
      <c r="AL12" s="75">
        <v>0</v>
      </c>
      <c r="AM12" s="76"/>
      <c r="AN12" s="75">
        <v>0</v>
      </c>
      <c r="AO12" s="76"/>
      <c r="AP12" s="75">
        <v>0</v>
      </c>
      <c r="AQ12" s="76"/>
      <c r="AR12" s="75">
        <v>0</v>
      </c>
      <c r="AS12" s="76"/>
      <c r="AT12" s="73">
        <v>0</v>
      </c>
      <c r="AU12" s="74"/>
      <c r="AV12" s="75">
        <v>0</v>
      </c>
      <c r="AW12" s="76"/>
      <c r="AX12" s="75">
        <f>+AX11/AX65</f>
        <v>0.22685405535273256</v>
      </c>
      <c r="AY12" s="76"/>
      <c r="AZ12" s="77" t="e">
        <f>+AZ11/AZ65</f>
        <v>#DIV/0!</v>
      </c>
      <c r="BA12" s="76"/>
      <c r="BB12" s="77" t="e">
        <f>+BB11/BB65</f>
        <v>#DIV/0!</v>
      </c>
      <c r="BC12" s="76"/>
      <c r="BD12" s="77" t="e">
        <f>+BD11/BD65</f>
        <v>#DIV/0!</v>
      </c>
      <c r="BE12" s="76"/>
      <c r="BF12" s="77" t="e">
        <f>+BF11/BF65</f>
        <v>#DIV/0!</v>
      </c>
      <c r="BG12" s="76"/>
      <c r="BH12" s="77" t="e">
        <f>+BH11/BH65</f>
        <v>#DIV/0!</v>
      </c>
      <c r="BI12" s="76"/>
      <c r="BJ12" s="77" t="e">
        <f>+BJ11/BJ65</f>
        <v>#DIV/0!</v>
      </c>
      <c r="BK12" s="76"/>
      <c r="BL12" s="77" t="e">
        <f>+BL11/BL65</f>
        <v>#DIV/0!</v>
      </c>
      <c r="BM12" s="76"/>
      <c r="BN12" s="77" t="e">
        <f>+BN11/BN65</f>
        <v>#DIV/0!</v>
      </c>
      <c r="BO12" s="76"/>
      <c r="BP12" s="77" t="e">
        <f>+BP11/BP65</f>
        <v>#DIV/0!</v>
      </c>
      <c r="BQ12" s="76"/>
      <c r="BR12" s="77"/>
      <c r="BS12" s="76"/>
      <c r="BT12" s="77"/>
      <c r="BU12" s="76"/>
      <c r="BV12" s="75">
        <f>+BV11/BV65</f>
        <v>0.21289671716574163</v>
      </c>
      <c r="BW12" s="76"/>
      <c r="BX12" s="75"/>
      <c r="BY12" s="76"/>
      <c r="BZ12" s="73"/>
      <c r="CA12" s="74"/>
      <c r="CB12" s="73"/>
      <c r="CC12" s="74"/>
      <c r="CD12" s="75"/>
      <c r="CE12" s="76"/>
      <c r="CF12" s="75"/>
      <c r="CG12" s="76"/>
      <c r="CH12" s="75"/>
      <c r="CI12" s="76"/>
      <c r="CJ12" s="75"/>
      <c r="CK12" s="76"/>
      <c r="CL12" s="75"/>
      <c r="CM12" s="76"/>
      <c r="CN12" s="75"/>
      <c r="CO12" s="76"/>
      <c r="CP12" s="75"/>
      <c r="CQ12" s="76"/>
      <c r="CR12" s="75"/>
      <c r="CS12" s="76"/>
      <c r="CT12" s="75"/>
      <c r="CU12" s="76"/>
      <c r="CV12" s="75"/>
      <c r="CW12" s="76"/>
      <c r="CX12" s="75"/>
      <c r="CY12" s="76"/>
      <c r="CZ12" s="75"/>
      <c r="DA12" s="76"/>
      <c r="DB12" s="75"/>
      <c r="DC12" s="76"/>
      <c r="DD12" s="285"/>
      <c r="DE12" s="283"/>
    </row>
    <row r="13" spans="1:110" x14ac:dyDescent="0.35">
      <c r="A13" s="41" t="s">
        <v>148</v>
      </c>
      <c r="B13" s="29">
        <f>+'PUBLIC DEBT COLONES'!B13/'PUBLIC DEBT USD'!B76</f>
        <v>878.84503031001213</v>
      </c>
      <c r="C13" s="70">
        <f>+B13/B6</f>
        <v>2.2160138310848572E-2</v>
      </c>
      <c r="D13" s="29">
        <f>+'PUBLIC DEBT COLONES'!D13/'PUBLIC DEBT USD'!D76</f>
        <v>877.54313100434479</v>
      </c>
      <c r="E13" s="70">
        <f>+D13/D6</f>
        <v>2.1815696938257755E-2</v>
      </c>
      <c r="F13" s="30">
        <f>+'PUBLIC DEBT COLONES'!F13/'PUBLIC DEBT USD'!F76</f>
        <v>874.83001545300294</v>
      </c>
      <c r="G13" s="71">
        <f>+F13/F6</f>
        <v>2.1399443409479132E-2</v>
      </c>
      <c r="H13" s="30">
        <f>+'PUBLIC DEBT COLONES'!H13/'PUBLIC DEBT USD'!H76</f>
        <v>853.31238839595289</v>
      </c>
      <c r="I13" s="71">
        <f>+H13/H6</f>
        <v>2.060260393667062E-2</v>
      </c>
      <c r="J13" s="30">
        <f>+'PUBLIC DEBT COLONES'!J13/'PUBLIC DEBT USD'!J76</f>
        <v>867.2741670256064</v>
      </c>
      <c r="K13" s="71">
        <f>+J13/J6</f>
        <v>2.0782033584107261E-2</v>
      </c>
      <c r="L13" s="30">
        <f>+'PUBLIC DEBT COLONES'!L13/'PUBLIC DEBT USD'!L76</f>
        <v>872.8223165035057</v>
      </c>
      <c r="M13" s="71">
        <f>+L13/L6</f>
        <v>2.0996006014736512E-2</v>
      </c>
      <c r="N13" s="30">
        <f>+'PUBLIC DEBT COLONES'!N13/'PUBLIC DEBT USD'!N76</f>
        <v>858.94352699767001</v>
      </c>
      <c r="O13" s="71">
        <f>+N13/N6</f>
        <v>2.0314300873405421E-2</v>
      </c>
      <c r="P13" s="30">
        <f>+'PUBLIC DEBT COLONES'!P13/'PUBLIC DEBT USD'!P76</f>
        <v>1155.1070082098897</v>
      </c>
      <c r="Q13" s="71">
        <f>+P13/P6</f>
        <v>2.722096683008305E-2</v>
      </c>
      <c r="R13" s="30">
        <f>+'PUBLIC DEBT COLONES'!R13/'PUBLIC DEBT USD'!R76</f>
        <v>1152.0407952295166</v>
      </c>
      <c r="S13" s="71">
        <f>+R13/R6</f>
        <v>2.6673322586160408E-2</v>
      </c>
      <c r="T13" s="30">
        <f>+'PUBLIC DEBT COLONES'!T13/'PUBLIC DEBT USD'!T76</f>
        <v>1134.9234198325767</v>
      </c>
      <c r="U13" s="71">
        <f>+T13/T6</f>
        <v>2.6223509596865809E-2</v>
      </c>
      <c r="V13" s="30">
        <f>+'PUBLIC DEBT COLONES'!V13/'PUBLIC DEBT USD'!V76</f>
        <v>1138.6789163717503</v>
      </c>
      <c r="W13" s="71">
        <f>+V13/V6</f>
        <v>2.6516906616134636E-2</v>
      </c>
      <c r="X13" s="30">
        <f>+'PUBLIC DEBT COLONES'!X13/'PUBLIC DEBT USD'!X76</f>
        <v>1128.0334122077847</v>
      </c>
      <c r="Y13" s="71">
        <f>+X13/X6</f>
        <v>2.6303616533892109E-2</v>
      </c>
      <c r="Z13" s="30">
        <f>+'PUBLIC DEBT COLONES'!Z13/'PUBLIC DEBT USD'!Z76</f>
        <v>1125.0808479649511</v>
      </c>
      <c r="AA13" s="71">
        <f>+Z13/Z6</f>
        <v>2.6512348390363805E-2</v>
      </c>
      <c r="AB13" s="30">
        <f>+'PUBLIC DEBT COLONES'!AB13/'PUBLIC DEBT USD'!AB76</f>
        <v>1118.2729306801441</v>
      </c>
      <c r="AC13" s="71">
        <f>+AB13/AB6</f>
        <v>2.6334716555371979E-2</v>
      </c>
      <c r="AD13" s="29">
        <f>+'PUBLIC DEBT COLONES'!AD13/'PUBLIC DEBT USD'!AD76</f>
        <v>1121.0647890376795</v>
      </c>
      <c r="AE13" s="70">
        <f>+AD13/AD6</f>
        <v>2.6088015025550471E-2</v>
      </c>
      <c r="AF13" s="30">
        <f>+'PUBLIC DEBT COLONES'!AF13/'PUBLIC DEBT USD'!AF76</f>
        <v>1386.8981547510718</v>
      </c>
      <c r="AG13" s="71">
        <f>+AF13/AF6</f>
        <v>3.254092276812634E-2</v>
      </c>
      <c r="AH13" s="30">
        <f>+'PUBLIC DEBT COLONES'!AH13/'PUBLIC DEBT USD'!AH76</f>
        <v>1341.8339337321188</v>
      </c>
      <c r="AI13" s="71">
        <f>+AH13/AH6</f>
        <v>3.1263051971181136E-2</v>
      </c>
      <c r="AJ13" s="30">
        <f>+'PUBLIC DEBT COLONES'!AJ13/'PUBLIC DEBT USD'!AJ76</f>
        <v>1348.1699782304929</v>
      </c>
      <c r="AK13" s="71">
        <f>+AJ13/AJ6</f>
        <v>3.2033855745071525E-2</v>
      </c>
      <c r="AL13" s="30">
        <f>+'PUBLIC DEBT COLONES'!AL13/'PUBLIC DEBT USD'!AL76</f>
        <v>1322.9142529983442</v>
      </c>
      <c r="AM13" s="71">
        <f>+AL13/AL6</f>
        <v>3.1673426005025408E-2</v>
      </c>
      <c r="AN13" s="30">
        <f>+'PUBLIC DEBT COLONES'!AN13/'PUBLIC DEBT USD'!AN76</f>
        <v>1316.2187473304639</v>
      </c>
      <c r="AO13" s="71">
        <f>+AN13/AN6</f>
        <v>3.093977714076139E-2</v>
      </c>
      <c r="AP13" s="30">
        <f>+'PUBLIC DEBT COLONES'!AP13/'PUBLIC DEBT USD'!AP76</f>
        <v>1292.8760533672116</v>
      </c>
      <c r="AQ13" s="71">
        <f>+AP13/AP6</f>
        <v>2.9529337490345024E-2</v>
      </c>
      <c r="AR13" s="30">
        <f>+'PUBLIC DEBT COLONES'!AR13/'PUBLIC DEBT USD'!AR76</f>
        <v>1262.5889880458401</v>
      </c>
      <c r="AS13" s="71">
        <f>+AR13/AR6</f>
        <v>2.8151994520843524E-2</v>
      </c>
      <c r="AT13" s="29">
        <f>+'PUBLIC DEBT COLONES'!AT13/'PUBLIC DEBT USD'!AT76</f>
        <v>1362.2327086857867</v>
      </c>
      <c r="AU13" s="70">
        <f>+AT13/AT6</f>
        <v>2.9936995042458253E-2</v>
      </c>
      <c r="AV13" s="30">
        <f>+'PUBLIC DEBT COLONES'!AV13/'PUBLIC DEBT USD'!AV76</f>
        <v>1674.6219854739261</v>
      </c>
      <c r="AW13" s="71">
        <f>+AV13/AV6</f>
        <v>3.5670029050731918E-2</v>
      </c>
      <c r="AX13" s="30">
        <f>+'PUBLIC DEBT COLONES'!AX13/'PUBLIC DEBT USD'!AX76</f>
        <v>1701.9411575080205</v>
      </c>
      <c r="AY13" s="71">
        <f>+AX13/AX6</f>
        <v>3.6039020011007089E-2</v>
      </c>
      <c r="AZ13" s="30">
        <f>+'PUBLIC DEBT COLONES'!AZ13/'PUBLIC DEBT USD'!AZ76</f>
        <v>1726.1660704288508</v>
      </c>
      <c r="BA13" s="71">
        <f>+AZ13/AZ6</f>
        <v>3.5283332201565071E-2</v>
      </c>
      <c r="BB13" s="30">
        <f>+'PUBLIC DEBT COLONES'!BB13/'PUBLIC DEBT USD'!BB76</f>
        <v>1696.7001098788905</v>
      </c>
      <c r="BC13" s="71">
        <f>+BB13/BB6</f>
        <v>3.4591467140182089E-2</v>
      </c>
      <c r="BD13" s="30">
        <f>+'PUBLIC DEBT COLONES'!BD13/'PUBLIC DEBT USD'!BD76</f>
        <v>1715.2760288291859</v>
      </c>
      <c r="BE13" s="71">
        <f>+BD13/BD6</f>
        <v>3.4091952273027207E-2</v>
      </c>
      <c r="BF13" s="30">
        <f>+'PUBLIC DEBT COLONES'!BF13/'PUBLIC DEBT USD'!BF76</f>
        <v>1717.560902290197</v>
      </c>
      <c r="BG13" s="71">
        <f>+BF13/BF6</f>
        <v>3.2986132050335563E-2</v>
      </c>
      <c r="BH13" s="30">
        <f>+'PUBLIC DEBT COLONES'!BH13/'PUBLIC DEBT USD'!BH76</f>
        <v>1687.4346937702733</v>
      </c>
      <c r="BI13" s="71">
        <f>+BH13/BH6</f>
        <v>3.214479477577882E-2</v>
      </c>
      <c r="BJ13" s="30">
        <f>+'PUBLIC DEBT COLONES'!BJ13/'PUBLIC DEBT USD'!BJ76</f>
        <v>1692.044194264904</v>
      </c>
      <c r="BK13" s="71">
        <f>+BJ13/BJ6</f>
        <v>3.2375124645087384E-2</v>
      </c>
      <c r="BL13" s="30">
        <f>+'PUBLIC DEBT COLONES'!BL13/'PUBLIC DEBT USD'!BL76</f>
        <v>1986.3866821438605</v>
      </c>
      <c r="BM13" s="71">
        <f>+BL13/BL6</f>
        <v>3.8127276664668766E-2</v>
      </c>
      <c r="BN13" s="30">
        <f>+'PUBLIC DEBT COLONES'!BN13/'PUBLIC DEBT USD'!BN76</f>
        <v>1963.9794725218203</v>
      </c>
      <c r="BO13" s="71">
        <f>+BN13/BN6</f>
        <v>3.7289872381206096E-2</v>
      </c>
      <c r="BP13" s="30">
        <f>+'PUBLIC DEBT COLONES'!BP13/'PUBLIC DEBT USD'!BP76</f>
        <v>1934.1012174421207</v>
      </c>
      <c r="BQ13" s="71">
        <f>+BP13/BP6</f>
        <v>3.7096436537668476E-2</v>
      </c>
      <c r="BR13" s="30">
        <f>+'PUBLIC DEBT COLONES'!BR13/'PUBLIC DEBT USD'!BR76</f>
        <v>1985.9116479341178</v>
      </c>
      <c r="BS13" s="71">
        <f>+BR13/BR6</f>
        <v>3.7665686983868581E-2</v>
      </c>
      <c r="BT13" s="30">
        <f>+'PUBLIC DEBT COLONES'!BT13/'PUBLIC DEBT USD'!BT76</f>
        <v>2020.2853595360887</v>
      </c>
      <c r="BU13" s="71">
        <f>+BT13/BT6</f>
        <v>3.7379508901935005E-2</v>
      </c>
      <c r="BV13" s="30">
        <f>+'PUBLIC DEBT COLONES'!BV13/'PUBLIC DEBT USD'!BV76</f>
        <v>1973.8882526856694</v>
      </c>
      <c r="BW13" s="71">
        <f>+BV13/BV6</f>
        <v>3.5941681314988747E-2</v>
      </c>
      <c r="BX13" s="30">
        <f>+'PUBLIC DEBT COLONES'!BX13/'PUBLIC DEBT USD'!BX76</f>
        <v>2717.7917570578588</v>
      </c>
      <c r="BY13" s="71">
        <f>+BX13/BX6</f>
        <v>4.8602913283072043E-2</v>
      </c>
      <c r="BZ13" s="29">
        <f>+'PUBLIC DEBT COLONES'!BZ13/'PUBLIC DEBT USD'!BZ76</f>
        <v>2712.5830153317283</v>
      </c>
      <c r="CA13" s="70">
        <f>+BZ13/BZ6</f>
        <v>4.8546719944984086E-2</v>
      </c>
      <c r="CB13" s="29">
        <f>+'PUBLIC DEBT COLONES'!CB13/'PUBLIC DEBT USD'!CB76</f>
        <v>2637.7687317028012</v>
      </c>
      <c r="CC13" s="70">
        <f>+CB13/CB6</f>
        <v>4.6713088187320881E-2</v>
      </c>
      <c r="CD13" s="30">
        <f>+'PUBLIC DEBT COLONES'!CD13/'PUBLIC DEBT USD'!CD76</f>
        <v>2623.4398777131432</v>
      </c>
      <c r="CE13" s="71">
        <f>+CD13/CD6</f>
        <v>4.6429271329826383E-2</v>
      </c>
      <c r="CF13" s="30">
        <f>+'PUBLIC DEBT COLONES'!CF13/'PUBLIC DEBT USD'!CF76</f>
        <v>2635.8371432252311</v>
      </c>
      <c r="CG13" s="71">
        <f>+CF13/CF6</f>
        <v>4.7769690554035391E-2</v>
      </c>
      <c r="CH13" s="30">
        <f>+'PUBLIC DEBT COLONES'!CH13/'PUBLIC DEBT USD'!CH76</f>
        <v>3070.3894086438468</v>
      </c>
      <c r="CI13" s="71">
        <f>+CH13/CH6</f>
        <v>5.5553413175103802E-2</v>
      </c>
      <c r="CJ13" s="30">
        <f>+'PUBLIC DEBT COLONES'!CJ13/'PUBLIC DEBT USD'!CJ76</f>
        <v>3103.6410783350243</v>
      </c>
      <c r="CK13" s="71">
        <f>+CJ13/CJ6</f>
        <v>5.5683023277305246E-2</v>
      </c>
      <c r="CL13" s="30">
        <f>+'PUBLIC DEBT COLONES'!CL13/'PUBLIC DEBT USD'!CL76</f>
        <v>3149.3150282612623</v>
      </c>
      <c r="CM13" s="71">
        <f>+CL13/CL6</f>
        <v>5.5736673043023856E-2</v>
      </c>
      <c r="CN13" s="30">
        <f>+'PUBLIC DEBT COLONES'!CN13/'PUBLIC DEBT USD'!CN76</f>
        <v>3104.9090309362268</v>
      </c>
      <c r="CO13" s="71">
        <f>+CN13/CN6</f>
        <v>5.5080830696281509E-2</v>
      </c>
      <c r="CP13" s="30">
        <f>+'PUBLIC DEBT COLONES'!CP13/'PUBLIC DEBT USD'!CP76</f>
        <v>3043.8430345735405</v>
      </c>
      <c r="CQ13" s="71">
        <f>+CP13/CP6</f>
        <v>5.3405583693066833E-2</v>
      </c>
      <c r="CR13" s="30">
        <f>+'PUBLIC DEBT COLONES'!CR13/'PUBLIC DEBT USD'!CR76</f>
        <v>3803.0386449623311</v>
      </c>
      <c r="CS13" s="71">
        <f>+CR13/CR6</f>
        <v>6.6024123797453885E-2</v>
      </c>
      <c r="CT13" s="30">
        <f>+'PUBLIC DEBT COLONES'!CT13/'PUBLIC DEBT USD'!CT76</f>
        <v>3659.58773205948</v>
      </c>
      <c r="CU13" s="71">
        <f>+CT13/CT6</f>
        <v>6.3784959872667135E-2</v>
      </c>
      <c r="CV13" s="30">
        <f>+'PUBLIC DEBT COLONES'!CV13/'PUBLIC DEBT USD'!CV76</f>
        <v>3654.0389549105848</v>
      </c>
      <c r="CW13" s="71">
        <f>+CV13/CV6</f>
        <v>6.3496946163318094E-2</v>
      </c>
      <c r="CX13" s="30">
        <f>+'PUBLIC DEBT COLONES'!CX13/'PUBLIC DEBT USD'!CX76</f>
        <v>3669.6777457593321</v>
      </c>
      <c r="CY13" s="71">
        <f>+CX13/CX6</f>
        <v>6.3036261576078084E-2</v>
      </c>
      <c r="CZ13" s="30">
        <f>+'PUBLIC DEBT COLONES'!CZ13/'PUBLIC DEBT USD'!CZ76</f>
        <v>3668.278412309598</v>
      </c>
      <c r="DA13" s="71">
        <f>+CZ13/CZ6</f>
        <v>6.2541207663151563E-2</v>
      </c>
      <c r="DB13" s="30">
        <f>+'PUBLIC DEBT COLONES'!DB13/'PUBLIC DEBT USD'!DB76</f>
        <v>3782.3097057881951</v>
      </c>
      <c r="DC13" s="71">
        <f>+DB13/DB6</f>
        <v>6.4860039660662325E-2</v>
      </c>
      <c r="DD13" s="282">
        <f>+'PUBLIC DEBT COLONES'!DD13/'PUBLIC DEBT USD'!DD76</f>
        <v>3773.3089096443136</v>
      </c>
      <c r="DE13" s="252">
        <f>+DD13/DD6</f>
        <v>6.445982026685787E-2</v>
      </c>
    </row>
    <row r="14" spans="1:110" x14ac:dyDescent="0.35">
      <c r="A14" s="94" t="s">
        <v>49</v>
      </c>
      <c r="B14" s="73">
        <f>+B13/B65</f>
        <v>1.4827685714210124E-2</v>
      </c>
      <c r="C14" s="74"/>
      <c r="D14" s="73">
        <v>0</v>
      </c>
      <c r="E14" s="74"/>
      <c r="F14" s="75">
        <v>0</v>
      </c>
      <c r="G14" s="76"/>
      <c r="H14" s="75">
        <v>0</v>
      </c>
      <c r="I14" s="76"/>
      <c r="J14" s="75">
        <v>0</v>
      </c>
      <c r="K14" s="76"/>
      <c r="L14" s="75">
        <v>0</v>
      </c>
      <c r="M14" s="76"/>
      <c r="N14" s="75">
        <v>0</v>
      </c>
      <c r="O14" s="76"/>
      <c r="P14" s="75">
        <v>0</v>
      </c>
      <c r="Q14" s="76"/>
      <c r="R14" s="75">
        <v>0</v>
      </c>
      <c r="S14" s="76"/>
      <c r="T14" s="75">
        <v>0</v>
      </c>
      <c r="U14" s="76"/>
      <c r="V14" s="75">
        <v>0</v>
      </c>
      <c r="W14" s="76"/>
      <c r="X14" s="75">
        <v>0</v>
      </c>
      <c r="Y14" s="76"/>
      <c r="Z14" s="75">
        <f>+Z13/Z65</f>
        <v>1.7929703786823337E-2</v>
      </c>
      <c r="AA14" s="76"/>
      <c r="AB14" s="75">
        <v>0</v>
      </c>
      <c r="AC14" s="76"/>
      <c r="AD14" s="73">
        <v>0</v>
      </c>
      <c r="AE14" s="74"/>
      <c r="AF14" s="75">
        <v>0</v>
      </c>
      <c r="AG14" s="76"/>
      <c r="AH14" s="75">
        <v>0</v>
      </c>
      <c r="AI14" s="76"/>
      <c r="AJ14" s="75">
        <v>0</v>
      </c>
      <c r="AK14" s="76"/>
      <c r="AL14" s="75">
        <v>0</v>
      </c>
      <c r="AM14" s="76"/>
      <c r="AN14" s="75">
        <v>0</v>
      </c>
      <c r="AO14" s="76"/>
      <c r="AP14" s="75">
        <v>0</v>
      </c>
      <c r="AQ14" s="76"/>
      <c r="AR14" s="75">
        <v>0</v>
      </c>
      <c r="AS14" s="76"/>
      <c r="AT14" s="73">
        <v>0</v>
      </c>
      <c r="AU14" s="74"/>
      <c r="AV14" s="75">
        <v>0</v>
      </c>
      <c r="AW14" s="76"/>
      <c r="AX14" s="75">
        <f>+AX13/AX65</f>
        <v>2.2699116702309084E-2</v>
      </c>
      <c r="AY14" s="76"/>
      <c r="AZ14" s="77" t="e">
        <f>+AZ13/AZ65</f>
        <v>#DIV/0!</v>
      </c>
      <c r="BA14" s="76"/>
      <c r="BB14" s="77" t="e">
        <f>+BB13/BB65</f>
        <v>#DIV/0!</v>
      </c>
      <c r="BC14" s="76"/>
      <c r="BD14" s="77" t="e">
        <f>+BD13/BD65</f>
        <v>#DIV/0!</v>
      </c>
      <c r="BE14" s="76"/>
      <c r="BF14" s="77" t="e">
        <f>+BF13/BF65</f>
        <v>#DIV/0!</v>
      </c>
      <c r="BG14" s="76"/>
      <c r="BH14" s="77" t="e">
        <f>+BH13/BH65</f>
        <v>#DIV/0!</v>
      </c>
      <c r="BI14" s="76"/>
      <c r="BJ14" s="77" t="e">
        <f>+BJ13/BJ65</f>
        <v>#DIV/0!</v>
      </c>
      <c r="BK14" s="76"/>
      <c r="BL14" s="77" t="e">
        <f>+BL13/BL65</f>
        <v>#DIV/0!</v>
      </c>
      <c r="BM14" s="76"/>
      <c r="BN14" s="77" t="e">
        <f>+BN13/BN65</f>
        <v>#DIV/0!</v>
      </c>
      <c r="BO14" s="76"/>
      <c r="BP14" s="77" t="e">
        <f>+BP13/BP65</f>
        <v>#DIV/0!</v>
      </c>
      <c r="BQ14" s="76"/>
      <c r="BR14" s="77"/>
      <c r="BS14" s="76"/>
      <c r="BT14" s="77"/>
      <c r="BU14" s="76"/>
      <c r="BV14" s="75">
        <f>+BV13/BV65</f>
        <v>2.1967291634509022E-2</v>
      </c>
      <c r="BW14" s="76"/>
      <c r="BX14" s="75"/>
      <c r="BY14" s="76"/>
      <c r="BZ14" s="73"/>
      <c r="CA14" s="74"/>
      <c r="CB14" s="73"/>
      <c r="CC14" s="74"/>
      <c r="CD14" s="75"/>
      <c r="CE14" s="76"/>
      <c r="CF14" s="75"/>
      <c r="CG14" s="76"/>
      <c r="CH14" s="75"/>
      <c r="CI14" s="76"/>
      <c r="CJ14" s="75"/>
      <c r="CK14" s="76"/>
      <c r="CL14" s="75"/>
      <c r="CM14" s="76"/>
      <c r="CN14" s="75"/>
      <c r="CO14" s="76"/>
      <c r="CP14" s="75"/>
      <c r="CQ14" s="76"/>
      <c r="CR14" s="75"/>
      <c r="CS14" s="76"/>
      <c r="CT14" s="75"/>
      <c r="CU14" s="76"/>
      <c r="CV14" s="75"/>
      <c r="CW14" s="76"/>
      <c r="CX14" s="75"/>
      <c r="CY14" s="76"/>
      <c r="CZ14" s="75"/>
      <c r="DA14" s="76"/>
      <c r="DB14" s="75"/>
      <c r="DC14" s="76"/>
      <c r="DD14" s="285"/>
      <c r="DE14" s="283"/>
    </row>
    <row r="15" spans="1:110" x14ac:dyDescent="0.35">
      <c r="A15" s="94"/>
      <c r="B15" s="73"/>
      <c r="C15" s="74"/>
      <c r="D15" s="73"/>
      <c r="E15" s="74"/>
      <c r="F15" s="75"/>
      <c r="G15" s="76"/>
      <c r="H15" s="75"/>
      <c r="I15" s="76"/>
      <c r="J15" s="75"/>
      <c r="K15" s="76"/>
      <c r="L15" s="75"/>
      <c r="M15" s="76"/>
      <c r="N15" s="75"/>
      <c r="O15" s="76"/>
      <c r="P15" s="75"/>
      <c r="Q15" s="76"/>
      <c r="R15" s="75"/>
      <c r="S15" s="76"/>
      <c r="T15" s="75"/>
      <c r="U15" s="76"/>
      <c r="V15" s="75"/>
      <c r="W15" s="76"/>
      <c r="X15" s="75"/>
      <c r="Y15" s="76"/>
      <c r="Z15" s="75"/>
      <c r="AA15" s="76"/>
      <c r="AB15" s="75"/>
      <c r="AC15" s="76"/>
      <c r="AD15" s="73"/>
      <c r="AE15" s="74"/>
      <c r="AF15" s="75"/>
      <c r="AG15" s="76"/>
      <c r="AH15" s="75"/>
      <c r="AI15" s="76"/>
      <c r="AJ15" s="75"/>
      <c r="AK15" s="76"/>
      <c r="AL15" s="75"/>
      <c r="AM15" s="76"/>
      <c r="AN15" s="75"/>
      <c r="AO15" s="76"/>
      <c r="AP15" s="75"/>
      <c r="AQ15" s="76"/>
      <c r="AR15" s="75"/>
      <c r="AS15" s="76"/>
      <c r="AT15" s="73"/>
      <c r="AU15" s="74"/>
      <c r="AV15" s="75"/>
      <c r="AW15" s="76"/>
      <c r="AX15" s="75"/>
      <c r="AY15" s="76"/>
      <c r="AZ15" s="75"/>
      <c r="BA15" s="76"/>
      <c r="BB15" s="75"/>
      <c r="BC15" s="76"/>
      <c r="BD15" s="75"/>
      <c r="BE15" s="76"/>
      <c r="BF15" s="75"/>
      <c r="BG15" s="76"/>
      <c r="BH15" s="75"/>
      <c r="BI15" s="76"/>
      <c r="BJ15" s="75"/>
      <c r="BK15" s="76"/>
      <c r="BL15" s="75"/>
      <c r="BM15" s="76"/>
      <c r="BN15" s="75"/>
      <c r="BO15" s="76"/>
      <c r="BP15" s="75"/>
      <c r="BQ15" s="76"/>
      <c r="BR15" s="75"/>
      <c r="BS15" s="76"/>
      <c r="BT15" s="75"/>
      <c r="BU15" s="76"/>
      <c r="BV15" s="75"/>
      <c r="BW15" s="76"/>
      <c r="BX15" s="75"/>
      <c r="BY15" s="76"/>
      <c r="BZ15" s="73"/>
      <c r="CA15" s="74"/>
      <c r="CB15" s="73"/>
      <c r="CC15" s="74"/>
      <c r="CD15" s="75"/>
      <c r="CE15" s="76"/>
      <c r="CF15" s="75"/>
      <c r="CG15" s="76"/>
      <c r="CH15" s="75"/>
      <c r="CI15" s="76"/>
      <c r="CJ15" s="75"/>
      <c r="CK15" s="76"/>
      <c r="CL15" s="75"/>
      <c r="CM15" s="76"/>
      <c r="CN15" s="75"/>
      <c r="CO15" s="76"/>
      <c r="CP15" s="75"/>
      <c r="CQ15" s="76"/>
      <c r="CR15" s="75"/>
      <c r="CS15" s="76"/>
      <c r="CT15" s="75"/>
      <c r="CU15" s="76"/>
      <c r="CV15" s="75"/>
      <c r="CW15" s="76"/>
      <c r="CX15" s="75"/>
      <c r="CY15" s="76"/>
      <c r="CZ15" s="75"/>
      <c r="DA15" s="76"/>
      <c r="DB15" s="75"/>
      <c r="DC15" s="76"/>
      <c r="DD15" s="285"/>
      <c r="DE15" s="283"/>
    </row>
    <row r="16" spans="1:110" x14ac:dyDescent="0.35">
      <c r="A16" s="40" t="s">
        <v>51</v>
      </c>
      <c r="B16" s="29"/>
      <c r="C16" s="74"/>
      <c r="D16" s="29"/>
      <c r="E16" s="74"/>
      <c r="F16" s="30"/>
      <c r="G16" s="76"/>
      <c r="H16" s="30"/>
      <c r="I16" s="76"/>
      <c r="J16" s="30"/>
      <c r="K16" s="76"/>
      <c r="L16" s="30"/>
      <c r="M16" s="76"/>
      <c r="N16" s="30"/>
      <c r="O16" s="76"/>
      <c r="P16" s="30"/>
      <c r="Q16" s="76"/>
      <c r="R16" s="30"/>
      <c r="S16" s="76"/>
      <c r="T16" s="30"/>
      <c r="U16" s="76"/>
      <c r="V16" s="30"/>
      <c r="W16" s="76"/>
      <c r="X16" s="30"/>
      <c r="Y16" s="76"/>
      <c r="Z16" s="30"/>
      <c r="AA16" s="76"/>
      <c r="AB16" s="30"/>
      <c r="AC16" s="76"/>
      <c r="AD16" s="29"/>
      <c r="AE16" s="74"/>
      <c r="AF16" s="30"/>
      <c r="AG16" s="76"/>
      <c r="AH16" s="30"/>
      <c r="AI16" s="76"/>
      <c r="AJ16" s="30"/>
      <c r="AK16" s="76"/>
      <c r="AL16" s="30"/>
      <c r="AM16" s="76"/>
      <c r="AN16" s="30"/>
      <c r="AO16" s="76"/>
      <c r="AP16" s="30"/>
      <c r="AQ16" s="76"/>
      <c r="AR16" s="30"/>
      <c r="AS16" s="76"/>
      <c r="AT16" s="29"/>
      <c r="AU16" s="74"/>
      <c r="AV16" s="30"/>
      <c r="AW16" s="76"/>
      <c r="AX16" s="30"/>
      <c r="AY16" s="76"/>
      <c r="AZ16" s="30"/>
      <c r="BA16" s="76"/>
      <c r="BB16" s="30"/>
      <c r="BC16" s="76"/>
      <c r="BD16" s="30"/>
      <c r="BE16" s="76"/>
      <c r="BF16" s="30"/>
      <c r="BG16" s="76"/>
      <c r="BH16" s="30"/>
      <c r="BI16" s="76"/>
      <c r="BJ16" s="30"/>
      <c r="BK16" s="76"/>
      <c r="BL16" s="30"/>
      <c r="BM16" s="76"/>
      <c r="BN16" s="30"/>
      <c r="BO16" s="76"/>
      <c r="BP16" s="30"/>
      <c r="BQ16" s="76"/>
      <c r="BR16" s="30"/>
      <c r="BS16" s="76"/>
      <c r="BT16" s="30"/>
      <c r="BU16" s="76"/>
      <c r="BV16" s="30"/>
      <c r="BW16" s="76"/>
      <c r="BX16" s="30"/>
      <c r="BY16" s="76"/>
      <c r="BZ16" s="29"/>
      <c r="CA16" s="74"/>
      <c r="CB16" s="29"/>
      <c r="CC16" s="74"/>
      <c r="CD16" s="30"/>
      <c r="CE16" s="76"/>
      <c r="CF16" s="30"/>
      <c r="CG16" s="76"/>
      <c r="CH16" s="30"/>
      <c r="CI16" s="76"/>
      <c r="CJ16" s="30"/>
      <c r="CK16" s="76"/>
      <c r="CL16" s="30"/>
      <c r="CM16" s="76"/>
      <c r="CN16" s="30"/>
      <c r="CO16" s="76"/>
      <c r="CP16" s="30"/>
      <c r="CQ16" s="76"/>
      <c r="CR16" s="30"/>
      <c r="CS16" s="76"/>
      <c r="CT16" s="30"/>
      <c r="CU16" s="76"/>
      <c r="CV16" s="30"/>
      <c r="CW16" s="76"/>
      <c r="CX16" s="30"/>
      <c r="CY16" s="76"/>
      <c r="CZ16" s="30"/>
      <c r="DA16" s="76"/>
      <c r="DB16" s="30"/>
      <c r="DC16" s="76"/>
      <c r="DD16" s="282"/>
      <c r="DE16" s="283"/>
    </row>
    <row r="17" spans="1:109" x14ac:dyDescent="0.35">
      <c r="A17" s="41" t="s">
        <v>52</v>
      </c>
      <c r="B17" s="29">
        <f>+'PUBLIC DEBT COLONES'!B17/'PUBLIC DEBT USD'!B76</f>
        <v>8759.8898543357864</v>
      </c>
      <c r="C17" s="70">
        <f>+B17/B6</f>
        <v>0.22088122941470614</v>
      </c>
      <c r="D17" s="29">
        <f>+'PUBLIC DEBT COLONES'!D17/'PUBLIC DEBT USD'!D76</f>
        <v>8762.2787938898</v>
      </c>
      <c r="E17" s="70">
        <f>+D17/D6</f>
        <v>0.21782999821016905</v>
      </c>
      <c r="F17" s="30">
        <f>+'PUBLIC DEBT COLONES'!F17/'PUBLIC DEBT USD'!F76</f>
        <v>8750.7330627728752</v>
      </c>
      <c r="G17" s="71">
        <f>+F17/F6</f>
        <v>0.21405394609294365</v>
      </c>
      <c r="H17" s="30">
        <f>+'PUBLIC DEBT COLONES'!H17/'PUBLIC DEBT USD'!H76</f>
        <v>8574.0504721411871</v>
      </c>
      <c r="I17" s="71">
        <f>+H17/H6</f>
        <v>0.20701418192534285</v>
      </c>
      <c r="J17" s="30">
        <f>+'PUBLIC DEBT COLONES'!J17/'PUBLIC DEBT USD'!J76</f>
        <v>8309.6648836261829</v>
      </c>
      <c r="K17" s="71">
        <f>+J17/J6</f>
        <v>0.19912011823949247</v>
      </c>
      <c r="L17" s="30">
        <f>+'PUBLIC DEBT COLONES'!L17/'PUBLIC DEBT USD'!L76</f>
        <v>8288.1284787187778</v>
      </c>
      <c r="M17" s="71">
        <f>+L17/L6</f>
        <v>0.19937344875323143</v>
      </c>
      <c r="N17" s="30">
        <f>+'PUBLIC DEBT COLONES'!N17/'PUBLIC DEBT USD'!N76</f>
        <v>8599.2408054167081</v>
      </c>
      <c r="O17" s="71">
        <f>+N17/N6</f>
        <v>0.20337491291738211</v>
      </c>
      <c r="P17" s="30">
        <f>+'PUBLIC DEBT COLONES'!P17/'PUBLIC DEBT USD'!P76</f>
        <v>8882.9840661353956</v>
      </c>
      <c r="Q17" s="71">
        <f>+P17/P6</f>
        <v>0.20933421137419916</v>
      </c>
      <c r="R17" s="30">
        <f>+'PUBLIC DEBT COLONES'!P17/'PUBLIC DEBT USD'!R76</f>
        <v>8824.9346232311273</v>
      </c>
      <c r="S17" s="71">
        <f>+R17/R6</f>
        <v>0.20432464629893937</v>
      </c>
      <c r="T17" s="30">
        <f>+'PUBLIC DEBT COLONES'!T17/'PUBLIC DEBT USD'!T76</f>
        <v>9007.0767586304682</v>
      </c>
      <c r="U17" s="71">
        <f>+T17/T6</f>
        <v>0.20811727002205732</v>
      </c>
      <c r="V17" s="30">
        <f>+'PUBLIC DEBT COLONES'!V17/'PUBLIC DEBT USD'!V76</f>
        <v>9016.5575127776956</v>
      </c>
      <c r="W17" s="71">
        <f>+V17/V6</f>
        <v>0.20997246030265129</v>
      </c>
      <c r="X17" s="30">
        <f>+'PUBLIC DEBT COLONES'!X17/'PUBLIC DEBT USD'!X76</f>
        <v>9109.4477810277804</v>
      </c>
      <c r="Y17" s="71">
        <f>+X17/X6</f>
        <v>0.21241518085772132</v>
      </c>
      <c r="Z17" s="30">
        <f>+'PUBLIC DEBT COLONES'!Z17/'PUBLIC DEBT USD'!Z76</f>
        <v>9394.7759123062078</v>
      </c>
      <c r="AA17" s="71">
        <f>+Z17/Z6</f>
        <v>0.22138637635419023</v>
      </c>
      <c r="AB17" s="30">
        <f>+'PUBLIC DEBT COLONES'!AB17/'PUBLIC DEBT USD'!AB76</f>
        <v>9422.5438937121908</v>
      </c>
      <c r="AC17" s="71">
        <f>+AB17/AB6</f>
        <v>0.22189576074289885</v>
      </c>
      <c r="AD17" s="29">
        <f>+'PUBLIC DEBT COLONES'!AD17/'PUBLIC DEBT USD'!AD76</f>
        <v>9404.8621440721199</v>
      </c>
      <c r="AE17" s="70">
        <f>+AD17/AD6</f>
        <v>0.21885816709879541</v>
      </c>
      <c r="AF17" s="30">
        <f>+'PUBLIC DEBT COLONES'!AF17/'PUBLIC DEBT USD'!AF76</f>
        <v>9779.9556931820898</v>
      </c>
      <c r="AG17" s="71">
        <f>+AF17/AF6</f>
        <v>0.22946802675979977</v>
      </c>
      <c r="AH17" s="30">
        <f>+'PUBLIC DEBT COLONES'!AH17/'PUBLIC DEBT USD'!AH76</f>
        <v>10017.466137877105</v>
      </c>
      <c r="AI17" s="71">
        <f>+AH17/AH6</f>
        <v>0.23339442878519503</v>
      </c>
      <c r="AJ17" s="30">
        <f>+'PUBLIC DEBT COLONES'!AJ17/'PUBLIC DEBT USD'!AJ76</f>
        <v>9909.6284928083405</v>
      </c>
      <c r="AK17" s="71">
        <f>+AJ17/AJ6</f>
        <v>0.23546260097152263</v>
      </c>
      <c r="AL17" s="30">
        <f>+'PUBLIC DEBT COLONES'!AL17/'PUBLIC DEBT USD'!AL76</f>
        <v>9872.0005416295553</v>
      </c>
      <c r="AM17" s="71">
        <f>+AL17/AL6</f>
        <v>0.2363570261399745</v>
      </c>
      <c r="AN17" s="30">
        <f>+'PUBLIC DEBT COLONES'!AN17/'PUBLIC DEBT USD'!AN76</f>
        <v>10292.232462879221</v>
      </c>
      <c r="AO17" s="71">
        <f>+AN17/AN6</f>
        <v>0.2419349969966976</v>
      </c>
      <c r="AP17" s="30">
        <f>+'PUBLIC DEBT COLONES'!AP17/'PUBLIC DEBT USD'!AP76</f>
        <v>10402.212774198473</v>
      </c>
      <c r="AQ17" s="71">
        <f>+AP17/AP6</f>
        <v>0.23758692943200505</v>
      </c>
      <c r="AR17" s="30">
        <f>+'PUBLIC DEBT COLONES'!AR17/'PUBLIC DEBT USD'!AR76</f>
        <v>10609.411905927986</v>
      </c>
      <c r="AS17" s="71">
        <f>+AR17/AR6</f>
        <v>0.23655845938220146</v>
      </c>
      <c r="AT17" s="29">
        <f>+'PUBLIC DEBT COLONES'!AT17/'PUBLIC DEBT USD'!AT76</f>
        <v>10766.607526662241</v>
      </c>
      <c r="AU17" s="70">
        <f>+AT17/AT6</f>
        <v>0.23661146446904738</v>
      </c>
      <c r="AV17" s="30">
        <f>+'PUBLIC DEBT COLONES'!AV17/'PUBLIC DEBT USD'!AV76</f>
        <v>11124.979003390796</v>
      </c>
      <c r="AW17" s="71">
        <f>+AV17/AV6</f>
        <v>0.23696591092313171</v>
      </c>
      <c r="AX17" s="30">
        <f>+'PUBLIC DEBT COLONES'!AX17/'PUBLIC DEBT USD'!AX76</f>
        <v>11181.365895062032</v>
      </c>
      <c r="AY17" s="71">
        <f>+AX17/AX6</f>
        <v>0.23676815585831074</v>
      </c>
      <c r="AZ17" s="30">
        <f>+'PUBLIC DEBT COLONES'!AZ17/'PUBLIC DEBT USD'!AZ76</f>
        <v>11557.061812730621</v>
      </c>
      <c r="BA17" s="71">
        <f>+AZ17/AZ6</f>
        <v>0.23622967581056034</v>
      </c>
      <c r="BB17" s="30">
        <f>+'PUBLIC DEBT COLONES'!BB17/'PUBLIC DEBT USD'!BB76</f>
        <v>11513.372759964759</v>
      </c>
      <c r="BC17" s="71">
        <f>+BB17/BB6</f>
        <v>0.23472884405448433</v>
      </c>
      <c r="BD17" s="30">
        <f>+'PUBLIC DEBT COLONES'!BD17/'PUBLIC DEBT USD'!BD76</f>
        <v>11432.757215602902</v>
      </c>
      <c r="BE17" s="71">
        <f>+BD17/BD6</f>
        <v>0.22723165647542312</v>
      </c>
      <c r="BF17" s="30">
        <f>+'PUBLIC DEBT COLONES'!BF17/'PUBLIC DEBT USD'!BF76</f>
        <v>11257.10977963609</v>
      </c>
      <c r="BG17" s="71">
        <f>+BF17/BF6</f>
        <v>0.2161952506027997</v>
      </c>
      <c r="BH17" s="30">
        <f>+'PUBLIC DEBT COLONES'!BH17/'PUBLIC DEBT USD'!BH76</f>
        <v>11274.134219228174</v>
      </c>
      <c r="BI17" s="71">
        <f>+BH17/BH6</f>
        <v>0.21476667043152112</v>
      </c>
      <c r="BJ17" s="30">
        <f>+'PUBLIC DEBT COLONES'!BJ17/'PUBLIC DEBT USD'!BJ76</f>
        <v>11246.960630416701</v>
      </c>
      <c r="BK17" s="71">
        <f>+BJ17/BJ6</f>
        <v>0.21519636042740672</v>
      </c>
      <c r="BL17" s="30">
        <f>+'PUBLIC DEBT COLONES'!BL17/'PUBLIC DEBT USD'!BL76</f>
        <v>11546.636138365568</v>
      </c>
      <c r="BM17" s="71">
        <f>+BL17/BL6</f>
        <v>0.22162945138082782</v>
      </c>
      <c r="BN17" s="30">
        <f>+'PUBLIC DEBT COLONES'!BN17/'PUBLIC DEBT USD'!BN76</f>
        <v>11593.930466371055</v>
      </c>
      <c r="BO17" s="71">
        <f>+BN17/BN6</f>
        <v>0.22013274249369763</v>
      </c>
      <c r="BP17" s="30">
        <f>+'PUBLIC DEBT COLONES'!BP17/'PUBLIC DEBT USD'!BP76</f>
        <v>11524.335874651486</v>
      </c>
      <c r="BQ17" s="71">
        <f>+BP17/BP6</f>
        <v>0.22103899762711282</v>
      </c>
      <c r="BR17" s="30">
        <f>+'PUBLIC DEBT COLONES'!BR17/'PUBLIC DEBT USD'!BR76</f>
        <v>11639.263138989279</v>
      </c>
      <c r="BS17" s="71">
        <f>+BR17/BR6</f>
        <v>0.22075546138827709</v>
      </c>
      <c r="BT17" s="30">
        <f>+'PUBLIC DEBT COLONES'!BT17/'PUBLIC DEBT USD'!BT76</f>
        <v>11457.836619997202</v>
      </c>
      <c r="BU17" s="71">
        <f>+BT17/BT6</f>
        <v>0.21199396605658161</v>
      </c>
      <c r="BV17" s="30">
        <f>+'PUBLIC DEBT COLONES'!BV17/'PUBLIC DEBT USD'!BV76</f>
        <v>11542.348606468788</v>
      </c>
      <c r="BW17" s="71">
        <f>+BV17/BV6</f>
        <v>0.21016965609667082</v>
      </c>
      <c r="BX17" s="30">
        <f>+'PUBLIC DEBT COLONES'!BX17/'PUBLIC DEBT USD'!BX76</f>
        <v>12345.538575159773</v>
      </c>
      <c r="BY17" s="71">
        <f>+BX17/BX6</f>
        <v>0.22077818848448927</v>
      </c>
      <c r="BZ17" s="29">
        <f>+'PUBLIC DEBT COLONES'!BZ17/'PUBLIC DEBT USD'!BZ76</f>
        <v>12043.726213135775</v>
      </c>
      <c r="CA17" s="70">
        <f>+BZ17/BZ6</f>
        <v>0.21554488849133485</v>
      </c>
      <c r="CB17" s="29">
        <f>+'PUBLIC DEBT COLONES'!CB17/'PUBLIC DEBT USD'!CB76</f>
        <v>12065.494374077356</v>
      </c>
      <c r="CC17" s="70">
        <f>+CB17/CB6</f>
        <v>0.21367168999537689</v>
      </c>
      <c r="CD17" s="30">
        <f>+'PUBLIC DEBT COLONES'!CD17/'PUBLIC DEBT USD'!CD76</f>
        <v>11901.967498659882</v>
      </c>
      <c r="CE17" s="71">
        <f>+CD17/CD6</f>
        <v>0.21063935295355682</v>
      </c>
      <c r="CF17" s="30">
        <f>+'PUBLIC DEBT COLONES'!CF17/'PUBLIC DEBT USD'!CF76</f>
        <v>11699.896656047584</v>
      </c>
      <c r="CG17" s="71">
        <f>+CF17/CF6</f>
        <v>0.21203906478444701</v>
      </c>
      <c r="CH17" s="30">
        <f>+'PUBLIC DEBT COLONES'!CH17/'PUBLIC DEBT USD'!CH76</f>
        <v>12240.236830663753</v>
      </c>
      <c r="CI17" s="71">
        <f>+CH17/CH6</f>
        <v>0.22146602385373926</v>
      </c>
      <c r="CJ17" s="30">
        <f>+'PUBLIC DEBT COLONES'!CJ17/'PUBLIC DEBT USD'!CJ76</f>
        <v>12249.491236952312</v>
      </c>
      <c r="CK17" s="71">
        <f>+CJ17/CJ6</f>
        <v>0.21977048520322934</v>
      </c>
      <c r="CL17" s="30">
        <f>+'PUBLIC DEBT COLONES'!CL17/'PUBLIC DEBT USD'!CL76</f>
        <v>12313.971134775944</v>
      </c>
      <c r="CM17" s="71">
        <f>+CL17/CL6</f>
        <v>0.21793303522866958</v>
      </c>
      <c r="CN17" s="30">
        <f>+'PUBLIC DEBT COLONES'!CN17/'PUBLIC DEBT USD'!CN76</f>
        <v>12256.814473656719</v>
      </c>
      <c r="CO17" s="71">
        <f>+CN17/CN6</f>
        <v>0.21743488011165665</v>
      </c>
      <c r="CP17" s="30">
        <f>+'PUBLIC DEBT COLONES'!CP17/'PUBLIC DEBT USD'!CP76</f>
        <v>12234.303551804674</v>
      </c>
      <c r="CQ17" s="71">
        <f>+CP17/CP6</f>
        <v>0.21465631270760699</v>
      </c>
      <c r="CR17" s="30">
        <f>+'PUBLIC DEBT COLONES'!CR17/'PUBLIC DEBT USD'!CR76</f>
        <v>12167.402721033746</v>
      </c>
      <c r="CS17" s="71">
        <f>+CR17/CR6</f>
        <v>0.21123690252560301</v>
      </c>
      <c r="CT17" s="30">
        <f>+'PUBLIC DEBT COLONES'!CT17/'PUBLIC DEBT USD'!CT76</f>
        <v>12015.189188888759</v>
      </c>
      <c r="CU17" s="71">
        <f>+CT17/CT6</f>
        <v>0.20941931616009615</v>
      </c>
      <c r="CV17" s="30">
        <f>+'PUBLIC DEBT COLONES'!CV17/'PUBLIC DEBT USD'!CV76</f>
        <v>12047.799300165134</v>
      </c>
      <c r="CW17" s="71">
        <f>+CV17/CV6</f>
        <v>0.20935695349415523</v>
      </c>
      <c r="CX17" s="30">
        <f>+'PUBLIC DEBT COLONES'!CX17/'PUBLIC DEBT USD'!CX76</f>
        <v>12109.546952395425</v>
      </c>
      <c r="CY17" s="71">
        <f>+CX17/CX6</f>
        <v>0.20801297065964749</v>
      </c>
      <c r="CZ17" s="30">
        <f>+'PUBLIC DEBT COLONES'!CZ17/'PUBLIC DEBT USD'!CZ76</f>
        <v>12000.919523841998</v>
      </c>
      <c r="DA17" s="71">
        <f>+CZ17/CZ6</f>
        <v>0.20460606195286429</v>
      </c>
      <c r="DB17" s="30">
        <f>+'PUBLIC DEBT COLONES'!DB17/'PUBLIC DEBT USD'!DB76</f>
        <v>12054.483028995575</v>
      </c>
      <c r="DC17" s="71">
        <f>+DB17/DB6</f>
        <v>0.20671343918583299</v>
      </c>
      <c r="DD17" s="282">
        <f>+'PUBLIC DEBT COLONES'!DD17/'PUBLIC DEBT USD'!DD76</f>
        <v>12024.871008619635</v>
      </c>
      <c r="DE17" s="252">
        <f>+DD17/DD6</f>
        <v>0.2054220957013661</v>
      </c>
    </row>
    <row r="18" spans="1:109" x14ac:dyDescent="0.35">
      <c r="A18" s="94" t="s">
        <v>49</v>
      </c>
      <c r="B18" s="73">
        <f>+B17/B65</f>
        <v>0.1477949913483276</v>
      </c>
      <c r="C18" s="74"/>
      <c r="D18" s="73">
        <v>0</v>
      </c>
      <c r="E18" s="74"/>
      <c r="F18" s="75">
        <v>0</v>
      </c>
      <c r="G18" s="76"/>
      <c r="H18" s="75">
        <v>0</v>
      </c>
      <c r="I18" s="76"/>
      <c r="J18" s="75">
        <v>0</v>
      </c>
      <c r="K18" s="76"/>
      <c r="L18" s="75">
        <v>0</v>
      </c>
      <c r="M18" s="76"/>
      <c r="N18" s="75">
        <v>0</v>
      </c>
      <c r="O18" s="76"/>
      <c r="P18" s="75">
        <v>0</v>
      </c>
      <c r="Q18" s="76"/>
      <c r="R18" s="75">
        <v>0</v>
      </c>
      <c r="S18" s="76"/>
      <c r="T18" s="75">
        <v>0</v>
      </c>
      <c r="U18" s="76"/>
      <c r="V18" s="75">
        <v>0</v>
      </c>
      <c r="W18" s="76"/>
      <c r="X18" s="75">
        <v>0</v>
      </c>
      <c r="Y18" s="76"/>
      <c r="Z18" s="75">
        <f>+Z17/Z65</f>
        <v>0.14971861760505301</v>
      </c>
      <c r="AA18" s="76"/>
      <c r="AB18" s="75">
        <v>0</v>
      </c>
      <c r="AC18" s="76"/>
      <c r="AD18" s="73">
        <v>0</v>
      </c>
      <c r="AE18" s="74"/>
      <c r="AF18" s="75">
        <v>0</v>
      </c>
      <c r="AG18" s="76"/>
      <c r="AH18" s="75">
        <v>0</v>
      </c>
      <c r="AI18" s="76"/>
      <c r="AJ18" s="75">
        <v>0</v>
      </c>
      <c r="AK18" s="76"/>
      <c r="AL18" s="75">
        <v>0</v>
      </c>
      <c r="AM18" s="76"/>
      <c r="AN18" s="75">
        <v>0</v>
      </c>
      <c r="AO18" s="76"/>
      <c r="AP18" s="75">
        <v>0</v>
      </c>
      <c r="AQ18" s="76"/>
      <c r="AR18" s="75">
        <v>0</v>
      </c>
      <c r="AS18" s="76"/>
      <c r="AT18" s="73">
        <v>0</v>
      </c>
      <c r="AU18" s="74"/>
      <c r="AV18" s="75">
        <v>0</v>
      </c>
      <c r="AW18" s="76"/>
      <c r="AX18" s="75">
        <f>+AX17/AX65</f>
        <v>0.14912802844186207</v>
      </c>
      <c r="AY18" s="76"/>
      <c r="AZ18" s="77" t="e">
        <f>+AZ17/AZ65</f>
        <v>#DIV/0!</v>
      </c>
      <c r="BA18" s="76"/>
      <c r="BB18" s="77" t="e">
        <f>+BB17/BB65</f>
        <v>#DIV/0!</v>
      </c>
      <c r="BC18" s="76"/>
      <c r="BD18" s="77" t="e">
        <f>+BD17/BD65</f>
        <v>#DIV/0!</v>
      </c>
      <c r="BE18" s="76"/>
      <c r="BF18" s="77" t="e">
        <f>+BF17/BF65</f>
        <v>#DIV/0!</v>
      </c>
      <c r="BG18" s="76"/>
      <c r="BH18" s="77" t="e">
        <f>+BH17/BH65</f>
        <v>#DIV/0!</v>
      </c>
      <c r="BI18" s="76"/>
      <c r="BJ18" s="77" t="e">
        <f>+BJ17/BJ65</f>
        <v>#DIV/0!</v>
      </c>
      <c r="BK18" s="76"/>
      <c r="BL18" s="77" t="e">
        <f>+BL17/BL65</f>
        <v>#DIV/0!</v>
      </c>
      <c r="BM18" s="76"/>
      <c r="BN18" s="77" t="e">
        <f>+BN17/BN65</f>
        <v>#DIV/0!</v>
      </c>
      <c r="BO18" s="76"/>
      <c r="BP18" s="77" t="e">
        <f>+BP17/BP65</f>
        <v>#DIV/0!</v>
      </c>
      <c r="BQ18" s="76"/>
      <c r="BR18" s="77"/>
      <c r="BS18" s="76"/>
      <c r="BT18" s="77"/>
      <c r="BU18" s="76"/>
      <c r="BV18" s="75">
        <f>+BV17/BV65</f>
        <v>0.12845415014780259</v>
      </c>
      <c r="BW18" s="76"/>
      <c r="BX18" s="75"/>
      <c r="BY18" s="76"/>
      <c r="BZ18" s="73"/>
      <c r="CA18" s="74"/>
      <c r="CB18" s="73"/>
      <c r="CC18" s="74"/>
      <c r="CD18" s="75"/>
      <c r="CE18" s="76"/>
      <c r="CF18" s="75"/>
      <c r="CG18" s="76"/>
      <c r="CH18" s="75"/>
      <c r="CI18" s="76"/>
      <c r="CJ18" s="75"/>
      <c r="CK18" s="76"/>
      <c r="CL18" s="75"/>
      <c r="CM18" s="76"/>
      <c r="CN18" s="75"/>
      <c r="CO18" s="76"/>
      <c r="CP18" s="75"/>
      <c r="CQ18" s="76"/>
      <c r="CR18" s="75"/>
      <c r="CS18" s="76"/>
      <c r="CT18" s="75"/>
      <c r="CU18" s="76"/>
      <c r="CV18" s="75"/>
      <c r="CW18" s="76"/>
      <c r="CX18" s="75"/>
      <c r="CY18" s="76"/>
      <c r="CZ18" s="75"/>
      <c r="DA18" s="76"/>
      <c r="DB18" s="75"/>
      <c r="DC18" s="76"/>
      <c r="DD18" s="285"/>
      <c r="DE18" s="283"/>
    </row>
    <row r="19" spans="1:109" x14ac:dyDescent="0.35">
      <c r="A19" s="41" t="s">
        <v>53</v>
      </c>
      <c r="B19" s="29">
        <f>+'PUBLIC DEBT COLONES'!B19/'PUBLIC DEBT USD'!B76</f>
        <v>28956.095348098108</v>
      </c>
      <c r="C19" s="78">
        <f>+B19/B6</f>
        <v>0.73012994979288193</v>
      </c>
      <c r="D19" s="29">
        <f>+'PUBLIC DEBT COLONES'!D19/'PUBLIC DEBT USD'!D76</f>
        <v>29508.606152869772</v>
      </c>
      <c r="E19" s="78">
        <f>+D19/D6</f>
        <v>0.73358309826281087</v>
      </c>
      <c r="F19" s="30">
        <f>+'PUBLIC DEBT COLONES'!F19/'PUBLIC DEBT USD'!F76</f>
        <v>30173.400616924904</v>
      </c>
      <c r="G19" s="79">
        <f>+F19/F6</f>
        <v>0.73807936121061768</v>
      </c>
      <c r="H19" s="30">
        <f>+'PUBLIC DEBT COLONES'!H19/'PUBLIC DEBT USD'!H76</f>
        <v>30875.337036700217</v>
      </c>
      <c r="I19" s="79">
        <f>+H19/H6</f>
        <v>0.74546244614367896</v>
      </c>
      <c r="J19" s="30">
        <f>+'PUBLIC DEBT COLONES'!J19/'PUBLIC DEBT USD'!J76</f>
        <v>31471.980931114515</v>
      </c>
      <c r="K19" s="79">
        <f>+J19/J6</f>
        <v>0.75414648508664062</v>
      </c>
      <c r="L19" s="30">
        <f>+'PUBLIC DEBT COLONES'!L19/'PUBLIC DEBT USD'!L76</f>
        <v>31347.14238466222</v>
      </c>
      <c r="M19" s="79">
        <f>+L19/L6</f>
        <v>0.75406503432422989</v>
      </c>
      <c r="N19" s="30">
        <f>+'PUBLIC DEBT COLONES'!N19/'PUBLIC DEBT USD'!N76</f>
        <v>31729.045228867246</v>
      </c>
      <c r="O19" s="79">
        <f>+N19/N6</f>
        <v>0.75040250138219677</v>
      </c>
      <c r="P19" s="30">
        <f>+'PUBLIC DEBT COLONES'!P19/'PUBLIC DEBT USD'!P76</f>
        <v>31594.774322940375</v>
      </c>
      <c r="Q19" s="79">
        <f>+P19/P6</f>
        <v>0.74455465834421231</v>
      </c>
      <c r="R19" s="30">
        <f>+'PUBLIC DEBT COLONES'!P19/'PUBLIC DEBT USD'!R76</f>
        <v>31388.305524338703</v>
      </c>
      <c r="S19" s="79">
        <f>+R19/R6</f>
        <v>0.72673676327308268</v>
      </c>
      <c r="T19" s="30">
        <f>+'PUBLIC DEBT COLONES'!T19/'PUBLIC DEBT USD'!T76</f>
        <v>32258.970482512439</v>
      </c>
      <c r="U19" s="79">
        <f>+T19/T6</f>
        <v>0.74537489248214561</v>
      </c>
      <c r="V19" s="30">
        <f>+'PUBLIC DEBT COLONES'!V19/'PUBLIC DEBT USD'!V76</f>
        <v>31853.663693866412</v>
      </c>
      <c r="W19" s="79">
        <f>+V19/V6</f>
        <v>0.74178999312941818</v>
      </c>
      <c r="X19" s="30">
        <f>+'PUBLIC DEBT COLONES'!X19/'PUBLIC DEBT USD'!X76</f>
        <v>31662.729137009523</v>
      </c>
      <c r="Y19" s="79">
        <f>+X19/X6</f>
        <v>0.73831526320337437</v>
      </c>
      <c r="Z19" s="30">
        <f>+'PUBLIC DEBT COLONES'!Z19/'PUBLIC DEBT USD'!Z76</f>
        <v>30949.020714870927</v>
      </c>
      <c r="AA19" s="79">
        <f>+Z19/Z6</f>
        <v>0.72930867236556651</v>
      </c>
      <c r="AB19" s="30">
        <f>+'PUBLIC DEBT COLONES'!AB19/'PUBLIC DEBT USD'!AB76</f>
        <v>30997.443854711091</v>
      </c>
      <c r="AC19" s="79">
        <f>+AB19/AB6</f>
        <v>0.72997286749880175</v>
      </c>
      <c r="AD19" s="29">
        <f>+'PUBLIC DEBT COLONES'!AD19/'PUBLIC DEBT USD'!AD76</f>
        <v>31064.454078351657</v>
      </c>
      <c r="AE19" s="78">
        <f>+AD19/AD6</f>
        <v>0.7228930501440648</v>
      </c>
      <c r="AF19" s="30">
        <f>+'PUBLIC DEBT COLONES'!AF19/'PUBLIC DEBT USD'!AF76</f>
        <v>30314.069450123552</v>
      </c>
      <c r="AG19" s="79">
        <f>+AF19/AF6</f>
        <v>0.71126188277403946</v>
      </c>
      <c r="AH19" s="30">
        <f>+'PUBLIC DEBT COLONES'!AH19/'PUBLIC DEBT USD'!AH76</f>
        <v>30339.156314280386</v>
      </c>
      <c r="AI19" s="79">
        <f>+AH19/AH6</f>
        <v>0.706864386695777</v>
      </c>
      <c r="AJ19" s="30">
        <f>+'PUBLIC DEBT COLONES'!AJ19/'PUBLIC DEBT USD'!AJ76</f>
        <v>29630.098796935414</v>
      </c>
      <c r="AK19" s="79">
        <f>+AJ19/AJ6</f>
        <v>0.70404053338960348</v>
      </c>
      <c r="AL19" s="30">
        <f>+'PUBLIC DEBT COLONES'!AL19/'PUBLIC DEBT USD'!AL76</f>
        <v>29208.389780596255</v>
      </c>
      <c r="AM19" s="79">
        <f>+AL19/AL6</f>
        <v>0.6993119700274435</v>
      </c>
      <c r="AN19" s="30">
        <f>+'PUBLIC DEBT COLONES'!AN19/'PUBLIC DEBT USD'!AN76</f>
        <v>29422.37770853367</v>
      </c>
      <c r="AO19" s="79">
        <f>+AN19/AN6</f>
        <v>0.69161893575793487</v>
      </c>
      <c r="AP19" s="30">
        <f>+'PUBLIC DEBT COLONES'!AP19/'PUBLIC DEBT USD'!AP76</f>
        <v>30429.600278208647</v>
      </c>
      <c r="AQ19" s="79">
        <f>+AP19/AP6</f>
        <v>0.69501321025419527</v>
      </c>
      <c r="AR19" s="30">
        <f>+'PUBLIC DEBT COLONES'!AR19/'PUBLIC DEBT USD'!AR76</f>
        <v>31073.808071063693</v>
      </c>
      <c r="AS19" s="79">
        <f>+AR19/AR6</f>
        <v>0.6928538763135228</v>
      </c>
      <c r="AT19" s="29">
        <f>+'PUBLIC DEBT COLONES'!AT19/'PUBLIC DEBT USD'!AT76</f>
        <v>31468.584663235917</v>
      </c>
      <c r="AU19" s="78">
        <f>+AT19/AT6</f>
        <v>0.69156676172115827</v>
      </c>
      <c r="AV19" s="30">
        <f>+'PUBLIC DEBT COLONES'!AV19/'PUBLIC DEBT USD'!AV76</f>
        <v>32291.06092756744</v>
      </c>
      <c r="AW19" s="79">
        <f>+AV19/AV6</f>
        <v>0.68781079632088638</v>
      </c>
      <c r="AX19" s="30">
        <f>+'PUBLIC DEBT COLONES'!AX19/'PUBLIC DEBT USD'!AX76</f>
        <v>32450.152634961018</v>
      </c>
      <c r="AY19" s="79">
        <f>+AX19/AX6</f>
        <v>0.68713991374645</v>
      </c>
      <c r="AZ19" s="30">
        <f>+'PUBLIC DEBT COLONES'!AZ19/'PUBLIC DEBT USD'!AZ76</f>
        <v>33483.348375972077</v>
      </c>
      <c r="BA19" s="79">
        <f>+AZ19/AZ6</f>
        <v>0.68440929537946926</v>
      </c>
      <c r="BB19" s="30">
        <f>+'PUBLIC DEBT COLONES'!BB19/'PUBLIC DEBT USD'!BB76</f>
        <v>33651.126570037857</v>
      </c>
      <c r="BC19" s="79">
        <f>+BB19/BB6</f>
        <v>0.68606221700584524</v>
      </c>
      <c r="BD19" s="30">
        <f>+'PUBLIC DEBT COLONES'!BD19/'PUBLIC DEBT USD'!BD76</f>
        <v>34849.727087168358</v>
      </c>
      <c r="BE19" s="79">
        <f>+BD19/BD6</f>
        <v>0.69265541674638675</v>
      </c>
      <c r="BF19" s="30">
        <f>+'PUBLIC DEBT COLONES'!BF19/'PUBLIC DEBT USD'!BF76</f>
        <v>36869.297190856043</v>
      </c>
      <c r="BG19" s="79">
        <f>+BF19/BF6</f>
        <v>0.70808290065231116</v>
      </c>
      <c r="BH19" s="30">
        <f>+'PUBLIC DEBT COLONES'!BH19/'PUBLIC DEBT USD'!BH76</f>
        <v>37252.217116601751</v>
      </c>
      <c r="BI19" s="79">
        <f>+BH19/BH6</f>
        <v>0.70963627723002165</v>
      </c>
      <c r="BJ19" s="30">
        <f>+'PUBLIC DEBT COLONES'!BJ19/'PUBLIC DEBT USD'!BJ76</f>
        <v>37026.316235783772</v>
      </c>
      <c r="BK19" s="79">
        <f>+BJ19/BJ6</f>
        <v>0.70845171027149345</v>
      </c>
      <c r="BL19" s="30">
        <f>+'PUBLIC DEBT COLONES'!BL19/'PUBLIC DEBT USD'!BL76</f>
        <v>36520.286917500853</v>
      </c>
      <c r="BM19" s="79">
        <f>+BL19/BL6</f>
        <v>0.70098087934914721</v>
      </c>
      <c r="BN19" s="30">
        <f>+'PUBLIC DEBT COLONES'!BN19/'PUBLIC DEBT USD'!BN76</f>
        <v>37046.230732540083</v>
      </c>
      <c r="BO19" s="79">
        <f>+BN19/BN6</f>
        <v>0.70339289974721808</v>
      </c>
      <c r="BP19" s="30">
        <f>+'PUBLIC DEBT COLONES'!BP19/'PUBLIC DEBT USD'!BP76</f>
        <v>36570.800044605436</v>
      </c>
      <c r="BQ19" s="79">
        <f>+BP19/BP6</f>
        <v>0.70143503905170745</v>
      </c>
      <c r="BR19" s="30">
        <f>+'PUBLIC DEBT COLONES'!BR19/'PUBLIC DEBT USD'!BR76</f>
        <v>36837.411359681239</v>
      </c>
      <c r="BS19" s="79">
        <f>+BR19/BR6</f>
        <v>0.69867479100247898</v>
      </c>
      <c r="BT19" s="30">
        <f>+'PUBLIC DEBT COLONES'!BT19/'PUBLIC DEBT USD'!BT76</f>
        <v>38345.313051122102</v>
      </c>
      <c r="BU19" s="79">
        <f>+BT19/BT6</f>
        <v>0.70946857273223707</v>
      </c>
      <c r="BV19" s="30">
        <f>+'PUBLIC DEBT COLONES'!BV19/'PUBLIC DEBT USD'!BV76</f>
        <v>39008.454245009336</v>
      </c>
      <c r="BW19" s="79">
        <f>+BV19/BV6</f>
        <v>0.71028814785074401</v>
      </c>
      <c r="BX19" s="30">
        <f>+'PUBLIC DEBT COLONES'!BX19/'PUBLIC DEBT USD'!BX76</f>
        <v>39128.629387797424</v>
      </c>
      <c r="BY19" s="79">
        <f>+BX19/BX6</f>
        <v>0.69974654094886779</v>
      </c>
      <c r="BZ19" s="29">
        <f>+'PUBLIC DEBT COLONES'!BZ19/'PUBLIC DEBT USD'!BZ76</f>
        <v>39364.546513717018</v>
      </c>
      <c r="CA19" s="78">
        <f>+BZ19/BZ6</f>
        <v>0.70450179941461322</v>
      </c>
      <c r="CB19" s="29">
        <f>+'PUBLIC DEBT COLONES'!CB19/'PUBLIC DEBT USD'!CB76</f>
        <v>39828.467116472275</v>
      </c>
      <c r="CC19" s="78">
        <f>+CB19/CB6</f>
        <v>0.70533503351392512</v>
      </c>
      <c r="CD19" s="30">
        <f>+'PUBLIC DEBT COLONES'!CD19/'PUBLIC DEBT USD'!CD76</f>
        <v>40059.13834332845</v>
      </c>
      <c r="CE19" s="79">
        <f>+CD19/CD6</f>
        <v>0.70896101686261648</v>
      </c>
      <c r="CF19" s="30">
        <f>+'PUBLIC DEBT COLONES'!CF19/'PUBLIC DEBT USD'!CF76</f>
        <v>39051.754284619303</v>
      </c>
      <c r="CG19" s="79">
        <f>+CF19/CF6</f>
        <v>0.70774107670622677</v>
      </c>
      <c r="CH19" s="30">
        <f>+'PUBLIC DEBT COLONES'!CH19/'PUBLIC DEBT USD'!CH76</f>
        <v>38443.015712064742</v>
      </c>
      <c r="CI19" s="79">
        <f>+CH19/CH6</f>
        <v>0.69556022097295667</v>
      </c>
      <c r="CJ19" s="30">
        <f>+'PUBLIC DEBT COLONES'!CJ19/'PUBLIC DEBT USD'!CJ76</f>
        <v>38981.239165184779</v>
      </c>
      <c r="CK19" s="79">
        <f>+CJ19/CJ6</f>
        <v>0.69936993132518432</v>
      </c>
      <c r="CL19" s="30">
        <f>+'PUBLIC DEBT COLONES'!CL19/'PUBLIC DEBT USD'!CL76</f>
        <v>39557.002167745784</v>
      </c>
      <c r="CM19" s="79">
        <f>+CL19/CL6</f>
        <v>0.70008102606460743</v>
      </c>
      <c r="CN19" s="30">
        <f>+'PUBLIC DEBT COLONES'!CN19/'PUBLIC DEBT USD'!CN76</f>
        <v>39405.035779673453</v>
      </c>
      <c r="CO19" s="79">
        <f>+CN19/CN6</f>
        <v>0.69904209196964673</v>
      </c>
      <c r="CP19" s="30">
        <f>+'PUBLIC DEBT COLONES'!CP19/'PUBLIC DEBT USD'!CP76</f>
        <v>39842.796039884066</v>
      </c>
      <c r="CQ19" s="79">
        <f>+CP19/CP6</f>
        <v>0.69905962768278584</v>
      </c>
      <c r="CR19" s="30">
        <f>+'PUBLIC DEBT COLONES'!CR19/'PUBLIC DEBT USD'!CR76</f>
        <v>40476.492048364948</v>
      </c>
      <c r="CS19" s="79">
        <f>+CR19/CR6</f>
        <v>0.70270780062356564</v>
      </c>
      <c r="CT19" s="30">
        <f>+'PUBLIC DEBT COLONES'!CT19/'PUBLIC DEBT USD'!CT76</f>
        <v>40408.238440375957</v>
      </c>
      <c r="CU19" s="79">
        <f>+CT19/CT6</f>
        <v>0.70429732968693171</v>
      </c>
      <c r="CV19" s="30">
        <f>+'PUBLIC DEBT COLONES'!CV19/'PUBLIC DEBT USD'!CV76</f>
        <v>40450.789636613234</v>
      </c>
      <c r="CW19" s="79">
        <f>+CV19/CV6</f>
        <v>0.7029212450972866</v>
      </c>
      <c r="CX19" s="30">
        <f>+'PUBLIC DEBT COLONES'!CX19/'PUBLIC DEBT USD'!CX76</f>
        <v>40863.438250599225</v>
      </c>
      <c r="CY19" s="79">
        <f>+CX19/CX6</f>
        <v>0.70193585402406644</v>
      </c>
      <c r="CZ19" s="30">
        <f>+'PUBLIC DEBT COLONES'!CZ19/'PUBLIC DEBT USD'!CZ76</f>
        <v>41316.265081056241</v>
      </c>
      <c r="DA19" s="79">
        <f>+CZ19/CZ6</f>
        <v>0.70440921431403936</v>
      </c>
      <c r="DB19" s="30">
        <f>+'PUBLIC DEBT COLONES'!DB19/'PUBLIC DEBT USD'!DB76</f>
        <v>40931.612841174378</v>
      </c>
      <c r="DC19" s="79">
        <f>+DB19/DB6</f>
        <v>0.70190604121885525</v>
      </c>
      <c r="DD19" s="282">
        <f>+'PUBLIC DEBT COLONES'!DD19/'PUBLIC DEBT USD'!DD76</f>
        <v>41184.150577871071</v>
      </c>
      <c r="DE19" s="284">
        <f>+DD19/DD6</f>
        <v>0.7035530373109643</v>
      </c>
    </row>
    <row r="20" spans="1:109" x14ac:dyDescent="0.35">
      <c r="A20" s="94" t="s">
        <v>49</v>
      </c>
      <c r="B20" s="73">
        <f>+B19/B65</f>
        <v>0.48854105846265855</v>
      </c>
      <c r="C20" s="74"/>
      <c r="D20" s="73">
        <v>0</v>
      </c>
      <c r="E20" s="74"/>
      <c r="F20" s="75">
        <v>0</v>
      </c>
      <c r="G20" s="76"/>
      <c r="H20" s="75">
        <v>0</v>
      </c>
      <c r="I20" s="76"/>
      <c r="J20" s="75">
        <v>0</v>
      </c>
      <c r="K20" s="76"/>
      <c r="L20" s="75">
        <v>0</v>
      </c>
      <c r="M20" s="76"/>
      <c r="N20" s="75">
        <v>0</v>
      </c>
      <c r="O20" s="76"/>
      <c r="P20" s="75">
        <v>0</v>
      </c>
      <c r="Q20" s="76"/>
      <c r="R20" s="75">
        <v>0</v>
      </c>
      <c r="S20" s="76"/>
      <c r="T20" s="75">
        <v>0</v>
      </c>
      <c r="U20" s="76"/>
      <c r="V20" s="75">
        <v>0</v>
      </c>
      <c r="W20" s="76"/>
      <c r="X20" s="75">
        <v>0</v>
      </c>
      <c r="Y20" s="76"/>
      <c r="Z20" s="75">
        <f>+Z19/Z65</f>
        <v>0.49321502087037733</v>
      </c>
      <c r="AA20" s="76"/>
      <c r="AB20" s="75">
        <v>0</v>
      </c>
      <c r="AC20" s="76"/>
      <c r="AD20" s="73">
        <v>0</v>
      </c>
      <c r="AE20" s="74"/>
      <c r="AF20" s="75">
        <v>0</v>
      </c>
      <c r="AG20" s="76"/>
      <c r="AH20" s="75">
        <v>0</v>
      </c>
      <c r="AI20" s="76"/>
      <c r="AJ20" s="75">
        <v>0</v>
      </c>
      <c r="AK20" s="76"/>
      <c r="AL20" s="75">
        <v>0</v>
      </c>
      <c r="AM20" s="76"/>
      <c r="AN20" s="75">
        <v>0</v>
      </c>
      <c r="AO20" s="76"/>
      <c r="AP20" s="75">
        <v>0</v>
      </c>
      <c r="AQ20" s="76"/>
      <c r="AR20" s="75">
        <v>0</v>
      </c>
      <c r="AS20" s="76"/>
      <c r="AT20" s="73">
        <v>0</v>
      </c>
      <c r="AU20" s="74"/>
      <c r="AV20" s="75">
        <v>0</v>
      </c>
      <c r="AW20" s="76"/>
      <c r="AX20" s="75">
        <f>+AX19/AX65</f>
        <v>0.43279392969568725</v>
      </c>
      <c r="AY20" s="76"/>
      <c r="AZ20" s="77" t="e">
        <f>+AZ19/AZ65</f>
        <v>#DIV/0!</v>
      </c>
      <c r="BA20" s="76"/>
      <c r="BB20" s="77" t="e">
        <f>+BB19/BB65</f>
        <v>#DIV/0!</v>
      </c>
      <c r="BC20" s="76"/>
      <c r="BD20" s="77" t="e">
        <f>+BD19/BD65</f>
        <v>#DIV/0!</v>
      </c>
      <c r="BE20" s="76"/>
      <c r="BF20" s="77" t="e">
        <f>+BF19/BF65</f>
        <v>#DIV/0!</v>
      </c>
      <c r="BG20" s="76"/>
      <c r="BH20" s="77" t="e">
        <f>+BH19/BH65</f>
        <v>#DIV/0!</v>
      </c>
      <c r="BI20" s="76"/>
      <c r="BJ20" s="77" t="e">
        <f>+BJ19/BJ65</f>
        <v>#DIV/0!</v>
      </c>
      <c r="BK20" s="76"/>
      <c r="BL20" s="77" t="e">
        <f>+BL19/BL65</f>
        <v>#DIV/0!</v>
      </c>
      <c r="BM20" s="76"/>
      <c r="BN20" s="77" t="e">
        <f>+BN19/BN65</f>
        <v>#DIV/0!</v>
      </c>
      <c r="BO20" s="76"/>
      <c r="BP20" s="77" t="e">
        <f>+BP19/BP65</f>
        <v>#DIV/0!</v>
      </c>
      <c r="BQ20" s="76"/>
      <c r="BR20" s="77"/>
      <c r="BS20" s="76"/>
      <c r="BT20" s="77"/>
      <c r="BU20" s="76"/>
      <c r="BV20" s="75">
        <f>+BV19/BV65</f>
        <v>0.43412289902714146</v>
      </c>
      <c r="BW20" s="76"/>
      <c r="BX20" s="75"/>
      <c r="BY20" s="76"/>
      <c r="BZ20" s="73"/>
      <c r="CA20" s="74"/>
      <c r="CB20" s="73"/>
      <c r="CC20" s="74"/>
      <c r="CD20" s="75"/>
      <c r="CE20" s="76"/>
      <c r="CF20" s="75"/>
      <c r="CG20" s="76"/>
      <c r="CH20" s="75"/>
      <c r="CI20" s="76"/>
      <c r="CJ20" s="75"/>
      <c r="CK20" s="76"/>
      <c r="CL20" s="75"/>
      <c r="CM20" s="76"/>
      <c r="CN20" s="75"/>
      <c r="CO20" s="76"/>
      <c r="CP20" s="75"/>
      <c r="CQ20" s="76"/>
      <c r="CR20" s="75"/>
      <c r="CS20" s="76"/>
      <c r="CT20" s="75"/>
      <c r="CU20" s="76"/>
      <c r="CV20" s="75"/>
      <c r="CW20" s="76"/>
      <c r="CX20" s="75"/>
      <c r="CY20" s="76"/>
      <c r="CZ20" s="75"/>
      <c r="DA20" s="76"/>
      <c r="DB20" s="75"/>
      <c r="DC20" s="76"/>
      <c r="DD20" s="285"/>
      <c r="DE20" s="283"/>
    </row>
    <row r="21" spans="1:109" x14ac:dyDescent="0.35">
      <c r="A21" s="41" t="s">
        <v>54</v>
      </c>
      <c r="B21" s="29">
        <f>+'PUBLIC DEBT COLONES'!B21/'PUBLIC DEBT USD'!B76</f>
        <v>1942.8390333232653</v>
      </c>
      <c r="C21" s="70">
        <f>+B21/B6</f>
        <v>4.8988820792411791E-2</v>
      </c>
      <c r="D21" s="29">
        <f>+'PUBLIC DEBT COLONES'!D21/'PUBLIC DEBT USD'!D76</f>
        <v>1954.4231645487987</v>
      </c>
      <c r="E21" s="70">
        <f>+D21/D6</f>
        <v>4.8586903527020095E-2</v>
      </c>
      <c r="F21" s="30">
        <f>+'PUBLIC DEBT COLONES'!F21/'PUBLIC DEBT USD'!F76</f>
        <v>1956.8368536520181</v>
      </c>
      <c r="G21" s="71">
        <f>+F21/F6</f>
        <v>4.7866692696438645E-2</v>
      </c>
      <c r="H21" s="30">
        <f>+'PUBLIC DEBT COLONES'!H21/'PUBLIC DEBT USD'!H76</f>
        <v>1968.3085755423911</v>
      </c>
      <c r="I21" s="71">
        <f>+H21/H6</f>
        <v>4.7523371930978213E-2</v>
      </c>
      <c r="J21" s="30">
        <f>+'PUBLIC DEBT COLONES'!J21/'PUBLIC DEBT USD'!J76</f>
        <v>1950.2743804437112</v>
      </c>
      <c r="K21" s="71">
        <f>+J21/J6</f>
        <v>4.6733396673866931E-2</v>
      </c>
      <c r="L21" s="30">
        <f>+'PUBLIC DEBT COLONES'!L21/'PUBLIC DEBT USD'!L76</f>
        <v>1935.6029442801337</v>
      </c>
      <c r="M21" s="71">
        <f>+L21/L6</f>
        <v>4.6561516922538675E-2</v>
      </c>
      <c r="N21" s="30">
        <f>+'PUBLIC DEBT COLONES'!N21/'PUBLIC DEBT USD'!N76</f>
        <v>1954.4158096254532</v>
      </c>
      <c r="O21" s="71">
        <f>+N21/N6</f>
        <v>4.6222585700421037E-2</v>
      </c>
      <c r="P21" s="30">
        <f>+'PUBLIC DEBT COLONES'!P21/'PUBLIC DEBT USD'!P76</f>
        <v>1956.700879774736</v>
      </c>
      <c r="Q21" s="71">
        <f>+P21/P6</f>
        <v>4.6111130281588732E-2</v>
      </c>
      <c r="R21" s="30">
        <f>+'PUBLIC DEBT COLONES'!P21/'PUBLIC DEBT USD'!R76</f>
        <v>1943.9140285144442</v>
      </c>
      <c r="S21" s="71">
        <f>+R21/R6</f>
        <v>4.5007647452274806E-2</v>
      </c>
      <c r="T21" s="30">
        <f>+'PUBLIC DEBT COLONES'!T21/'PUBLIC DEBT USD'!T76</f>
        <v>2012.8058673754458</v>
      </c>
      <c r="U21" s="71">
        <f>+T21/T6</f>
        <v>4.6507837495797129E-2</v>
      </c>
      <c r="V21" s="30">
        <f>+'PUBLIC DEBT COLONES'!V21/'PUBLIC DEBT USD'!V76</f>
        <v>2071.3983742350147</v>
      </c>
      <c r="W21" s="71">
        <f>+V21/V6</f>
        <v>4.8237546567930542E-2</v>
      </c>
      <c r="X21" s="30">
        <f>+'PUBLIC DEBT COLONES'!X21/'PUBLIC DEBT USD'!X76</f>
        <v>2112.930183273957</v>
      </c>
      <c r="Y21" s="71">
        <f>+X21/X6</f>
        <v>4.9269555938904294E-2</v>
      </c>
      <c r="Z21" s="30">
        <f>+'PUBLIC DEBT COLONES'!Z21/'PUBLIC DEBT USD'!Z76</f>
        <v>2092.3101785811127</v>
      </c>
      <c r="AA21" s="71">
        <f>+Z21/Z6</f>
        <v>4.9304951280243328E-2</v>
      </c>
      <c r="AB21" s="30">
        <f>+'PUBLIC DEBT COLONES'!AB21/'PUBLIC DEBT USD'!AB76</f>
        <v>2043.8423949100543</v>
      </c>
      <c r="AC21" s="71">
        <f>+AB21/AB6</f>
        <v>4.8131371758299332E-2</v>
      </c>
      <c r="AD21" s="29">
        <f>+'PUBLIC DEBT COLONES'!AD21/'PUBLIC DEBT USD'!AD76</f>
        <v>2503.0903765341845</v>
      </c>
      <c r="AE21" s="70">
        <f>+AD21/AD6</f>
        <v>5.8248782757139836E-2</v>
      </c>
      <c r="AF21" s="30">
        <f>+'PUBLIC DEBT COLONES'!AF21/'PUBLIC DEBT USD'!AF76</f>
        <v>2526.0985893111601</v>
      </c>
      <c r="AG21" s="71">
        <f>+AF21/AF6</f>
        <v>5.9270090466160691E-2</v>
      </c>
      <c r="AH21" s="30">
        <f>+'PUBLIC DEBT COLONES'!AH21/'PUBLIC DEBT USD'!AH76</f>
        <v>2564.137010771663</v>
      </c>
      <c r="AI21" s="71">
        <f>+AH21/AH6</f>
        <v>5.9741184519027886E-2</v>
      </c>
      <c r="AJ21" s="30">
        <f>+'PUBLIC DEBT COLONES'!AJ21/'PUBLIC DEBT USD'!AJ76</f>
        <v>2546.0581042892932</v>
      </c>
      <c r="AK21" s="71">
        <f>+AJ21/AJ6</f>
        <v>6.0496865638873756E-2</v>
      </c>
      <c r="AL21" s="30">
        <f>+'PUBLIC DEBT COLONES'!AL21/'PUBLIC DEBT USD'!AL76</f>
        <v>2686.9338942465861</v>
      </c>
      <c r="AM21" s="71">
        <f>+AL21/AL6</f>
        <v>6.433100383258214E-2</v>
      </c>
      <c r="AN21" s="30">
        <f>+'PUBLIC DEBT COLONES'!AN21/'PUBLIC DEBT USD'!AN76</f>
        <v>2826.7029525404359</v>
      </c>
      <c r="AO21" s="71">
        <f>+AN21/AN6</f>
        <v>6.6446067245367446E-2</v>
      </c>
      <c r="AP21" s="30">
        <f>+'PUBLIC DEBT COLONES'!AP21/'PUBLIC DEBT USD'!AP76</f>
        <v>2950.952266656785</v>
      </c>
      <c r="AQ21" s="71">
        <f>+AP21/AP6</f>
        <v>6.7399860313799798E-2</v>
      </c>
      <c r="AR21" s="30">
        <f>+'PUBLIC DEBT COLONES'!AR21/'PUBLIC DEBT USD'!AR76</f>
        <v>3165.7866222042917</v>
      </c>
      <c r="AS21" s="71">
        <f>+AR21/AR6</f>
        <v>7.0587664304275724E-2</v>
      </c>
      <c r="AT21" s="29">
        <f>+'PUBLIC DEBT COLONES'!AT21/'PUBLIC DEBT USD'!AT76</f>
        <v>3268.1292608284493</v>
      </c>
      <c r="AU21" s="70">
        <f>+AT21/AT6</f>
        <v>7.1821773809794334E-2</v>
      </c>
      <c r="AV21" s="30">
        <f>+'PUBLIC DEBT COLONES'!AV21/'PUBLIC DEBT USD'!AV76</f>
        <v>3531.5524887783545</v>
      </c>
      <c r="AW21" s="71">
        <f>+AV21/AV6</f>
        <v>7.5223292755981719E-2</v>
      </c>
      <c r="AX21" s="30">
        <f>+'PUBLIC DEBT COLONES'!AX21/'PUBLIC DEBT USD'!AX76</f>
        <v>3593.438113864911</v>
      </c>
      <c r="AY21" s="71">
        <f>+AX21/AX6</f>
        <v>7.6091930395239177E-2</v>
      </c>
      <c r="AZ21" s="30">
        <f>+'PUBLIC DEBT COLONES'!AZ21/'PUBLIC DEBT USD'!AZ76</f>
        <v>3882.5787333096905</v>
      </c>
      <c r="BA21" s="71">
        <f>+AZ21/AZ6</f>
        <v>7.9361028809970452E-2</v>
      </c>
      <c r="BB21" s="30">
        <f>+'PUBLIC DEBT COLONES'!BB21/'PUBLIC DEBT USD'!BB76</f>
        <v>3885.1724576381121</v>
      </c>
      <c r="BC21" s="71">
        <f>+BB21/BB6</f>
        <v>7.9208938939670473E-2</v>
      </c>
      <c r="BD21" s="30">
        <f>+'PUBLIC DEBT COLONES'!BD21/'PUBLIC DEBT USD'!BD76</f>
        <v>4030.7396244566926</v>
      </c>
      <c r="BE21" s="71">
        <f>+BD21/BD6</f>
        <v>8.0112926778190041E-2</v>
      </c>
      <c r="BF21" s="30">
        <f>+'PUBLIC DEBT COLONES'!BF21/'PUBLIC DEBT USD'!BF76</f>
        <v>3942.7746986185589</v>
      </c>
      <c r="BG21" s="71">
        <f>+BF21/BF6</f>
        <v>7.5721848744889242E-2</v>
      </c>
      <c r="BH21" s="30">
        <f>+'PUBLIC DEBT COLONES'!BH21/'PUBLIC DEBT USD'!BH76</f>
        <v>3968.4524276011311</v>
      </c>
      <c r="BI21" s="71">
        <f>+BH21/BH6</f>
        <v>7.5597052338457066E-2</v>
      </c>
      <c r="BJ21" s="30">
        <f>+'PUBLIC DEBT COLONES'!BJ21/'PUBLIC DEBT USD'!BJ76</f>
        <v>3990.4352527165893</v>
      </c>
      <c r="BK21" s="71">
        <f>+BJ21/BJ6</f>
        <v>7.6351929301099811E-2</v>
      </c>
      <c r="BL21" s="30">
        <f>+'PUBLIC DEBT COLONES'!BL21/'PUBLIC DEBT USD'!BL76</f>
        <v>4031.9115819763697</v>
      </c>
      <c r="BM21" s="71">
        <f>+BL21/BL6</f>
        <v>7.7389669270024872E-2</v>
      </c>
      <c r="BN21" s="30">
        <f>+'PUBLIC DEBT COLONES'!BN21/'PUBLIC DEBT USD'!BN76</f>
        <v>4027.744243201772</v>
      </c>
      <c r="BO21" s="71">
        <f>+BN21/BN6</f>
        <v>7.6474357759084427E-2</v>
      </c>
      <c r="BP21" s="30">
        <f>+'PUBLIC DEBT COLONES'!BP21/'PUBLIC DEBT USD'!BP76</f>
        <v>4041.9801478940349</v>
      </c>
      <c r="BQ21" s="71">
        <f>+BP21/BP6</f>
        <v>7.7525963321179725E-2</v>
      </c>
      <c r="BR21" s="30">
        <f>+'PUBLIC DEBT COLONES'!BR21/'PUBLIC DEBT USD'!BR76</f>
        <v>4248.0149191712962</v>
      </c>
      <c r="BS21" s="71">
        <f>+BR21/BR6</f>
        <v>8.0569747609244069E-2</v>
      </c>
      <c r="BT21" s="30">
        <f>+'PUBLIC DEBT COLONES'!BT21/'PUBLIC DEBT USD'!BT76</f>
        <v>4244.7877920586925</v>
      </c>
      <c r="BU21" s="71">
        <f>+BT21/BT6</f>
        <v>7.8537461211181256E-2</v>
      </c>
      <c r="BV21" s="30">
        <f>+'PUBLIC DEBT COLONES'!BV21/'PUBLIC DEBT USD'!BV76</f>
        <v>4368.3934817913332</v>
      </c>
      <c r="BW21" s="71">
        <f>+BV21/BV6</f>
        <v>7.9542196052585126E-2</v>
      </c>
      <c r="BX21" s="30">
        <f>+'PUBLIC DEBT COLONES'!BX21/'PUBLIC DEBT USD'!BX76</f>
        <v>4444.1211574696999</v>
      </c>
      <c r="BY21" s="71">
        <f>+BX21/BX6</f>
        <v>7.9475270566643053E-2</v>
      </c>
      <c r="BZ21" s="29">
        <f>+'PUBLIC DEBT COLONES'!BZ21/'PUBLIC DEBT USD'!BZ76</f>
        <v>4467.4490192462681</v>
      </c>
      <c r="CA21" s="70">
        <f>+BZ21/BZ6</f>
        <v>7.9953312094052029E-2</v>
      </c>
      <c r="CB21" s="29">
        <f>+'PUBLIC DEBT COLONES'!CB21/'PUBLIC DEBT USD'!CB76</f>
        <v>4573.4833746939157</v>
      </c>
      <c r="CC21" s="70">
        <f>+CB21/CB6</f>
        <v>8.0993276490697999E-2</v>
      </c>
      <c r="CD21" s="30">
        <f>+'PUBLIC DEBT COLONES'!CD21/'PUBLIC DEBT USD'!CD76</f>
        <v>4542.9012762072352</v>
      </c>
      <c r="CE21" s="71">
        <f>+CD21/CD6</f>
        <v>8.0399630183826704E-2</v>
      </c>
      <c r="CF21" s="30">
        <f>+'PUBLIC DEBT COLONES'!CF21/'PUBLIC DEBT USD'!CF76</f>
        <v>4426.3732971846221</v>
      </c>
      <c r="CG21" s="71">
        <f>+CF21/CF6</f>
        <v>8.0219858509326239E-2</v>
      </c>
      <c r="CH21" s="30">
        <f>+'PUBLIC DEBT COLONES'!CH21/'PUBLIC DEBT USD'!CH76</f>
        <v>4585.8881483395771</v>
      </c>
      <c r="CI21" s="71">
        <f>+CH21/CH6</f>
        <v>8.297375517330402E-2</v>
      </c>
      <c r="CJ21" s="30">
        <f>+'PUBLIC DEBT COLONES'!CJ21/'PUBLIC DEBT USD'!CJ76</f>
        <v>4506.9234762933302</v>
      </c>
      <c r="CK21" s="71">
        <f>+CJ21/CJ6</f>
        <v>8.0859583471586297E-2</v>
      </c>
      <c r="CL21" s="30">
        <f>+'PUBLIC DEBT COLONES'!CL21/'PUBLIC DEBT USD'!CL76</f>
        <v>4632.489432512094</v>
      </c>
      <c r="CM21" s="71">
        <f>+CL21/CL6</f>
        <v>8.1985938706723077E-2</v>
      </c>
      <c r="CN21" s="30">
        <f>+'PUBLIC DEBT COLONES'!CN21/'PUBLIC DEBT USD'!CN76</f>
        <v>4708.1970332994069</v>
      </c>
      <c r="CO21" s="71">
        <f>+CN21/CN6</f>
        <v>8.3523027918696549E-2</v>
      </c>
      <c r="CP21" s="30">
        <f>+'PUBLIC DEBT COLONES'!CP21/'PUBLIC DEBT USD'!CP76</f>
        <v>4917.7467162769071</v>
      </c>
      <c r="CQ21" s="71">
        <f>+CP21/CP6</f>
        <v>8.6284059609607167E-2</v>
      </c>
      <c r="CR21" s="30">
        <f>+'PUBLIC DEBT COLONES'!CR21/'PUBLIC DEBT USD'!CR76</f>
        <v>4956.8491136877155</v>
      </c>
      <c r="CS21" s="71">
        <f>+CR21/CR6</f>
        <v>8.6055296850831464E-2</v>
      </c>
      <c r="CT21" s="30">
        <f>+'PUBLIC DEBT COLONES'!CT21/'PUBLIC DEBT USD'!CT76</f>
        <v>4950.4068822730287</v>
      </c>
      <c r="CU21" s="71">
        <f>+CT21/CT6</f>
        <v>8.6283354152972183E-2</v>
      </c>
      <c r="CV21" s="30">
        <f>+'PUBLIC DEBT COLONES'!CV21/'PUBLIC DEBT USD'!CV76</f>
        <v>5048.0991434982652</v>
      </c>
      <c r="CW21" s="71">
        <f>+CV21/CV6</f>
        <v>8.7721801408558106E-2</v>
      </c>
      <c r="CX21" s="30">
        <f>+'PUBLIC DEBT COLONES'!CX21/'PUBLIC DEBT USD'!CX76</f>
        <v>5242.3602824037844</v>
      </c>
      <c r="CY21" s="71">
        <f>+CX21/CX6</f>
        <v>9.0051175316286203E-2</v>
      </c>
      <c r="CZ21" s="30">
        <f>+'PUBLIC DEBT COLONES'!CZ21/'PUBLIC DEBT USD'!CZ76</f>
        <v>5336.5982268474099</v>
      </c>
      <c r="DA21" s="71">
        <f>+CZ21/CZ6</f>
        <v>9.0984723733096393E-2</v>
      </c>
      <c r="DB21" s="30">
        <f>+'PUBLIC DEBT COLONES'!DB21/'PUBLIC DEBT USD'!DB76</f>
        <v>5328.8500591981592</v>
      </c>
      <c r="DC21" s="71">
        <f>+DB21/DB6</f>
        <v>9.1380519595311585E-2</v>
      </c>
      <c r="DD21" s="282">
        <f>+'PUBLIC DEBT COLONES'!DD21/'PUBLIC DEBT USD'!DD76</f>
        <v>5328.3571096203568</v>
      </c>
      <c r="DE21" s="252">
        <f>+DD21/DD6</f>
        <v>9.1024866987669664E-2</v>
      </c>
    </row>
    <row r="22" spans="1:109" x14ac:dyDescent="0.35">
      <c r="A22" s="94" t="s">
        <v>49</v>
      </c>
      <c r="B22" s="73">
        <f>+B21/B65</f>
        <v>3.2779165365770177E-2</v>
      </c>
      <c r="C22" s="74"/>
      <c r="D22" s="73">
        <v>0</v>
      </c>
      <c r="E22" s="74"/>
      <c r="F22" s="75">
        <v>0</v>
      </c>
      <c r="G22" s="76"/>
      <c r="H22" s="75">
        <v>0</v>
      </c>
      <c r="I22" s="76"/>
      <c r="J22" s="75">
        <v>0</v>
      </c>
      <c r="K22" s="76"/>
      <c r="L22" s="75">
        <v>0</v>
      </c>
      <c r="M22" s="76"/>
      <c r="N22" s="75">
        <v>0</v>
      </c>
      <c r="O22" s="76"/>
      <c r="P22" s="75">
        <v>0</v>
      </c>
      <c r="Q22" s="76"/>
      <c r="R22" s="75">
        <v>0</v>
      </c>
      <c r="S22" s="76"/>
      <c r="T22" s="75">
        <v>0</v>
      </c>
      <c r="U22" s="76"/>
      <c r="V22" s="75">
        <v>0</v>
      </c>
      <c r="W22" s="76"/>
      <c r="X22" s="75">
        <v>0</v>
      </c>
      <c r="Y22" s="76"/>
      <c r="Z22" s="75">
        <f>+Z21/Z65</f>
        <v>3.3343827512459311E-2</v>
      </c>
      <c r="AA22" s="76"/>
      <c r="AB22" s="75">
        <v>0</v>
      </c>
      <c r="AC22" s="76"/>
      <c r="AD22" s="73">
        <v>0</v>
      </c>
      <c r="AE22" s="74"/>
      <c r="AF22" s="75">
        <v>0</v>
      </c>
      <c r="AG22" s="76"/>
      <c r="AH22" s="75">
        <v>0</v>
      </c>
      <c r="AI22" s="76"/>
      <c r="AJ22" s="75">
        <v>0</v>
      </c>
      <c r="AK22" s="76"/>
      <c r="AL22" s="75">
        <v>0</v>
      </c>
      <c r="AM22" s="76"/>
      <c r="AN22" s="75">
        <v>0</v>
      </c>
      <c r="AO22" s="76"/>
      <c r="AP22" s="75">
        <v>0</v>
      </c>
      <c r="AQ22" s="76"/>
      <c r="AR22" s="75">
        <v>0</v>
      </c>
      <c r="AS22" s="76"/>
      <c r="AT22" s="73">
        <v>0</v>
      </c>
      <c r="AU22" s="74"/>
      <c r="AV22" s="75">
        <v>0</v>
      </c>
      <c r="AW22" s="76"/>
      <c r="AX22" s="75">
        <f>+AX21/AX65</f>
        <v>4.7926375567870161E-2</v>
      </c>
      <c r="AY22" s="76"/>
      <c r="AZ22" s="77" t="e">
        <f>+AZ21/AZ65</f>
        <v>#DIV/0!</v>
      </c>
      <c r="BA22" s="76"/>
      <c r="BB22" s="77" t="e">
        <f>+BB21/BB65</f>
        <v>#DIV/0!</v>
      </c>
      <c r="BC22" s="76"/>
      <c r="BD22" s="77" t="e">
        <f>+BD21/BD65</f>
        <v>#DIV/0!</v>
      </c>
      <c r="BE22" s="76"/>
      <c r="BF22" s="77" t="e">
        <f>+BF21/BF65</f>
        <v>#DIV/0!</v>
      </c>
      <c r="BG22" s="76"/>
      <c r="BH22" s="77" t="e">
        <f>+BH21/BH65</f>
        <v>#DIV/0!</v>
      </c>
      <c r="BI22" s="76"/>
      <c r="BJ22" s="77" t="e">
        <f>+BJ21/BJ65</f>
        <v>#DIV/0!</v>
      </c>
      <c r="BK22" s="76"/>
      <c r="BL22" s="77" t="e">
        <f>+BL21/BL65</f>
        <v>#DIV/0!</v>
      </c>
      <c r="BM22" s="76"/>
      <c r="BN22" s="77" t="e">
        <f>+BN21/BN65</f>
        <v>#DIV/0!</v>
      </c>
      <c r="BO22" s="76"/>
      <c r="BP22" s="77" t="e">
        <f>+BP21/BP65</f>
        <v>#DIV/0!</v>
      </c>
      <c r="BQ22" s="76"/>
      <c r="BR22" s="77"/>
      <c r="BS22" s="76"/>
      <c r="BT22" s="77"/>
      <c r="BU22" s="76"/>
      <c r="BV22" s="75">
        <f>+BV21/BV65</f>
        <v>4.8615606004156035E-2</v>
      </c>
      <c r="BW22" s="76"/>
      <c r="BX22" s="75"/>
      <c r="BY22" s="76"/>
      <c r="BZ22" s="73"/>
      <c r="CA22" s="74"/>
      <c r="CB22" s="73"/>
      <c r="CC22" s="74"/>
      <c r="CD22" s="75"/>
      <c r="CE22" s="76"/>
      <c r="CF22" s="75"/>
      <c r="CG22" s="76"/>
      <c r="CH22" s="75"/>
      <c r="CI22" s="76"/>
      <c r="CJ22" s="75"/>
      <c r="CK22" s="76"/>
      <c r="CL22" s="75"/>
      <c r="CM22" s="76"/>
      <c r="CN22" s="75"/>
      <c r="CO22" s="76"/>
      <c r="CP22" s="75"/>
      <c r="CQ22" s="76"/>
      <c r="CR22" s="75"/>
      <c r="CS22" s="76"/>
      <c r="CT22" s="75"/>
      <c r="CU22" s="76"/>
      <c r="CV22" s="75"/>
      <c r="CW22" s="76"/>
      <c r="CX22" s="75"/>
      <c r="CY22" s="76"/>
      <c r="CZ22" s="75"/>
      <c r="DA22" s="76"/>
      <c r="DB22" s="75"/>
      <c r="DC22" s="76"/>
      <c r="DD22" s="285"/>
      <c r="DE22" s="283"/>
    </row>
    <row r="23" spans="1:109" ht="14.25" customHeight="1" x14ac:dyDescent="0.35">
      <c r="B23" s="73"/>
      <c r="C23" s="83"/>
      <c r="D23" s="73"/>
      <c r="E23" s="83"/>
      <c r="F23" s="75"/>
      <c r="G23" s="84"/>
      <c r="H23" s="75"/>
      <c r="I23" s="84"/>
      <c r="J23" s="75"/>
      <c r="K23" s="84"/>
      <c r="L23" s="75"/>
      <c r="M23" s="84"/>
      <c r="N23" s="75"/>
      <c r="O23" s="84"/>
      <c r="P23" s="75"/>
      <c r="Q23" s="84"/>
      <c r="R23" s="75"/>
      <c r="S23" s="84"/>
      <c r="T23" s="75"/>
      <c r="U23" s="84"/>
      <c r="V23" s="75"/>
      <c r="W23" s="84"/>
      <c r="X23" s="75"/>
      <c r="Y23" s="84"/>
      <c r="Z23" s="75"/>
      <c r="AA23" s="84"/>
      <c r="AB23" s="75"/>
      <c r="AC23" s="84"/>
      <c r="AD23" s="73"/>
      <c r="AE23" s="83"/>
      <c r="AF23" s="75"/>
      <c r="AG23" s="84"/>
      <c r="AH23" s="75"/>
      <c r="AI23" s="84"/>
      <c r="AJ23" s="75"/>
      <c r="AK23" s="84"/>
      <c r="AL23" s="75"/>
      <c r="AM23" s="84"/>
      <c r="AN23" s="75"/>
      <c r="AO23" s="84"/>
      <c r="AP23" s="75"/>
      <c r="AQ23" s="84"/>
      <c r="AR23" s="75"/>
      <c r="AS23" s="84"/>
      <c r="AT23" s="73"/>
      <c r="AU23" s="83"/>
      <c r="AV23" s="75"/>
      <c r="AW23" s="84"/>
      <c r="AX23" s="75"/>
      <c r="AY23" s="84"/>
      <c r="AZ23" s="75"/>
      <c r="BA23" s="84"/>
      <c r="BB23" s="75"/>
      <c r="BC23" s="84"/>
      <c r="BD23" s="75"/>
      <c r="BE23" s="84"/>
      <c r="BF23" s="75"/>
      <c r="BG23" s="84"/>
      <c r="BH23" s="75"/>
      <c r="BI23" s="84"/>
      <c r="BJ23" s="75"/>
      <c r="BK23" s="84"/>
      <c r="BL23" s="75"/>
      <c r="BM23" s="84"/>
      <c r="BN23" s="75"/>
      <c r="BO23" s="84"/>
      <c r="BP23" s="75"/>
      <c r="BQ23" s="84"/>
      <c r="BR23" s="75"/>
      <c r="BS23" s="84"/>
      <c r="BT23" s="75"/>
      <c r="BU23" s="84"/>
      <c r="BV23" s="75"/>
      <c r="BW23" s="84"/>
      <c r="BX23" s="75"/>
      <c r="BY23" s="84"/>
      <c r="BZ23" s="73"/>
      <c r="CA23" s="83"/>
      <c r="CB23" s="73"/>
      <c r="CC23" s="83"/>
      <c r="CD23" s="75"/>
      <c r="CE23" s="84"/>
      <c r="CF23" s="75"/>
      <c r="CG23" s="84"/>
      <c r="CH23" s="75"/>
      <c r="CI23" s="84"/>
      <c r="CJ23" s="75"/>
      <c r="CK23" s="84"/>
      <c r="CL23" s="75"/>
      <c r="CM23" s="84"/>
      <c r="CN23" s="75"/>
      <c r="CO23" s="84"/>
      <c r="CP23" s="75"/>
      <c r="CQ23" s="84"/>
      <c r="CR23" s="75"/>
      <c r="CS23" s="84"/>
      <c r="CT23" s="75"/>
      <c r="CU23" s="84"/>
      <c r="CV23" s="75"/>
      <c r="CW23" s="84"/>
      <c r="CX23" s="75"/>
      <c r="CY23" s="84"/>
      <c r="CZ23" s="75"/>
      <c r="DA23" s="84"/>
      <c r="DB23" s="75"/>
      <c r="DC23" s="84"/>
      <c r="DD23" s="285"/>
      <c r="DE23" s="286"/>
    </row>
    <row r="24" spans="1:109" x14ac:dyDescent="0.35">
      <c r="A24" s="94"/>
      <c r="B24" s="73"/>
      <c r="C24" s="83"/>
      <c r="D24" s="73"/>
      <c r="E24" s="83"/>
      <c r="F24" s="75"/>
      <c r="G24" s="84"/>
      <c r="H24" s="75"/>
      <c r="I24" s="84"/>
      <c r="J24" s="75"/>
      <c r="K24" s="84"/>
      <c r="L24" s="75"/>
      <c r="M24" s="84"/>
      <c r="N24" s="75"/>
      <c r="O24" s="84"/>
      <c r="P24" s="75"/>
      <c r="Q24" s="84"/>
      <c r="R24" s="75"/>
      <c r="S24" s="84"/>
      <c r="T24" s="75"/>
      <c r="U24" s="84"/>
      <c r="V24" s="75"/>
      <c r="W24" s="84"/>
      <c r="X24" s="75"/>
      <c r="Y24" s="84"/>
      <c r="Z24" s="75"/>
      <c r="AA24" s="84"/>
      <c r="AB24" s="75"/>
      <c r="AC24" s="84"/>
      <c r="AD24" s="73"/>
      <c r="AE24" s="83"/>
      <c r="AF24" s="75"/>
      <c r="AG24" s="84"/>
      <c r="AH24" s="75"/>
      <c r="AI24" s="84"/>
      <c r="AJ24" s="75"/>
      <c r="AK24" s="84"/>
      <c r="AL24" s="75"/>
      <c r="AM24" s="84"/>
      <c r="AN24" s="75"/>
      <c r="AO24" s="84"/>
      <c r="AP24" s="75"/>
      <c r="AQ24" s="84"/>
      <c r="AR24" s="75"/>
      <c r="AS24" s="84"/>
      <c r="AT24" s="73"/>
      <c r="AU24" s="83"/>
      <c r="AV24" s="75"/>
      <c r="AW24" s="84"/>
      <c r="AX24" s="75"/>
      <c r="AY24" s="84"/>
      <c r="AZ24" s="75"/>
      <c r="BA24" s="84"/>
      <c r="BB24" s="75"/>
      <c r="BC24" s="84"/>
      <c r="BD24" s="75"/>
      <c r="BE24" s="84"/>
      <c r="BF24" s="75"/>
      <c r="BG24" s="84"/>
      <c r="BH24" s="75"/>
      <c r="BI24" s="84"/>
      <c r="BJ24" s="75"/>
      <c r="BK24" s="84"/>
      <c r="BL24" s="75"/>
      <c r="BM24" s="84"/>
      <c r="BN24" s="75"/>
      <c r="BO24" s="84"/>
      <c r="BP24" s="75"/>
      <c r="BQ24" s="84"/>
      <c r="BR24" s="75"/>
      <c r="BS24" s="84"/>
      <c r="BT24" s="75"/>
      <c r="BU24" s="84"/>
      <c r="BV24" s="75"/>
      <c r="BW24" s="84"/>
      <c r="BX24" s="75"/>
      <c r="BY24" s="84"/>
      <c r="BZ24" s="73"/>
      <c r="CA24" s="83"/>
      <c r="CB24" s="73"/>
      <c r="CC24" s="83"/>
      <c r="CD24" s="75"/>
      <c r="CE24" s="84"/>
      <c r="CF24" s="75"/>
      <c r="CG24" s="84"/>
      <c r="CH24" s="75"/>
      <c r="CI24" s="84"/>
      <c r="CJ24" s="75"/>
      <c r="CK24" s="84"/>
      <c r="CL24" s="75"/>
      <c r="CM24" s="84"/>
      <c r="CN24" s="75"/>
      <c r="CO24" s="84"/>
      <c r="CP24" s="75"/>
      <c r="CQ24" s="84"/>
      <c r="CR24" s="75"/>
      <c r="CS24" s="84"/>
      <c r="CT24" s="75"/>
      <c r="CU24" s="84"/>
      <c r="CV24" s="75"/>
      <c r="CW24" s="84"/>
      <c r="CX24" s="75"/>
      <c r="CY24" s="84"/>
      <c r="CZ24" s="75"/>
      <c r="DA24" s="84"/>
      <c r="DB24" s="75"/>
      <c r="DC24" s="84"/>
      <c r="DD24" s="285"/>
      <c r="DE24" s="286"/>
    </row>
    <row r="25" spans="1:109" x14ac:dyDescent="0.35">
      <c r="A25" s="40" t="s">
        <v>56</v>
      </c>
      <c r="B25" s="73"/>
      <c r="C25" s="83"/>
      <c r="D25" s="73"/>
      <c r="E25" s="83"/>
      <c r="F25" s="75"/>
      <c r="G25" s="84"/>
      <c r="H25" s="75"/>
      <c r="I25" s="84"/>
      <c r="J25" s="75"/>
      <c r="K25" s="84"/>
      <c r="L25" s="75"/>
      <c r="M25" s="84"/>
      <c r="N25" s="75"/>
      <c r="O25" s="84"/>
      <c r="P25" s="75"/>
      <c r="Q25" s="84"/>
      <c r="R25" s="75"/>
      <c r="S25" s="84"/>
      <c r="T25" s="75"/>
      <c r="U25" s="84"/>
      <c r="V25" s="75"/>
      <c r="W25" s="84"/>
      <c r="X25" s="75"/>
      <c r="Y25" s="84"/>
      <c r="Z25" s="75"/>
      <c r="AA25" s="84"/>
      <c r="AB25" s="75"/>
      <c r="AC25" s="84"/>
      <c r="AD25" s="73"/>
      <c r="AE25" s="83"/>
      <c r="AF25" s="75"/>
      <c r="AG25" s="84"/>
      <c r="AH25" s="75"/>
      <c r="AI25" s="84"/>
      <c r="AJ25" s="75"/>
      <c r="AK25" s="84"/>
      <c r="AL25" s="75"/>
      <c r="AM25" s="84"/>
      <c r="AN25" s="75"/>
      <c r="AO25" s="84"/>
      <c r="AP25" s="75"/>
      <c r="AQ25" s="84"/>
      <c r="AR25" s="75"/>
      <c r="AS25" s="84"/>
      <c r="AT25" s="73"/>
      <c r="AU25" s="83"/>
      <c r="AV25" s="75"/>
      <c r="AW25" s="84"/>
      <c r="AX25" s="75"/>
      <c r="AY25" s="84"/>
      <c r="AZ25" s="75"/>
      <c r="BA25" s="84"/>
      <c r="BB25" s="75"/>
      <c r="BC25" s="84"/>
      <c r="BD25" s="75"/>
      <c r="BE25" s="84"/>
      <c r="BF25" s="75"/>
      <c r="BG25" s="84"/>
      <c r="BH25" s="75"/>
      <c r="BI25" s="84"/>
      <c r="BJ25" s="75"/>
      <c r="BK25" s="84"/>
      <c r="BL25" s="75"/>
      <c r="BM25" s="84"/>
      <c r="BN25" s="75"/>
      <c r="BO25" s="84"/>
      <c r="BP25" s="75"/>
      <c r="BQ25" s="84"/>
      <c r="BR25" s="75"/>
      <c r="BS25" s="84"/>
      <c r="BT25" s="75"/>
      <c r="BU25" s="84"/>
      <c r="BV25" s="75"/>
      <c r="BW25" s="84"/>
      <c r="BX25" s="75"/>
      <c r="BY25" s="84"/>
      <c r="BZ25" s="73"/>
      <c r="CA25" s="83"/>
      <c r="CB25" s="73"/>
      <c r="CC25" s="83"/>
      <c r="CD25" s="75"/>
      <c r="CE25" s="84"/>
      <c r="CF25" s="75"/>
      <c r="CG25" s="84"/>
      <c r="CH25" s="75"/>
      <c r="CI25" s="84"/>
      <c r="CJ25" s="75"/>
      <c r="CK25" s="84"/>
      <c r="CL25" s="75"/>
      <c r="CM25" s="84"/>
      <c r="CN25" s="75"/>
      <c r="CO25" s="84"/>
      <c r="CP25" s="75"/>
      <c r="CQ25" s="84"/>
      <c r="CR25" s="75"/>
      <c r="CS25" s="84"/>
      <c r="CT25" s="75"/>
      <c r="CU25" s="84"/>
      <c r="CV25" s="75"/>
      <c r="CW25" s="84"/>
      <c r="CX25" s="75"/>
      <c r="CY25" s="84"/>
      <c r="CZ25" s="75"/>
      <c r="DA25" s="84"/>
      <c r="DB25" s="75"/>
      <c r="DC25" s="84"/>
      <c r="DD25" s="285"/>
      <c r="DE25" s="286"/>
    </row>
    <row r="26" spans="1:109" x14ac:dyDescent="0.35">
      <c r="A26" s="41" t="s">
        <v>57</v>
      </c>
      <c r="B26" s="29">
        <f>+'PUBLIC DEBT COLONES'!B26/'PUBLIC DEBT USD'!B76</f>
        <v>3947.0143403072448</v>
      </c>
      <c r="C26" s="78">
        <f>+B26/B6</f>
        <v>9.9524239973522458E-2</v>
      </c>
      <c r="D26" s="29">
        <f>+'PUBLIC DEBT COLONES'!D26/'PUBLIC DEBT USD'!D76</f>
        <v>4330.1145271041332</v>
      </c>
      <c r="E26" s="78">
        <f>+D26/D6</f>
        <v>0.10764652231182853</v>
      </c>
      <c r="F26" s="30">
        <f>+'PUBLIC DEBT COLONES'!F26/'PUBLIC DEBT USD'!F76</f>
        <v>4205.5333785560788</v>
      </c>
      <c r="G26" s="79">
        <f>+F26/F6</f>
        <v>0.10287264034314687</v>
      </c>
      <c r="H26" s="30">
        <f>+'PUBLIC DEBT COLONES'!H26/'PUBLIC DEBT USD'!H76</f>
        <v>3866.6505835221938</v>
      </c>
      <c r="I26" s="79">
        <f>+H26/H6</f>
        <v>9.3357452226322232E-2</v>
      </c>
      <c r="J26" s="30">
        <f>+'PUBLIC DEBT COLONES'!J26/'PUBLIC DEBT USD'!J76</f>
        <v>3707.1328342923962</v>
      </c>
      <c r="K26" s="79">
        <f>+J26/J6</f>
        <v>8.8832069479519785E-2</v>
      </c>
      <c r="L26" s="30">
        <f>+'PUBLIC DEBT COLONES'!L26/'PUBLIC DEBT USD'!L76</f>
        <v>3844.1213395093505</v>
      </c>
      <c r="M26" s="79">
        <f>+L26/L6</f>
        <v>9.2471506788508115E-2</v>
      </c>
      <c r="N26" s="30">
        <f>+'PUBLIC DEBT COLONES'!N26/'PUBLIC DEBT USD'!N76</f>
        <v>4050.8045012439725</v>
      </c>
      <c r="O26" s="79">
        <f>+N26/N6</f>
        <v>9.5802877408305176E-2</v>
      </c>
      <c r="P26" s="30">
        <f>+'PUBLIC DEBT COLONES'!P26/'PUBLIC DEBT USD'!P76</f>
        <v>4071.4925663819831</v>
      </c>
      <c r="Q26" s="79">
        <f>+P26/P6</f>
        <v>9.59477895213975E-2</v>
      </c>
      <c r="R26" s="30">
        <f>+'PUBLIC DEBT COLONES'!R26/'PUBLIC DEBT USD'!R76</f>
        <v>4719.574759503088</v>
      </c>
      <c r="S26" s="79">
        <f>+R26/R6</f>
        <v>0.10927281442724116</v>
      </c>
      <c r="T26" s="30">
        <f>+'PUBLIC DEBT COLONES'!T26/'PUBLIC DEBT USD'!T76</f>
        <v>4851.1952204410818</v>
      </c>
      <c r="U26" s="79">
        <f>+T26/T6</f>
        <v>0.11209158450380115</v>
      </c>
      <c r="V26" s="30">
        <f>+'PUBLIC DEBT COLONES'!V26/'PUBLIC DEBT USD'!V76</f>
        <v>4791.0572526696214</v>
      </c>
      <c r="W26" s="79">
        <f>+V26/V6</f>
        <v>0.11157141485187402</v>
      </c>
      <c r="X26" s="30">
        <f>+'PUBLIC DEBT COLONES'!X26/'PUBLIC DEBT USD'!X76</f>
        <v>4196.5567800118415</v>
      </c>
      <c r="Y26" s="79">
        <f>+X26/X6</f>
        <v>9.7855807380822127E-2</v>
      </c>
      <c r="Z26" s="30">
        <f>+'PUBLIC DEBT COLONES'!Z26/'PUBLIC DEBT USD'!Z76</f>
        <v>3757.3422143792436</v>
      </c>
      <c r="AA26" s="79">
        <f>+Z26/Z6</f>
        <v>8.8541162165927098E-2</v>
      </c>
      <c r="AB26" s="30">
        <f>+'PUBLIC DEBT COLONES'!AB26/'PUBLIC DEBT USD'!AB76</f>
        <v>4353.7498640381273</v>
      </c>
      <c r="AC26" s="79">
        <f>+AB26/AB6</f>
        <v>0.10252843065127157</v>
      </c>
      <c r="AD26" s="29">
        <f>+'PUBLIC DEBT COLONES'!AD26/'PUBLIC DEBT USD'!AD76</f>
        <v>4783.0758153306297</v>
      </c>
      <c r="AE26" s="78">
        <f>+AD26/AD6</f>
        <v>0.11130574696383456</v>
      </c>
      <c r="AF26" s="30">
        <f>+'PUBLIC DEBT COLONES'!AF26/'PUBLIC DEBT USD'!AF76</f>
        <v>4759.1247263782789</v>
      </c>
      <c r="AG26" s="79">
        <f>+AF26/AF6</f>
        <v>0.11166379422629791</v>
      </c>
      <c r="AH26" s="30">
        <f>+'PUBLIC DEBT COLONES'!AH26/'PUBLIC DEBT USD'!AH76</f>
        <v>4700.4710871231164</v>
      </c>
      <c r="AI26" s="79">
        <f>+AH26/AH6</f>
        <v>0.10951509586364457</v>
      </c>
      <c r="AJ26" s="30">
        <f>+'PUBLIC DEBT COLONES'!AJ26/'PUBLIC DEBT USD'!AJ76</f>
        <v>4582.036324350418</v>
      </c>
      <c r="AK26" s="79">
        <f>+AJ26/AJ6</f>
        <v>0.10887372735118452</v>
      </c>
      <c r="AL26" s="30">
        <f>+'PUBLIC DEBT COLONES'!AL26/'PUBLIC DEBT USD'!AL76</f>
        <v>4641.4847588859357</v>
      </c>
      <c r="AM26" s="79">
        <f>+AL26/AL6</f>
        <v>0.1111271752729471</v>
      </c>
      <c r="AN26" s="30">
        <f>+'PUBLIC DEBT COLONES'!AN26/'PUBLIC DEBT USD'!AN76</f>
        <v>4707.8165839379762</v>
      </c>
      <c r="AO26" s="79">
        <f>+AN26/AN6</f>
        <v>0.11066458080926493</v>
      </c>
      <c r="AP26" s="30">
        <f>+'PUBLIC DEBT COLONES'!AP26/'PUBLIC DEBT USD'!AP76</f>
        <v>4745.923483949091</v>
      </c>
      <c r="AQ26" s="79">
        <f>+AP26/AP6</f>
        <v>0.10839707015679569</v>
      </c>
      <c r="AR26" s="30">
        <f>+'PUBLIC DEBT COLONES'!AR26/'PUBLIC DEBT USD'!AR76</f>
        <v>4935.8248047332872</v>
      </c>
      <c r="AS26" s="79">
        <f>+AR26/AR6</f>
        <v>0.11005427274774407</v>
      </c>
      <c r="AT26" s="29">
        <f>+'PUBLIC DEBT COLONES'!AT26/'PUBLIC DEBT USD'!AT76</f>
        <v>4921.6875856945435</v>
      </c>
      <c r="AU26" s="78">
        <f>+AT26/AT6</f>
        <v>0.1081610622869367</v>
      </c>
      <c r="AV26" s="30">
        <f>+'PUBLIC DEBT COLONES'!AV26/'PUBLIC DEBT USD'!AV76</f>
        <v>4978.0741487227715</v>
      </c>
      <c r="AW26" s="79">
        <f>+AV26/AV6</f>
        <v>0.1060347057675743</v>
      </c>
      <c r="AX26" s="30">
        <f>+'PUBLIC DEBT COLONES'!AX26/'PUBLIC DEBT USD'!AX76</f>
        <v>4722.0909414619737</v>
      </c>
      <c r="AY26" s="79">
        <f>+AX26/AX6</f>
        <v>9.9991429893099226E-2</v>
      </c>
      <c r="AZ26" s="30">
        <f>+'PUBLIC DEBT COLONES'!AZ26/'PUBLIC DEBT USD'!AZ76</f>
        <v>4874.4235235842098</v>
      </c>
      <c r="BA26" s="79">
        <f>+AZ26/AZ6</f>
        <v>9.9634622311291651E-2</v>
      </c>
      <c r="BB26" s="30">
        <f>+'PUBLIC DEBT COLONES'!BB26/'PUBLIC DEBT USD'!BB76</f>
        <v>4770.2624226045573</v>
      </c>
      <c r="BC26" s="79">
        <f>+BB26/BB6</f>
        <v>9.7253707287936281E-2</v>
      </c>
      <c r="BD26" s="30">
        <f>+'PUBLIC DEBT COLONES'!BD26/'PUBLIC DEBT USD'!BD76</f>
        <v>5015.483885735478</v>
      </c>
      <c r="BE26" s="79">
        <f>+BD26/BD6</f>
        <v>9.9685201906158385E-2</v>
      </c>
      <c r="BF26" s="30">
        <f>+'PUBLIC DEBT COLONES'!BF26/'PUBLIC DEBT USD'!BF76</f>
        <v>4755.1396806045177</v>
      </c>
      <c r="BG26" s="79">
        <f>+BF26/BF6</f>
        <v>9.1323495552945055E-2</v>
      </c>
      <c r="BH26" s="30">
        <f>+'PUBLIC DEBT COLONES'!BH26/'PUBLIC DEBT USD'!BH76</f>
        <v>4869.1239135460237</v>
      </c>
      <c r="BI26" s="79">
        <f>+BH26/BH6</f>
        <v>9.2754397854096823E-2</v>
      </c>
      <c r="BJ26" s="30">
        <f>+'PUBLIC DEBT COLONES'!BJ26/'PUBLIC DEBT USD'!BJ76</f>
        <v>5761.7088353975705</v>
      </c>
      <c r="BK26" s="79">
        <f>+BJ26/BJ6</f>
        <v>0.11024300804136904</v>
      </c>
      <c r="BL26" s="30">
        <f>+'PUBLIC DEBT COLONES'!BL26/'PUBLIC DEBT USD'!BL76</f>
        <v>5660.1087427850089</v>
      </c>
      <c r="BM26" s="79">
        <f>+BL26/BL6</f>
        <v>0.1086417533545693</v>
      </c>
      <c r="BN26" s="30">
        <f>+'PUBLIC DEBT COLONES'!BN26/'PUBLIC DEBT USD'!BN76</f>
        <v>4708.2573917936052</v>
      </c>
      <c r="BO26" s="79">
        <f>+BN26/BN6</f>
        <v>8.9395189580273565E-2</v>
      </c>
      <c r="BP26" s="30">
        <f>+'PUBLIC DEBT COLONES'!BP26/'PUBLIC DEBT USD'!BP76</f>
        <v>4683.0627544786767</v>
      </c>
      <c r="BQ26" s="79">
        <f>+BP26/BP6</f>
        <v>8.9822052076049624E-2</v>
      </c>
      <c r="BR26" s="30">
        <f>+'PUBLIC DEBT COLONES'!BR26/'PUBLIC DEBT USD'!BR76</f>
        <v>4660.1569684541719</v>
      </c>
      <c r="BS26" s="79">
        <f>+BR26/BR6</f>
        <v>8.8386617728983624E-2</v>
      </c>
      <c r="BT26" s="30">
        <f>+'PUBLIC DEBT COLONES'!BT26/'PUBLIC DEBT USD'!BT76</f>
        <v>4670.7261571641766</v>
      </c>
      <c r="BU26" s="79">
        <f>+BT26/BT6</f>
        <v>8.6418212727289875E-2</v>
      </c>
      <c r="BV26" s="30">
        <f>+'PUBLIC DEBT COLONES'!BV26/'PUBLIC DEBT USD'!BV76</f>
        <v>4821.2058262765768</v>
      </c>
      <c r="BW26" s="79">
        <f>+BV26/BV6</f>
        <v>8.7787261070241526E-2</v>
      </c>
      <c r="BX26" s="30">
        <f>+'PUBLIC DEBT COLONES'!BX26/'PUBLIC DEBT USD'!BX76</f>
        <v>5131.0474256701909</v>
      </c>
      <c r="BY26" s="79">
        <f>+BX26/BX6</f>
        <v>9.1759735613867785E-2</v>
      </c>
      <c r="BZ26" s="29">
        <f>+'PUBLIC DEBT COLONES'!BZ26/'PUBLIC DEBT USD'!BZ76</f>
        <v>5574.4849323796652</v>
      </c>
      <c r="CA26" s="78">
        <f>+BZ26/BZ6</f>
        <v>9.9765779450872963E-2</v>
      </c>
      <c r="CB26" s="29">
        <f>+'PUBLIC DEBT COLONES'!CB26/'PUBLIC DEBT USD'!CB76</f>
        <v>5212.5519603114699</v>
      </c>
      <c r="CC26" s="78">
        <f>+CB26/CB6</f>
        <v>9.2310746001540156E-2</v>
      </c>
      <c r="CD26" s="30">
        <f>+'PUBLIC DEBT COLONES'!CD26/'PUBLIC DEBT USD'!CD76</f>
        <v>5053.8008182929298</v>
      </c>
      <c r="CE26" s="79">
        <f>+CD26/CD6</f>
        <v>8.9441458686661743E-2</v>
      </c>
      <c r="CF26" s="30">
        <f>+'PUBLIC DEBT COLONES'!CF26/'PUBLIC DEBT USD'!CF76</f>
        <v>5084.9899349359375</v>
      </c>
      <c r="CG26" s="79">
        <f>+CF26/CF6</f>
        <v>9.2156071283315197E-2</v>
      </c>
      <c r="CH26" s="30">
        <f>+'PUBLIC DEBT COLONES'!CH26/'PUBLIC DEBT USD'!CH76</f>
        <v>4280.968923961269</v>
      </c>
      <c r="CI26" s="79">
        <f>+CH26/CH6</f>
        <v>7.7456766478243927E-2</v>
      </c>
      <c r="CJ26" s="30">
        <f>+'PUBLIC DEBT COLONES'!CJ26/'PUBLIC DEBT USD'!CJ76</f>
        <v>4391.2167317182011</v>
      </c>
      <c r="CK26" s="79">
        <f>+CJ26/CJ6</f>
        <v>7.8783666447387588E-2</v>
      </c>
      <c r="CL26" s="30">
        <f>+'PUBLIC DEBT COLONES'!CL26/'PUBLIC DEBT USD'!CL76</f>
        <v>4851.6983562680343</v>
      </c>
      <c r="CM26" s="79">
        <f>+CL26/CL6</f>
        <v>8.5865504898690714E-2</v>
      </c>
      <c r="CN26" s="30">
        <f>+'PUBLIC DEBT COLONES'!CN26/'PUBLIC DEBT USD'!CN76</f>
        <v>4795.255786400855</v>
      </c>
      <c r="CO26" s="79">
        <f>+CN26/CN6</f>
        <v>8.5067443034383294E-2</v>
      </c>
      <c r="CP26" s="30">
        <f>+'PUBLIC DEBT COLONES'!CP26/'PUBLIC DEBT USD'!CP76</f>
        <v>4773.0586870135094</v>
      </c>
      <c r="CQ26" s="79">
        <f>+CP26/CP6</f>
        <v>8.3745443600686087E-2</v>
      </c>
      <c r="CR26" s="30">
        <f>+'PUBLIC DEBT COLONES'!CR26/'PUBLIC DEBT USD'!CR76</f>
        <v>4980.4114879797362</v>
      </c>
      <c r="CS26" s="79">
        <f>+CR26/CR6</f>
        <v>8.6464360566047477E-2</v>
      </c>
      <c r="CT26" s="30">
        <f>+'PUBLIC DEBT COLONES'!CT26/'PUBLIC DEBT USD'!CT76</f>
        <v>4663.9974443253732</v>
      </c>
      <c r="CU26" s="79">
        <f>+CT26/CT6</f>
        <v>8.1291367119404476E-2</v>
      </c>
      <c r="CV26" s="30">
        <f>+'PUBLIC DEBT COLONES'!CV26/'PUBLIC DEBT USD'!CV76</f>
        <v>4770.1866284009066</v>
      </c>
      <c r="CW26" s="79">
        <f>+CV26/CV6</f>
        <v>8.2892461539169349E-2</v>
      </c>
      <c r="CX26" s="30">
        <f>+'PUBLIC DEBT COLONES'!CX26/'PUBLIC DEBT USD'!CX76</f>
        <v>4876.2483752603439</v>
      </c>
      <c r="CY26" s="79">
        <f>+CX26/CX6</f>
        <v>8.3762250908283362E-2</v>
      </c>
      <c r="CZ26" s="30">
        <f>+'PUBLIC DEBT COLONES'!CZ26/'PUBLIC DEBT USD'!CZ76</f>
        <v>4983.7833972098742</v>
      </c>
      <c r="DA26" s="79">
        <f>+CZ26/CZ6</f>
        <v>8.4969513586299547E-2</v>
      </c>
      <c r="DB26" s="30">
        <f>+'PUBLIC DEBT COLONES'!DB26/'PUBLIC DEBT USD'!DB76</f>
        <v>4487.0606648061157</v>
      </c>
      <c r="DC26" s="79">
        <f>+DB26/DB6</f>
        <v>7.6945294097346961E-2</v>
      </c>
      <c r="DD26" s="282">
        <f>+'PUBLIC DEBT COLONES'!DD26/'PUBLIC DEBT USD'!DD76</f>
        <v>4687.0006736480955</v>
      </c>
      <c r="DE26" s="284">
        <f>+DD26/DD6</f>
        <v>8.006850969497678E-2</v>
      </c>
    </row>
    <row r="27" spans="1:109" x14ac:dyDescent="0.35">
      <c r="A27" s="94" t="s">
        <v>58</v>
      </c>
      <c r="B27" s="73">
        <f>+B26/B65</f>
        <v>6.6593183245186621E-2</v>
      </c>
      <c r="C27" s="74"/>
      <c r="D27" s="73">
        <v>0</v>
      </c>
      <c r="E27" s="74"/>
      <c r="F27" s="75">
        <v>0</v>
      </c>
      <c r="G27" s="76"/>
      <c r="H27" s="75">
        <v>0</v>
      </c>
      <c r="I27" s="76"/>
      <c r="J27" s="75">
        <v>0</v>
      </c>
      <c r="K27" s="76"/>
      <c r="L27" s="75">
        <v>0</v>
      </c>
      <c r="M27" s="76"/>
      <c r="N27" s="75">
        <v>0</v>
      </c>
      <c r="O27" s="76"/>
      <c r="P27" s="75">
        <v>0</v>
      </c>
      <c r="Q27" s="76"/>
      <c r="R27" s="75">
        <v>0</v>
      </c>
      <c r="S27" s="76"/>
      <c r="T27" s="75">
        <v>0</v>
      </c>
      <c r="U27" s="76"/>
      <c r="V27" s="75">
        <v>0</v>
      </c>
      <c r="W27" s="76"/>
      <c r="X27" s="75">
        <v>0</v>
      </c>
      <c r="Y27" s="76"/>
      <c r="Z27" s="75">
        <f>+Z26/Z65</f>
        <v>5.9878392785195987E-2</v>
      </c>
      <c r="AA27" s="76"/>
      <c r="AB27" s="75">
        <v>0</v>
      </c>
      <c r="AC27" s="76"/>
      <c r="AD27" s="73">
        <v>0</v>
      </c>
      <c r="AE27" s="74"/>
      <c r="AF27" s="75">
        <v>0</v>
      </c>
      <c r="AG27" s="76"/>
      <c r="AH27" s="75">
        <v>0</v>
      </c>
      <c r="AI27" s="76"/>
      <c r="AJ27" s="75">
        <v>0</v>
      </c>
      <c r="AK27" s="76"/>
      <c r="AL27" s="75">
        <v>0</v>
      </c>
      <c r="AM27" s="76"/>
      <c r="AN27" s="75">
        <v>0</v>
      </c>
      <c r="AO27" s="76"/>
      <c r="AP27" s="75">
        <v>0</v>
      </c>
      <c r="AQ27" s="76"/>
      <c r="AR27" s="75">
        <v>0</v>
      </c>
      <c r="AS27" s="76"/>
      <c r="AT27" s="73">
        <v>0</v>
      </c>
      <c r="AU27" s="74"/>
      <c r="AV27" s="75">
        <v>0</v>
      </c>
      <c r="AW27" s="76"/>
      <c r="AX27" s="75">
        <f>+AX26/AX65</f>
        <v>6.2979435502990816E-2</v>
      </c>
      <c r="AY27" s="76"/>
      <c r="AZ27" s="77" t="e">
        <f>+AZ26/AZ65</f>
        <v>#DIV/0!</v>
      </c>
      <c r="BA27" s="76"/>
      <c r="BB27" s="77" t="e">
        <f>+BB26/BB65</f>
        <v>#DIV/0!</v>
      </c>
      <c r="BC27" s="76"/>
      <c r="BD27" s="77" t="e">
        <f>+BD26/BD65</f>
        <v>#DIV/0!</v>
      </c>
      <c r="BE27" s="76"/>
      <c r="BF27" s="77" t="e">
        <f>+BF26/BF65</f>
        <v>#DIV/0!</v>
      </c>
      <c r="BG27" s="76"/>
      <c r="BH27" s="77" t="e">
        <f>+BH26/BH65</f>
        <v>#DIV/0!</v>
      </c>
      <c r="BI27" s="76"/>
      <c r="BJ27" s="77" t="e">
        <f>+BJ26/BJ65</f>
        <v>#DIV/0!</v>
      </c>
      <c r="BK27" s="76"/>
      <c r="BL27" s="77" t="e">
        <f>+BL26/BL65</f>
        <v>#DIV/0!</v>
      </c>
      <c r="BM27" s="76"/>
      <c r="BN27" s="77" t="e">
        <f>+BN26/BN65</f>
        <v>#DIV/0!</v>
      </c>
      <c r="BO27" s="76"/>
      <c r="BP27" s="77" t="e">
        <f>+BP26/BP65</f>
        <v>#DIV/0!</v>
      </c>
      <c r="BQ27" s="76"/>
      <c r="BR27" s="77"/>
      <c r="BS27" s="76"/>
      <c r="BT27" s="77"/>
      <c r="BU27" s="76"/>
      <c r="BV27" s="75">
        <f>+BV26/BV65</f>
        <v>5.3654929184421767E-2</v>
      </c>
      <c r="BW27" s="76"/>
      <c r="BX27" s="75"/>
      <c r="BY27" s="76"/>
      <c r="BZ27" s="73"/>
      <c r="CA27" s="74"/>
      <c r="CB27" s="73"/>
      <c r="CC27" s="74"/>
      <c r="CD27" s="75"/>
      <c r="CE27" s="76"/>
      <c r="CF27" s="75"/>
      <c r="CG27" s="76"/>
      <c r="CH27" s="75"/>
      <c r="CI27" s="76"/>
      <c r="CJ27" s="75"/>
      <c r="CK27" s="76"/>
      <c r="CL27" s="75"/>
      <c r="CM27" s="76"/>
      <c r="CN27" s="75"/>
      <c r="CO27" s="76"/>
      <c r="CP27" s="75"/>
      <c r="CQ27" s="76"/>
      <c r="CR27" s="75"/>
      <c r="CS27" s="76"/>
      <c r="CT27" s="75"/>
      <c r="CU27" s="76"/>
      <c r="CV27" s="75"/>
      <c r="CW27" s="76"/>
      <c r="CX27" s="75"/>
      <c r="CY27" s="76"/>
      <c r="CZ27" s="75"/>
      <c r="DA27" s="76"/>
      <c r="DB27" s="75"/>
      <c r="DC27" s="76"/>
      <c r="DD27" s="285"/>
      <c r="DE27" s="283"/>
    </row>
    <row r="28" spans="1:109" x14ac:dyDescent="0.35">
      <c r="A28" s="41" t="s">
        <v>59</v>
      </c>
      <c r="B28" s="29">
        <f>+'PUBLIC DEBT COLONES'!B28/'PUBLIC DEBT USD'!B76</f>
        <v>14193.318927101618</v>
      </c>
      <c r="C28" s="78">
        <f>+B28/B6</f>
        <v>0.35788551982094935</v>
      </c>
      <c r="D28" s="29">
        <f>+'PUBLIC DEBT COLONES'!D28/'PUBLIC DEBT USD'!D76</f>
        <v>14321.661782315496</v>
      </c>
      <c r="E28" s="78">
        <f>+D28/D6</f>
        <v>0.35603609903212424</v>
      </c>
      <c r="F28" s="30">
        <f>+'PUBLIC DEBT COLONES'!F28/'PUBLIC DEBT USD'!F76</f>
        <v>14660.611752625617</v>
      </c>
      <c r="G28" s="79">
        <f>+F28/F6</f>
        <v>0.35861701817146957</v>
      </c>
      <c r="H28" s="30">
        <f>+'PUBLIC DEBT COLONES'!H28/'PUBLIC DEBT USD'!H76</f>
        <v>15661.433938588332</v>
      </c>
      <c r="I28" s="79">
        <f>+H28/H6</f>
        <v>0.37813387559462414</v>
      </c>
      <c r="J28" s="30">
        <f>+'PUBLIC DEBT COLONES'!J28/'PUBLIC DEBT USD'!J76</f>
        <v>15660.001062048945</v>
      </c>
      <c r="K28" s="79">
        <f>+J28/J6</f>
        <v>0.37525234853334177</v>
      </c>
      <c r="L28" s="30">
        <f>+'PUBLIC DEBT COLONES'!L28/'PUBLIC DEBT USD'!L76</f>
        <v>15330.421161321057</v>
      </c>
      <c r="M28" s="79">
        <f>+L28/L6</f>
        <v>0.36877793890624933</v>
      </c>
      <c r="N28" s="30">
        <f>+'PUBLIC DEBT COLONES'!N28/'PUBLIC DEBT USD'!N76</f>
        <v>15694.663564150216</v>
      </c>
      <c r="O28" s="79">
        <f>+N28/N6</f>
        <v>0.37118402750345875</v>
      </c>
      <c r="P28" s="30">
        <f>+'PUBLIC DEBT COLONES'!P28/'PUBLIC DEBT USD'!P76</f>
        <v>15781.439097274369</v>
      </c>
      <c r="Q28" s="79">
        <f>+P28/P6</f>
        <v>0.37190150102510944</v>
      </c>
      <c r="R28" s="30">
        <f>+'PUBLIC DEBT COLONES'!R28/'PUBLIC DEBT USD'!R76</f>
        <v>16251.520811833194</v>
      </c>
      <c r="S28" s="79">
        <f>+R28/R6</f>
        <v>0.37627318314137076</v>
      </c>
      <c r="T28" s="30">
        <f>+'PUBLIC DEBT COLONES'!T28/'PUBLIC DEBT USD'!T76</f>
        <v>16674.607782179806</v>
      </c>
      <c r="U28" s="79">
        <f>+T28/T6</f>
        <v>0.38528303280980036</v>
      </c>
      <c r="V28" s="30">
        <f>+'PUBLIC DEBT COLONES'!V28/'PUBLIC DEBT USD'!V76</f>
        <v>16446.880142028775</v>
      </c>
      <c r="W28" s="79">
        <f>+V28/V6</f>
        <v>0.38300558531686535</v>
      </c>
      <c r="X28" s="30">
        <f>+'PUBLIC DEBT COLONES'!X28/'PUBLIC DEBT USD'!X76</f>
        <v>16809.017617108235</v>
      </c>
      <c r="Y28" s="79">
        <f>+X28/X6</f>
        <v>0.39195466102949944</v>
      </c>
      <c r="Z28" s="30">
        <f>+'PUBLIC DEBT COLONES'!Z28/'PUBLIC DEBT USD'!Z76</f>
        <v>16728.705995146731</v>
      </c>
      <c r="AA28" s="79">
        <f>+Z28/Z6</f>
        <v>0.39420925373099441</v>
      </c>
      <c r="AB28" s="30">
        <f>+'PUBLIC DEBT COLONES'!AB28/'PUBLIC DEBT USD'!AB76</f>
        <v>15867.193755357752</v>
      </c>
      <c r="AC28" s="79">
        <f>+AB28/AB6</f>
        <v>0.37366374398633567</v>
      </c>
      <c r="AD28" s="29">
        <f>+'PUBLIC DEBT COLONES'!AD28/'PUBLIC DEBT USD'!AD76</f>
        <v>16005.200081550693</v>
      </c>
      <c r="AE28" s="78">
        <f>+AD28/AD6</f>
        <v>0.37245296105754533</v>
      </c>
      <c r="AF28" s="30">
        <f>+'PUBLIC DEBT COLONES'!AF28/'PUBLIC DEBT USD'!AF76</f>
        <v>16186.12244899647</v>
      </c>
      <c r="AG28" s="79">
        <f>+AF28/AF6</f>
        <v>0.37977652412607554</v>
      </c>
      <c r="AH28" s="30">
        <f>+'PUBLIC DEBT COLONES'!AH28/'PUBLIC DEBT USD'!AH76</f>
        <v>16156.645398819761</v>
      </c>
      <c r="AI28" s="79">
        <f>+AH28/AH6</f>
        <v>0.37642962522073553</v>
      </c>
      <c r="AJ28" s="30">
        <f>+'PUBLIC DEBT COLONES'!AJ28/'PUBLIC DEBT USD'!AJ76</f>
        <v>16097.160017448145</v>
      </c>
      <c r="AK28" s="79">
        <f>+AJ28/AJ6</f>
        <v>0.38248448654900019</v>
      </c>
      <c r="AL28" s="30">
        <f>+'PUBLIC DEBT COLONES'!AL28/'PUBLIC DEBT USD'!AL76</f>
        <v>15737.331874041385</v>
      </c>
      <c r="AM28" s="79">
        <f>+AL28/AL6</f>
        <v>0.37678573308832702</v>
      </c>
      <c r="AN28" s="30">
        <f>+'PUBLIC DEBT COLONES'!AN28/'PUBLIC DEBT USD'!AN76</f>
        <v>15967.084719474267</v>
      </c>
      <c r="AO28" s="79">
        <f>+AN28/AN6</f>
        <v>0.37533126147165946</v>
      </c>
      <c r="AP28" s="30">
        <f>+'PUBLIC DEBT COLONES'!AP28/'PUBLIC DEBT USD'!AP76</f>
        <v>16095.400060440459</v>
      </c>
      <c r="AQ28" s="79">
        <f>+AP28/AP6</f>
        <v>0.36761954031789296</v>
      </c>
      <c r="AR28" s="30">
        <f>+'PUBLIC DEBT COLONES'!AR28/'PUBLIC DEBT USD'!AR76</f>
        <v>16305.65512179343</v>
      </c>
      <c r="AS28" s="79">
        <f>+AR28/AR6</f>
        <v>0.36356781026417984</v>
      </c>
      <c r="AT28" s="29">
        <f>+'PUBLIC DEBT COLONES'!AT28/'PUBLIC DEBT USD'!AT76</f>
        <v>16612.792599384524</v>
      </c>
      <c r="AU28" s="78">
        <f>+AT28/AT6</f>
        <v>0.3650896697150719</v>
      </c>
      <c r="AV28" s="30">
        <f>+'PUBLIC DEBT COLONES'!AV28/'PUBLIC DEBT USD'!AV76</f>
        <v>17385.812018480952</v>
      </c>
      <c r="AW28" s="79">
        <f>+AV28/AV6</f>
        <v>0.37032382540605041</v>
      </c>
      <c r="AX28" s="30">
        <f>+'PUBLIC DEBT COLONES'!AX28/'PUBLIC DEBT USD'!AX76</f>
        <v>17704.485254274125</v>
      </c>
      <c r="AY28" s="79">
        <f>+AX28/AX6</f>
        <v>0.37489680271766873</v>
      </c>
      <c r="AZ28" s="30">
        <f>+'PUBLIC DEBT COLONES'!AZ28/'PUBLIC DEBT USD'!AZ76</f>
        <v>18902.829892734346</v>
      </c>
      <c r="BA28" s="79">
        <f>+AZ28/AZ6</f>
        <v>0.38637929344151772</v>
      </c>
      <c r="BB28" s="30">
        <f>+'PUBLIC DEBT COLONES'!BB28/'PUBLIC DEBT USD'!BB76</f>
        <v>19379.789291703557</v>
      </c>
      <c r="BC28" s="79">
        <f>+BB28/BB6</f>
        <v>0.39510538165490378</v>
      </c>
      <c r="BD28" s="30">
        <f>+'PUBLIC DEBT COLONES'!BD28/'PUBLIC DEBT USD'!BD76</f>
        <v>19407.257060086551</v>
      </c>
      <c r="BE28" s="79">
        <f>+BD28/BD6</f>
        <v>0.38572875171260784</v>
      </c>
      <c r="BF28" s="30">
        <f>+'PUBLIC DEBT COLONES'!BF28/'PUBLIC DEBT USD'!BF76</f>
        <v>19402.745048733024</v>
      </c>
      <c r="BG28" s="79">
        <f>+BF28/BF6</f>
        <v>0.37263395403510696</v>
      </c>
      <c r="BH28" s="30">
        <f>+'PUBLIC DEBT COLONES'!BH28/'PUBLIC DEBT USD'!BH76</f>
        <v>19314.84581616805</v>
      </c>
      <c r="BI28" s="79">
        <f>+BH28/BH6</f>
        <v>0.3679382421012718</v>
      </c>
      <c r="BJ28" s="30">
        <f>+'PUBLIC DEBT COLONES'!BJ28/'PUBLIC DEBT USD'!BJ76</f>
        <v>18566.365167558113</v>
      </c>
      <c r="BK28" s="79">
        <f>+BJ28/BJ6</f>
        <v>0.3552439047060712</v>
      </c>
      <c r="BL28" s="30">
        <f>+'PUBLIC DEBT COLONES'!BL28/'PUBLIC DEBT USD'!BL76</f>
        <v>18117.182269210822</v>
      </c>
      <c r="BM28" s="79">
        <f>+BL28/BL6</f>
        <v>0.34774640152989383</v>
      </c>
      <c r="BN28" s="30">
        <f>+'PUBLIC DEBT COLONES'!BN28/'PUBLIC DEBT USD'!BN76</f>
        <v>19567.429907826772</v>
      </c>
      <c r="BO28" s="79">
        <f>+BN28/BN6</f>
        <v>0.37152474060950191</v>
      </c>
      <c r="BP28" s="30">
        <f>+'PUBLIC DEBT COLONES'!BP28/'PUBLIC DEBT USD'!BP76</f>
        <v>19045.544779529169</v>
      </c>
      <c r="BQ28" s="79">
        <f>+BP28/BP6</f>
        <v>0.36529724342633585</v>
      </c>
      <c r="BR28" s="30">
        <f>+'PUBLIC DEBT COLONES'!BR28/'PUBLIC DEBT USD'!BR76</f>
        <v>19826.99958121586</v>
      </c>
      <c r="BS28" s="79">
        <f>+BR28/BR6</f>
        <v>0.3760477264092994</v>
      </c>
      <c r="BT28" s="30">
        <f>+'PUBLIC DEBT COLONES'!BT28/'PUBLIC DEBT USD'!BT76</f>
        <v>19442.976042097889</v>
      </c>
      <c r="BU28" s="79">
        <f>+BT28/BT6</f>
        <v>0.35973576337383972</v>
      </c>
      <c r="BV28" s="30">
        <f>+'PUBLIC DEBT COLONES'!BV28/'PUBLIC DEBT USD'!BV76</f>
        <v>19711.286224540028</v>
      </c>
      <c r="BW28" s="79">
        <f>+BV28/BV6</f>
        <v>0.35891432396287898</v>
      </c>
      <c r="BX28" s="30">
        <f>+'PUBLIC DEBT COLONES'!BX28/'PUBLIC DEBT USD'!BX76</f>
        <v>19512.211464783708</v>
      </c>
      <c r="BY28" s="79">
        <f>+BX28/BX6</f>
        <v>0.348941496095522</v>
      </c>
      <c r="BZ28" s="29">
        <f>+'PUBLIC DEBT COLONES'!BZ28/'PUBLIC DEBT USD'!BZ76</f>
        <v>19134.254367671234</v>
      </c>
      <c r="CA28" s="78">
        <f>+BZ28/BZ6</f>
        <v>0.342443082070919</v>
      </c>
      <c r="CB28" s="29">
        <f>+'PUBLIC DEBT COLONES'!CB28/'PUBLIC DEBT USD'!CB76</f>
        <v>19035.791739655357</v>
      </c>
      <c r="CC28" s="78">
        <f>+CB28/CB6</f>
        <v>0.33711091027906837</v>
      </c>
      <c r="CD28" s="30">
        <f>+'PUBLIC DEBT COLONES'!CD28/'PUBLIC DEBT USD'!CD76</f>
        <v>19330.067694860325</v>
      </c>
      <c r="CE28" s="79">
        <f>+CD28/CD6</f>
        <v>0.34210082931685754</v>
      </c>
      <c r="CF28" s="30">
        <f>+'PUBLIC DEBT COLONES'!CF28/'PUBLIC DEBT USD'!CF76</f>
        <v>18365.564426828121</v>
      </c>
      <c r="CG28" s="79">
        <f>+CF28/CF6</f>
        <v>0.33284200876169734</v>
      </c>
      <c r="CH28" s="30">
        <f>+'PUBLIC DEBT COLONES'!CH28/'PUBLIC DEBT USD'!CH76</f>
        <v>18798.537444338999</v>
      </c>
      <c r="CI28" s="79">
        <f>+CH28/CH6</f>
        <v>0.34012718868590969</v>
      </c>
      <c r="CJ28" s="30">
        <f>+'PUBLIC DEBT COLONES'!CJ28/'PUBLIC DEBT USD'!CJ76</f>
        <v>18304.391311702628</v>
      </c>
      <c r="CK28" s="79">
        <f>+CJ28/CJ6</f>
        <v>0.32840261543168636</v>
      </c>
      <c r="CL28" s="30">
        <f>+'PUBLIC DEBT COLONES'!CL28/'PUBLIC DEBT USD'!CL76</f>
        <v>18144.340394162289</v>
      </c>
      <c r="CM28" s="79">
        <f>+CL28/CL6</f>
        <v>0.32111908750173396</v>
      </c>
      <c r="CN28" s="30">
        <f>+'PUBLIC DEBT COLONES'!CN28/'PUBLIC DEBT USD'!CN76</f>
        <v>18230.478193751514</v>
      </c>
      <c r="CO28" s="79">
        <f>+CN28/CN6</f>
        <v>0.32340718291495213</v>
      </c>
      <c r="CP28" s="30">
        <f>+'PUBLIC DEBT COLONES'!CP28/'PUBLIC DEBT USD'!CP76</f>
        <v>18697.134838505361</v>
      </c>
      <c r="CQ28" s="79">
        <f>+CP28/CP6</f>
        <v>0.32804957026249992</v>
      </c>
      <c r="CR28" s="30">
        <f>+'PUBLIC DEBT COLONES'!CR28/'PUBLIC DEBT USD'!CR76</f>
        <v>18460.914682688879</v>
      </c>
      <c r="CS28" s="79">
        <f>+CR28/CR6</f>
        <v>0.32049785190551422</v>
      </c>
      <c r="CT28" s="30">
        <f>+'PUBLIC DEBT COLONES'!CT28/'PUBLIC DEBT USD'!CT76</f>
        <v>18554.610514672531</v>
      </c>
      <c r="CU28" s="79">
        <f>+CT28/CT6</f>
        <v>0.32339847375795044</v>
      </c>
      <c r="CV28" s="30">
        <f>+'PUBLIC DEBT COLONES'!CV28/'PUBLIC DEBT USD'!CV76</f>
        <v>18096.399146251249</v>
      </c>
      <c r="CW28" s="79">
        <f>+CV28/CV6</f>
        <v>0.31446465035497934</v>
      </c>
      <c r="CX28" s="30">
        <f>+'PUBLIC DEBT COLONES'!CX28/'PUBLIC DEBT USD'!CX76</f>
        <v>19155.54900359692</v>
      </c>
      <c r="CY28" s="79">
        <f>+CX28/CX6</f>
        <v>0.3290463853452783</v>
      </c>
      <c r="CZ28" s="30">
        <f>+'PUBLIC DEBT COLONES'!CZ28/'PUBLIC DEBT USD'!CZ76</f>
        <v>18869.004979762747</v>
      </c>
      <c r="DA28" s="79">
        <f>+CZ28/CZ6</f>
        <v>0.32170141581303308</v>
      </c>
      <c r="DB28" s="30">
        <f>+'PUBLIC DEBT COLONES'!DB28/'PUBLIC DEBT USD'!DB76</f>
        <v>18859.659192193543</v>
      </c>
      <c r="DC28" s="79">
        <f>+DB28/DB6</f>
        <v>0.32341038633623403</v>
      </c>
      <c r="DD28" s="282">
        <f>+'PUBLIC DEBT COLONES'!DD28/'PUBLIC DEBT USD'!DD76</f>
        <v>18512.376579590553</v>
      </c>
      <c r="DE28" s="284">
        <f>+DD28/DD6</f>
        <v>0.31624881386805975</v>
      </c>
    </row>
    <row r="29" spans="1:109" x14ac:dyDescent="0.35">
      <c r="A29" s="94" t="s">
        <v>58</v>
      </c>
      <c r="B29" s="73">
        <f>+B28/B65</f>
        <v>0.23946664660363987</v>
      </c>
      <c r="C29" s="74"/>
      <c r="D29" s="73">
        <v>0</v>
      </c>
      <c r="E29" s="74"/>
      <c r="F29" s="75">
        <v>0</v>
      </c>
      <c r="G29" s="76"/>
      <c r="H29" s="75">
        <v>0</v>
      </c>
      <c r="I29" s="76"/>
      <c r="J29" s="75">
        <v>0</v>
      </c>
      <c r="K29" s="76"/>
      <c r="L29" s="75">
        <v>0</v>
      </c>
      <c r="M29" s="76"/>
      <c r="N29" s="75">
        <v>0</v>
      </c>
      <c r="O29" s="76"/>
      <c r="P29" s="75">
        <v>0</v>
      </c>
      <c r="Q29" s="76"/>
      <c r="R29" s="75">
        <v>0</v>
      </c>
      <c r="S29" s="76"/>
      <c r="T29" s="75">
        <v>0</v>
      </c>
      <c r="U29" s="76"/>
      <c r="V29" s="75">
        <v>0</v>
      </c>
      <c r="W29" s="76"/>
      <c r="X29" s="75">
        <v>0</v>
      </c>
      <c r="Y29" s="76"/>
      <c r="Z29" s="75">
        <f>+Z28/Z65</f>
        <v>0.26659483518217392</v>
      </c>
      <c r="AA29" s="76"/>
      <c r="AB29" s="75">
        <v>0</v>
      </c>
      <c r="AC29" s="76"/>
      <c r="AD29" s="73">
        <v>0</v>
      </c>
      <c r="AE29" s="74"/>
      <c r="AF29" s="75">
        <v>0</v>
      </c>
      <c r="AG29" s="76"/>
      <c r="AH29" s="75">
        <v>0</v>
      </c>
      <c r="AI29" s="76"/>
      <c r="AJ29" s="75">
        <v>0</v>
      </c>
      <c r="AK29" s="76"/>
      <c r="AL29" s="75">
        <v>0</v>
      </c>
      <c r="AM29" s="76"/>
      <c r="AN29" s="75">
        <v>0</v>
      </c>
      <c r="AO29" s="76"/>
      <c r="AP29" s="75">
        <v>0</v>
      </c>
      <c r="AQ29" s="76"/>
      <c r="AR29" s="75">
        <v>0</v>
      </c>
      <c r="AS29" s="76"/>
      <c r="AT29" s="73">
        <v>0</v>
      </c>
      <c r="AU29" s="74"/>
      <c r="AV29" s="75">
        <v>0</v>
      </c>
      <c r="AW29" s="76"/>
      <c r="AX29" s="75">
        <f>+AX28/AX65</f>
        <v>0.23612812650321302</v>
      </c>
      <c r="AY29" s="76"/>
      <c r="AZ29" s="77" t="e">
        <f>+AZ28/AZ65</f>
        <v>#DIV/0!</v>
      </c>
      <c r="BA29" s="76"/>
      <c r="BB29" s="77" t="e">
        <f>+BB28/BB65</f>
        <v>#DIV/0!</v>
      </c>
      <c r="BC29" s="76"/>
      <c r="BD29" s="77" t="e">
        <f>+BD28/BD65</f>
        <v>#DIV/0!</v>
      </c>
      <c r="BE29" s="76"/>
      <c r="BF29" s="77" t="e">
        <f>+BF28/BF65</f>
        <v>#DIV/0!</v>
      </c>
      <c r="BG29" s="76"/>
      <c r="BH29" s="77" t="e">
        <f>+BH28/BH65</f>
        <v>#DIV/0!</v>
      </c>
      <c r="BI29" s="76"/>
      <c r="BJ29" s="77" t="e">
        <f>+BJ28/BJ65</f>
        <v>#DIV/0!</v>
      </c>
      <c r="BK29" s="76"/>
      <c r="BL29" s="77" t="e">
        <f>+BL28/BL65</f>
        <v>#DIV/0!</v>
      </c>
      <c r="BM29" s="76"/>
      <c r="BN29" s="77" t="e">
        <f>+BN28/BN65</f>
        <v>#DIV/0!</v>
      </c>
      <c r="BO29" s="76"/>
      <c r="BP29" s="77" t="e">
        <f>+BP28/BP65</f>
        <v>#DIV/0!</v>
      </c>
      <c r="BQ29" s="76"/>
      <c r="BR29" s="77"/>
      <c r="BS29" s="76"/>
      <c r="BT29" s="77"/>
      <c r="BU29" s="76"/>
      <c r="BV29" s="75">
        <f>+BV28/BV65</f>
        <v>0.2193657986446837</v>
      </c>
      <c r="BW29" s="76"/>
      <c r="BX29" s="75"/>
      <c r="BY29" s="76"/>
      <c r="BZ29" s="73"/>
      <c r="CA29" s="74"/>
      <c r="CB29" s="73"/>
      <c r="CC29" s="74"/>
      <c r="CD29" s="75"/>
      <c r="CE29" s="76"/>
      <c r="CF29" s="75"/>
      <c r="CG29" s="76"/>
      <c r="CH29" s="75"/>
      <c r="CI29" s="76"/>
      <c r="CJ29" s="75"/>
      <c r="CK29" s="76"/>
      <c r="CL29" s="75"/>
      <c r="CM29" s="76"/>
      <c r="CN29" s="75"/>
      <c r="CO29" s="76"/>
      <c r="CP29" s="75"/>
      <c r="CQ29" s="76"/>
      <c r="CR29" s="75"/>
      <c r="CS29" s="76"/>
      <c r="CT29" s="75"/>
      <c r="CU29" s="76"/>
      <c r="CV29" s="75"/>
      <c r="CW29" s="76"/>
      <c r="CX29" s="75"/>
      <c r="CY29" s="76"/>
      <c r="CZ29" s="75"/>
      <c r="DA29" s="76"/>
      <c r="DB29" s="75"/>
      <c r="DC29" s="76"/>
      <c r="DD29" s="285"/>
      <c r="DE29" s="283"/>
    </row>
    <row r="30" spans="1:109" x14ac:dyDescent="0.35">
      <c r="A30" s="41" t="s">
        <v>60</v>
      </c>
      <c r="B30" s="29">
        <f>+'PUBLIC DEBT COLONES'!B30/'PUBLIC DEBT USD'!B76</f>
        <v>21518.490968348346</v>
      </c>
      <c r="C30" s="78">
        <f>+B30/B6</f>
        <v>0.54259024020552926</v>
      </c>
      <c r="D30" s="29">
        <f>+'PUBLIC DEBT COLONES'!D30/'PUBLIC DEBT USD'!D76</f>
        <v>21573.531801888737</v>
      </c>
      <c r="E30" s="78">
        <f>+D30/D6</f>
        <v>0.53631737865604723</v>
      </c>
      <c r="F30" s="30">
        <f>+'PUBLIC DEBT COLONES'!F30/'PUBLIC DEBT USD'!F76</f>
        <v>22014.825401248108</v>
      </c>
      <c r="G30" s="79">
        <f>+F30/F6</f>
        <v>0.53851034146287935</v>
      </c>
      <c r="H30" s="30">
        <f>+'PUBLIC DEBT COLONES'!H30/'PUBLIC DEBT USD'!H76</f>
        <v>21889.611561354686</v>
      </c>
      <c r="I30" s="79">
        <f>+H30/H6</f>
        <v>0.52850867215687514</v>
      </c>
      <c r="J30" s="30">
        <f>+'PUBLIC DEBT COLONES'!J30/'PUBLIC DEBT USD'!J76</f>
        <v>22364.786297923318</v>
      </c>
      <c r="K30" s="79">
        <f>+J30/J6</f>
        <v>0.53591558196509892</v>
      </c>
      <c r="L30" s="30">
        <f>+'PUBLIC DEBT COLONES'!L30/'PUBLIC DEBT USD'!L76</f>
        <v>22396.331306830238</v>
      </c>
      <c r="M30" s="79">
        <f>+L30/L6</f>
        <v>0.53875055430523089</v>
      </c>
      <c r="N30" s="30">
        <f>+'PUBLIC DEBT COLONES'!N30/'PUBLIC DEBT USD'!N76</f>
        <v>22537.233778515867</v>
      </c>
      <c r="O30" s="79">
        <f>+N30/N6</f>
        <v>0.53301309508825134</v>
      </c>
      <c r="P30" s="30">
        <f>+'PUBLIC DEBT COLONES'!P30/'PUBLIC DEBT USD'!P76</f>
        <v>22581.527605194151</v>
      </c>
      <c r="Q30" s="79">
        <f>+P30/P6</f>
        <v>0.53215070945349308</v>
      </c>
      <c r="R30" s="30">
        <f>+'PUBLIC DEBT COLONES'!R30/'PUBLIC DEBT USD'!R76</f>
        <v>22219.653969078176</v>
      </c>
      <c r="S30" s="79">
        <f>+R30/R6</f>
        <v>0.51445400243140349</v>
      </c>
      <c r="T30" s="30">
        <f>+'PUBLIC DEBT COLONES'!T30/'PUBLIC DEBT USD'!T76</f>
        <v>21753.050105244332</v>
      </c>
      <c r="U30" s="79">
        <f>+T30/T6</f>
        <v>0.5026253826713073</v>
      </c>
      <c r="V30" s="30">
        <f>+'PUBLIC DEBT COLONES'!V30/'PUBLIC DEBT USD'!V76</f>
        <v>21703.682186180729</v>
      </c>
      <c r="W30" s="79">
        <f>+V30/V6</f>
        <v>0.50542299983126071</v>
      </c>
      <c r="X30" s="30">
        <f>+'PUBLIC DEBT COLONES'!X30/'PUBLIC DEBT USD'!X76</f>
        <v>21879.532704191188</v>
      </c>
      <c r="Y30" s="79">
        <f>+X30/X6</f>
        <v>0.5101895315896785</v>
      </c>
      <c r="Z30" s="30">
        <f>+'PUBLIC DEBT COLONES'!Z30/'PUBLIC DEBT USD'!Z76</f>
        <v>21950.058596232273</v>
      </c>
      <c r="AA30" s="79">
        <f>+Z30/Z6</f>
        <v>0.51724958410307853</v>
      </c>
      <c r="AB30" s="30">
        <f>+'PUBLIC DEBT COLONES'!AB30/'PUBLIC DEBT USD'!AB76</f>
        <v>22242.886523937454</v>
      </c>
      <c r="AC30" s="79">
        <f>+AB30/AB6</f>
        <v>0.52380782536239257</v>
      </c>
      <c r="AD30" s="29">
        <f>+'PUBLIC DEBT COLONES'!AD30/'PUBLIC DEBT USD'!AD76</f>
        <v>22184.130702076647</v>
      </c>
      <c r="AE30" s="78">
        <f>+AD30/AD6</f>
        <v>0.51624129197862034</v>
      </c>
      <c r="AF30" s="30">
        <f>+'PUBLIC DEBT COLONES'!AF30/'PUBLIC DEBT USD'!AF76</f>
        <v>21674.876557242056</v>
      </c>
      <c r="AG30" s="79">
        <f>+AF30/AF6</f>
        <v>0.50855968164762655</v>
      </c>
      <c r="AH30" s="30">
        <f>+'PUBLIC DEBT COLONES'!AH30/'PUBLIC DEBT USD'!AH76</f>
        <v>22063.642976986284</v>
      </c>
      <c r="AI30" s="79">
        <f>+AH30/AH6</f>
        <v>0.51405527891561997</v>
      </c>
      <c r="AJ30" s="30">
        <f>+'PUBLIC DEBT COLONES'!AJ30/'PUBLIC DEBT USD'!AJ76</f>
        <v>21406.589052234489</v>
      </c>
      <c r="AK30" s="79">
        <f>+AJ30/AJ6</f>
        <v>0.50864178609981525</v>
      </c>
      <c r="AL30" s="30">
        <f>+'PUBLIC DEBT COLONES'!AL30/'PUBLIC DEBT USD'!AL76</f>
        <v>21388.507583545073</v>
      </c>
      <c r="AM30" s="79">
        <f>+AL30/AL6</f>
        <v>0.5120870916387259</v>
      </c>
      <c r="AN30" s="30">
        <f>+'PUBLIC DEBT COLONES'!AN30/'PUBLIC DEBT USD'!AN76</f>
        <v>21866.411820541081</v>
      </c>
      <c r="AO30" s="79">
        <f>+AN30/AN6</f>
        <v>0.51400415771907537</v>
      </c>
      <c r="AP30" s="30">
        <f>+'PUBLIC DEBT COLONES'!AP30/'PUBLIC DEBT USD'!AP76</f>
        <v>22941.441774674357</v>
      </c>
      <c r="AQ30" s="79">
        <f>+AP30/AP6</f>
        <v>0.52398338952531143</v>
      </c>
      <c r="AR30" s="30">
        <f>+'PUBLIC DEBT COLONES'!AR30/'PUBLIC DEBT USD'!AR76</f>
        <v>23607.526672669246</v>
      </c>
      <c r="AS30" s="79">
        <f>+AR30/AR6</f>
        <v>0.5263779169880759</v>
      </c>
      <c r="AT30" s="29">
        <f>+'PUBLIC DEBT COLONES'!AT30/'PUBLIC DEBT USD'!AT76</f>
        <v>23968.841265647534</v>
      </c>
      <c r="AU30" s="78">
        <f>+AT30/AT6</f>
        <v>0.52674926799799127</v>
      </c>
      <c r="AV30" s="30">
        <f>+'PUBLIC DEBT COLONES'!AV30/'PUBLIC DEBT USD'!AV76</f>
        <v>24583.706252532873</v>
      </c>
      <c r="AW30" s="79">
        <f>+AV30/AV6</f>
        <v>0.5236414688263753</v>
      </c>
      <c r="AX30" s="30">
        <f>+'PUBLIC DEBT COLONES'!AX30/'PUBLIC DEBT USD'!AX76</f>
        <v>24798.38044815186</v>
      </c>
      <c r="AY30" s="79">
        <f>+AX30/AX6</f>
        <v>0.52511176738923193</v>
      </c>
      <c r="AZ30" s="30">
        <f>+'PUBLIC DEBT COLONES'!AZ30/'PUBLIC DEBT USD'!AZ76</f>
        <v>25145.735505693843</v>
      </c>
      <c r="BA30" s="79">
        <f>+AZ30/AZ6</f>
        <v>0.51398608424719083</v>
      </c>
      <c r="BB30" s="30">
        <f>+'PUBLIC DEBT COLONES'!BB30/'PUBLIC DEBT USD'!BB76</f>
        <v>24899.620073332619</v>
      </c>
      <c r="BC30" s="79">
        <f>+BB30/BB6</f>
        <v>0.50764091105716003</v>
      </c>
      <c r="BD30" s="30">
        <f>+'PUBLIC DEBT COLONES'!BD30/'PUBLIC DEBT USD'!BD76</f>
        <v>25890.48298140593</v>
      </c>
      <c r="BE30" s="79">
        <f>+BD30/BD6</f>
        <v>0.51458604638123384</v>
      </c>
      <c r="BF30" s="30">
        <f>+'PUBLIC DEBT COLONES'!BF30/'PUBLIC DEBT USD'!BF76</f>
        <v>27911.296939773147</v>
      </c>
      <c r="BG30" s="79">
        <f>+BF30/BF6</f>
        <v>0.53604255041194804</v>
      </c>
      <c r="BH30" s="30">
        <f>+'PUBLIC DEBT COLONES'!BH30/'PUBLIC DEBT USD'!BH76</f>
        <v>28310.834033716979</v>
      </c>
      <c r="BI30" s="79">
        <f>+BH30/BH6</f>
        <v>0.53930736004463131</v>
      </c>
      <c r="BJ30" s="30">
        <f>+'PUBLIC DEBT COLONES'!BJ30/'PUBLIC DEBT USD'!BJ76</f>
        <v>27935.638115961385</v>
      </c>
      <c r="BK30" s="79">
        <f>+BJ30/BJ6</f>
        <v>0.53451308725255986</v>
      </c>
      <c r="BL30" s="30">
        <f>+'PUBLIC DEBT COLONES'!BL30/'PUBLIC DEBT USD'!BL76</f>
        <v>28321.543625846956</v>
      </c>
      <c r="BM30" s="79">
        <f>+BL30/BL6</f>
        <v>0.54361184511553673</v>
      </c>
      <c r="BN30" s="30">
        <f>+'PUBLIC DEBT COLONES'!BN30/'PUBLIC DEBT USD'!BN76</f>
        <v>28392.218142492529</v>
      </c>
      <c r="BO30" s="79">
        <f>+BN30/BN6</f>
        <v>0.53908006981022449</v>
      </c>
      <c r="BP30" s="30">
        <f>+'PUBLIC DEBT COLONES'!BP30/'PUBLIC DEBT USD'!BP76</f>
        <v>28408.508533143104</v>
      </c>
      <c r="BQ30" s="79">
        <f>+BP30/BP6</f>
        <v>0.54488070449761439</v>
      </c>
      <c r="BR30" s="30">
        <f>+'PUBLIC DEBT COLONES'!BR30/'PUBLIC DEBT USD'!BR76</f>
        <v>28237.532868171769</v>
      </c>
      <c r="BS30" s="79">
        <f>+BR30/BR6</f>
        <v>0.53556565586171689</v>
      </c>
      <c r="BT30" s="30">
        <f>+'PUBLIC DEBT COLONES'!BT30/'PUBLIC DEBT USD'!BT76</f>
        <v>29934.23526391594</v>
      </c>
      <c r="BU30" s="79">
        <f>+BT30/BT6</f>
        <v>0.5538460238988705</v>
      </c>
      <c r="BV30" s="30">
        <f>+'PUBLIC DEBT COLONES'!BV30/'PUBLIC DEBT USD'!BV76</f>
        <v>30386.704282452858</v>
      </c>
      <c r="BW30" s="79">
        <f>+BV30/BV6</f>
        <v>0.55329841496687959</v>
      </c>
      <c r="BX30" s="30">
        <f>+'PUBLIC DEBT COLONES'!BX30/'PUBLIC DEBT USD'!BX76</f>
        <v>31275.030229972981</v>
      </c>
      <c r="BY30" s="79">
        <f>+BX30/BX6</f>
        <v>0.55929876829061009</v>
      </c>
      <c r="BZ30" s="29">
        <f>+'PUBLIC DEBT COLONES'!BZ30/'PUBLIC DEBT USD'!BZ76</f>
        <v>31166.98244604815</v>
      </c>
      <c r="CA30" s="78">
        <f>+BZ30/BZ6</f>
        <v>0.55779113847820783</v>
      </c>
      <c r="CB30" s="29">
        <f>+'PUBLIC DEBT COLONES'!CB30/'PUBLIC DEBT USD'!CB76</f>
        <v>32219.101165276712</v>
      </c>
      <c r="CC30" s="78">
        <f>+CB30/CB6</f>
        <v>0.57057834371939131</v>
      </c>
      <c r="CD30" s="30">
        <f>+'PUBLIC DEBT COLONES'!CD30/'PUBLIC DEBT USD'!CD76</f>
        <v>32120.138605042306</v>
      </c>
      <c r="CE30" s="79">
        <f>+CD30/CD6</f>
        <v>0.56845771199648065</v>
      </c>
      <c r="CF30" s="30">
        <f>+'PUBLIC DEBT COLONES'!CF30/'PUBLIC DEBT USD'!CF76</f>
        <v>31727.469876087445</v>
      </c>
      <c r="CG30" s="79">
        <f>+CF30/CF6</f>
        <v>0.57500191995498728</v>
      </c>
      <c r="CH30" s="30">
        <f>+'PUBLIC DEBT COLONES'!CH30/'PUBLIC DEBT USD'!CH76</f>
        <v>32189.634322767812</v>
      </c>
      <c r="CI30" s="79">
        <f>+CH30/CH6</f>
        <v>0.58241604483584652</v>
      </c>
      <c r="CJ30" s="30">
        <f>+'PUBLIC DEBT COLONES'!CJ30/'PUBLIC DEBT USD'!CJ76</f>
        <v>33042.045835009587</v>
      </c>
      <c r="CK30" s="79">
        <f>+CJ30/CJ6</f>
        <v>0.59281371812092598</v>
      </c>
      <c r="CL30" s="30">
        <f>+'PUBLIC DEBT COLONES'!CL30/'PUBLIC DEBT USD'!CL76</f>
        <v>33507.423984603505</v>
      </c>
      <c r="CM30" s="79">
        <f>+CL30/CL6</f>
        <v>0.59301540759957549</v>
      </c>
      <c r="CN30" s="30">
        <f>+'PUBLIC DEBT COLONES'!CN30/'PUBLIC DEBT USD'!CN76</f>
        <v>33344.313306477205</v>
      </c>
      <c r="CO30" s="79">
        <f>+CN30/CN6</f>
        <v>0.59152537405066441</v>
      </c>
      <c r="CP30" s="30">
        <f>+'PUBLIC DEBT COLONES'!CP30/'PUBLIC DEBT USD'!CP76</f>
        <v>33524.652782446778</v>
      </c>
      <c r="CQ30" s="79">
        <f>+CP30/CP6</f>
        <v>0.58820498613681393</v>
      </c>
      <c r="CR30" s="30">
        <f>+'PUBLIC DEBT COLONES'!CR30/'PUBLIC DEBT USD'!CR76</f>
        <v>34159.417712417795</v>
      </c>
      <c r="CS30" s="79">
        <f>+CR30/CR6</f>
        <v>0.59303778752843839</v>
      </c>
      <c r="CT30" s="30">
        <f>+'PUBLIC DEBT COLONES'!CT30/'PUBLIC DEBT USD'!CT76</f>
        <v>34155.226552539832</v>
      </c>
      <c r="CU30" s="79">
        <f>+CT30/CT6</f>
        <v>0.59531015912264496</v>
      </c>
      <c r="CV30" s="30">
        <f>+'PUBLIC DEBT COLONES'!CV30/'PUBLIC DEBT USD'!CV76</f>
        <v>34680.102305624474</v>
      </c>
      <c r="CW30" s="79">
        <f>+CV30/CV6</f>
        <v>0.6026428881058512</v>
      </c>
      <c r="CX30" s="30">
        <f>+'PUBLIC DEBT COLONES'!CX30/'PUBLIC DEBT USD'!CX76</f>
        <v>34183.548106541151</v>
      </c>
      <c r="CY30" s="79">
        <f>+CX30/CX6</f>
        <v>0.5871913637464381</v>
      </c>
      <c r="CZ30" s="30">
        <f>+'PUBLIC DEBT COLONES'!CZ30/'PUBLIC DEBT USD'!CZ76</f>
        <v>34800.994454773027</v>
      </c>
      <c r="DA30" s="79">
        <f>+CZ30/CZ6</f>
        <v>0.59332907060066742</v>
      </c>
      <c r="DB30" s="30">
        <f>+'PUBLIC DEBT COLONES'!DB30/'PUBLIC DEBT USD'!DB76</f>
        <v>34968.226072368452</v>
      </c>
      <c r="DC30" s="79">
        <f>+DB30/DB6</f>
        <v>0.59964431956641884</v>
      </c>
      <c r="DD30" s="282">
        <f>+'PUBLIC DEBT COLONES'!DD30/'PUBLIC DEBT USD'!DD76</f>
        <v>35338.001442872424</v>
      </c>
      <c r="DE30" s="284">
        <f>+DD30/DD6</f>
        <v>0.60368267643696372</v>
      </c>
    </row>
    <row r="31" spans="1:109" x14ac:dyDescent="0.35">
      <c r="A31" s="94" t="s">
        <v>58</v>
      </c>
      <c r="B31" s="73">
        <f>+B30/B65</f>
        <v>0.36305538532793064</v>
      </c>
      <c r="C31" s="74"/>
      <c r="D31" s="73">
        <v>0</v>
      </c>
      <c r="E31" s="74"/>
      <c r="F31" s="75">
        <v>0</v>
      </c>
      <c r="G31" s="76"/>
      <c r="H31" s="75">
        <v>0</v>
      </c>
      <c r="I31" s="76"/>
      <c r="J31" s="75">
        <v>0</v>
      </c>
      <c r="K31" s="76"/>
      <c r="L31" s="75">
        <v>0</v>
      </c>
      <c r="M31" s="76"/>
      <c r="N31" s="75">
        <v>0</v>
      </c>
      <c r="O31" s="76"/>
      <c r="P31" s="75">
        <v>0</v>
      </c>
      <c r="Q31" s="76"/>
      <c r="R31" s="75">
        <v>0</v>
      </c>
      <c r="S31" s="76"/>
      <c r="T31" s="75">
        <v>0</v>
      </c>
      <c r="U31" s="76"/>
      <c r="V31" s="75">
        <v>0</v>
      </c>
      <c r="W31" s="76"/>
      <c r="X31" s="75">
        <v>0</v>
      </c>
      <c r="Y31" s="76"/>
      <c r="Z31" s="75">
        <f>+Z30/Z65</f>
        <v>0.34980423802051974</v>
      </c>
      <c r="AA31" s="76"/>
      <c r="AB31" s="75">
        <v>0</v>
      </c>
      <c r="AC31" s="76"/>
      <c r="AD31" s="73">
        <v>0</v>
      </c>
      <c r="AE31" s="74"/>
      <c r="AF31" s="75">
        <v>0</v>
      </c>
      <c r="AG31" s="76"/>
      <c r="AH31" s="75">
        <v>0</v>
      </c>
      <c r="AI31" s="76"/>
      <c r="AJ31" s="75">
        <v>0</v>
      </c>
      <c r="AK31" s="76"/>
      <c r="AL31" s="75">
        <v>0</v>
      </c>
      <c r="AM31" s="76"/>
      <c r="AN31" s="75">
        <v>0</v>
      </c>
      <c r="AO31" s="76"/>
      <c r="AP31" s="75">
        <v>0</v>
      </c>
      <c r="AQ31" s="76"/>
      <c r="AR31" s="75">
        <v>0</v>
      </c>
      <c r="AS31" s="76"/>
      <c r="AT31" s="73">
        <v>0</v>
      </c>
      <c r="AU31" s="74"/>
      <c r="AV31" s="75">
        <v>0</v>
      </c>
      <c r="AW31" s="76"/>
      <c r="AX31" s="75">
        <f>+AX30/AX65</f>
        <v>0.33074077169921556</v>
      </c>
      <c r="AY31" s="76"/>
      <c r="AZ31" s="77" t="e">
        <f>+AZ30/AZ65</f>
        <v>#DIV/0!</v>
      </c>
      <c r="BA31" s="76"/>
      <c r="BB31" s="77" t="e">
        <f>+BB30/BB65</f>
        <v>#DIV/0!</v>
      </c>
      <c r="BC31" s="76"/>
      <c r="BD31" s="77" t="e">
        <f>+BD30/BD65</f>
        <v>#DIV/0!</v>
      </c>
      <c r="BE31" s="76"/>
      <c r="BF31" s="77" t="e">
        <f>+BF30/BF65</f>
        <v>#DIV/0!</v>
      </c>
      <c r="BG31" s="76"/>
      <c r="BH31" s="77" t="e">
        <f>+BH30/BH65</f>
        <v>#DIV/0!</v>
      </c>
      <c r="BI31" s="76"/>
      <c r="BJ31" s="77" t="e">
        <f>+BJ30/BJ65</f>
        <v>#DIV/0!</v>
      </c>
      <c r="BK31" s="76"/>
      <c r="BL31" s="77" t="e">
        <f>+BL30/BL65</f>
        <v>#DIV/0!</v>
      </c>
      <c r="BM31" s="76"/>
      <c r="BN31" s="77" t="e">
        <f>+BN30/BN65</f>
        <v>#DIV/0!</v>
      </c>
      <c r="BO31" s="76"/>
      <c r="BP31" s="77" t="e">
        <f>+BP30/BP65</f>
        <v>#DIV/0!</v>
      </c>
      <c r="BQ31" s="76"/>
      <c r="BR31" s="77"/>
      <c r="BS31" s="76"/>
      <c r="BT31" s="77"/>
      <c r="BU31" s="76"/>
      <c r="BV31" s="75">
        <f>+BV30/BV65</f>
        <v>0.33817192734999468</v>
      </c>
      <c r="BW31" s="76"/>
      <c r="BX31" s="75"/>
      <c r="BY31" s="76"/>
      <c r="BZ31" s="73"/>
      <c r="CA31" s="74"/>
      <c r="CB31" s="73"/>
      <c r="CC31" s="74"/>
      <c r="CD31" s="75"/>
      <c r="CE31" s="76"/>
      <c r="CF31" s="75"/>
      <c r="CG31" s="76"/>
      <c r="CH31" s="75"/>
      <c r="CI31" s="76"/>
      <c r="CJ31" s="75"/>
      <c r="CK31" s="76"/>
      <c r="CL31" s="75"/>
      <c r="CM31" s="76"/>
      <c r="CN31" s="75"/>
      <c r="CO31" s="76"/>
      <c r="CP31" s="75"/>
      <c r="CQ31" s="76"/>
      <c r="CR31" s="75"/>
      <c r="CS31" s="76"/>
      <c r="CT31" s="75"/>
      <c r="CU31" s="76"/>
      <c r="CV31" s="75"/>
      <c r="CW31" s="76"/>
      <c r="CX31" s="75"/>
      <c r="CY31" s="76"/>
      <c r="CZ31" s="75"/>
      <c r="DA31" s="76"/>
      <c r="DB31" s="75"/>
      <c r="DC31" s="76"/>
      <c r="DD31" s="285"/>
      <c r="DE31" s="283"/>
    </row>
    <row r="32" spans="1:109" x14ac:dyDescent="0.35">
      <c r="A32" s="94"/>
      <c r="B32" s="73"/>
      <c r="C32" s="74"/>
      <c r="D32" s="73"/>
      <c r="E32" s="74"/>
      <c r="F32" s="75"/>
      <c r="G32" s="76"/>
      <c r="H32" s="75"/>
      <c r="I32" s="76"/>
      <c r="J32" s="75"/>
      <c r="K32" s="76"/>
      <c r="L32" s="75"/>
      <c r="M32" s="76"/>
      <c r="N32" s="75"/>
      <c r="O32" s="76"/>
      <c r="P32" s="75"/>
      <c r="Q32" s="76"/>
      <c r="R32" s="75"/>
      <c r="S32" s="76"/>
      <c r="T32" s="75"/>
      <c r="U32" s="76"/>
      <c r="V32" s="75"/>
      <c r="W32" s="76"/>
      <c r="X32" s="75"/>
      <c r="Y32" s="76"/>
      <c r="Z32" s="75"/>
      <c r="AA32" s="76"/>
      <c r="AB32" s="75"/>
      <c r="AC32" s="76"/>
      <c r="AD32" s="73"/>
      <c r="AE32" s="74"/>
      <c r="AF32" s="75"/>
      <c r="AG32" s="76"/>
      <c r="AH32" s="75"/>
      <c r="AI32" s="76"/>
      <c r="AJ32" s="75"/>
      <c r="AK32" s="76"/>
      <c r="AL32" s="75"/>
      <c r="AM32" s="76"/>
      <c r="AN32" s="75"/>
      <c r="AO32" s="76"/>
      <c r="AP32" s="75"/>
      <c r="AQ32" s="76"/>
      <c r="AR32" s="75"/>
      <c r="AS32" s="76"/>
      <c r="AT32" s="73"/>
      <c r="AU32" s="74"/>
      <c r="AV32" s="75"/>
      <c r="AW32" s="76"/>
      <c r="AX32" s="75"/>
      <c r="AY32" s="76"/>
      <c r="AZ32" s="75"/>
      <c r="BA32" s="76"/>
      <c r="BB32" s="75"/>
      <c r="BC32" s="76"/>
      <c r="BD32" s="75"/>
      <c r="BE32" s="76"/>
      <c r="BF32" s="75"/>
      <c r="BG32" s="76"/>
      <c r="BH32" s="75"/>
      <c r="BI32" s="76"/>
      <c r="BJ32" s="75"/>
      <c r="BK32" s="76"/>
      <c r="BL32" s="75"/>
      <c r="BM32" s="76"/>
      <c r="BN32" s="75"/>
      <c r="BO32" s="76"/>
      <c r="BP32" s="75"/>
      <c r="BQ32" s="76"/>
      <c r="BR32" s="75"/>
      <c r="BS32" s="76"/>
      <c r="BT32" s="75"/>
      <c r="BU32" s="76"/>
      <c r="BV32" s="75"/>
      <c r="BW32" s="76"/>
      <c r="BX32" s="75"/>
      <c r="BY32" s="76"/>
      <c r="BZ32" s="73"/>
      <c r="CA32" s="74"/>
      <c r="CB32" s="73"/>
      <c r="CC32" s="74"/>
      <c r="CD32" s="75"/>
      <c r="CE32" s="76"/>
      <c r="CF32" s="75"/>
      <c r="CG32" s="76"/>
      <c r="CH32" s="75"/>
      <c r="CI32" s="76"/>
      <c r="CJ32" s="75"/>
      <c r="CK32" s="76"/>
      <c r="CL32" s="75"/>
      <c r="CM32" s="76"/>
      <c r="CN32" s="75"/>
      <c r="CO32" s="76"/>
      <c r="CP32" s="75"/>
      <c r="CQ32" s="76"/>
      <c r="CR32" s="75"/>
      <c r="CS32" s="76"/>
      <c r="CT32" s="75"/>
      <c r="CU32" s="76"/>
      <c r="CV32" s="75"/>
      <c r="CW32" s="76"/>
      <c r="CX32" s="75"/>
      <c r="CY32" s="76"/>
      <c r="CZ32" s="75"/>
      <c r="DA32" s="76"/>
      <c r="DB32" s="75"/>
      <c r="DC32" s="76"/>
      <c r="DD32" s="285"/>
      <c r="DE32" s="283"/>
    </row>
    <row r="33" spans="1:109" x14ac:dyDescent="0.35">
      <c r="A33" s="25" t="s">
        <v>61</v>
      </c>
      <c r="B33" s="26">
        <f>+'PUBLIC DEBT COLONES'!B33</f>
        <v>7.5018319942394767</v>
      </c>
      <c r="C33" s="91" t="s">
        <v>62</v>
      </c>
      <c r="D33" s="26">
        <f>+'PUBLIC DEBT COLONES'!D33</f>
        <v>7.3158619187975225</v>
      </c>
      <c r="E33" s="91" t="s">
        <v>62</v>
      </c>
      <c r="F33" s="27">
        <f>+'PUBLIC DEBT COLONES'!F33</f>
        <v>7.2583433171346332</v>
      </c>
      <c r="G33" s="92" t="s">
        <v>62</v>
      </c>
      <c r="H33" s="27">
        <f>+'PUBLIC DEBT COLONES'!H33</f>
        <v>7.2590347843587955</v>
      </c>
      <c r="I33" s="92" t="s">
        <v>62</v>
      </c>
      <c r="J33" s="27">
        <f>+'PUBLIC DEBT COLONES'!J33</f>
        <v>7.2506648922128161</v>
      </c>
      <c r="K33" s="92" t="s">
        <v>62</v>
      </c>
      <c r="L33" s="27">
        <f>+'PUBLIC DEBT COLONES'!L33</f>
        <v>7.2177739507675982</v>
      </c>
      <c r="M33" s="92" t="s">
        <v>62</v>
      </c>
      <c r="N33" s="27">
        <f>+'PUBLIC DEBT COLONES'!N33</f>
        <v>7.2323136855236045</v>
      </c>
      <c r="O33" s="92" t="s">
        <v>62</v>
      </c>
      <c r="P33" s="27">
        <f>+'PUBLIC DEBT COLONES'!P33</f>
        <v>7.2323136855236045</v>
      </c>
      <c r="Q33" s="92" t="s">
        <v>62</v>
      </c>
      <c r="R33" s="27">
        <f>+'PUBLIC DEBT COLONES'!R33</f>
        <v>7.1258432291551159</v>
      </c>
      <c r="S33" s="92" t="s">
        <v>62</v>
      </c>
      <c r="T33" s="27">
        <f>+'PUBLIC DEBT COLONES'!T33</f>
        <v>7.0866517594280776</v>
      </c>
      <c r="U33" s="92" t="s">
        <v>62</v>
      </c>
      <c r="V33" s="27">
        <f>+'PUBLIC DEBT COLONES'!V33</f>
        <v>7.0866517594280776</v>
      </c>
      <c r="W33" s="92" t="s">
        <v>62</v>
      </c>
      <c r="X33" s="27">
        <f>+'PUBLIC DEBT COLONES'!X33</f>
        <v>7.0612034948740066</v>
      </c>
      <c r="Y33" s="92" t="s">
        <v>62</v>
      </c>
      <c r="Z33" s="27">
        <v>7.0847883399984442</v>
      </c>
      <c r="AA33" s="92" t="s">
        <v>62</v>
      </c>
      <c r="AB33" s="27">
        <v>7.1350345124886445</v>
      </c>
      <c r="AC33" s="92" t="s">
        <v>62</v>
      </c>
      <c r="AD33" s="26">
        <f>+'PUBLIC DEBT COLONES'!AD33</f>
        <v>7.2220882676917961</v>
      </c>
      <c r="AE33" s="91" t="s">
        <v>62</v>
      </c>
      <c r="AF33" s="27">
        <f>+'PUBLIC DEBT COLONES'!AF33</f>
        <v>7.2518630524009389</v>
      </c>
      <c r="AG33" s="92" t="s">
        <v>62</v>
      </c>
      <c r="AH33" s="27">
        <f>+'PUBLIC DEBT COLONES'!AH33</f>
        <v>7.225150648566812</v>
      </c>
      <c r="AI33" s="92" t="s">
        <v>62</v>
      </c>
      <c r="AJ33" s="27">
        <f>+'PUBLIC DEBT COLONES'!AJ33</f>
        <v>7.2224451952688096</v>
      </c>
      <c r="AK33" s="92" t="s">
        <v>62</v>
      </c>
      <c r="AL33" s="27">
        <f>+'PUBLIC DEBT COLONES'!AL33</f>
        <v>7.2476607125342207</v>
      </c>
      <c r="AM33" s="92" t="s">
        <v>62</v>
      </c>
      <c r="AN33" s="27">
        <f>+'PUBLIC DEBT COLONES'!AN33</f>
        <v>7.255507494698068</v>
      </c>
      <c r="AO33" s="92" t="s">
        <v>62</v>
      </c>
      <c r="AP33" s="27">
        <f>+'PUBLIC DEBT COLONES'!AP33</f>
        <v>7.3125975550753877</v>
      </c>
      <c r="AQ33" s="92" t="s">
        <v>62</v>
      </c>
      <c r="AR33" s="27">
        <f>+'PUBLIC DEBT COLONES'!AR33</f>
        <v>7.2842720881892911</v>
      </c>
      <c r="AS33" s="92" t="s">
        <v>62</v>
      </c>
      <c r="AT33" s="26">
        <v>7.2258840373251374</v>
      </c>
      <c r="AU33" s="91" t="s">
        <v>62</v>
      </c>
      <c r="AV33" s="27">
        <v>7.1931249829030017</v>
      </c>
      <c r="AW33" s="92" t="s">
        <v>62</v>
      </c>
      <c r="AX33" s="27">
        <v>7.1566046108634582</v>
      </c>
      <c r="AY33" s="92" t="s">
        <v>62</v>
      </c>
      <c r="AZ33" s="27">
        <v>7.1619956085681524</v>
      </c>
      <c r="BA33" s="92" t="s">
        <v>62</v>
      </c>
      <c r="BB33" s="27">
        <v>7.1425837161392272</v>
      </c>
      <c r="BC33" s="92" t="s">
        <v>62</v>
      </c>
      <c r="BD33" s="27">
        <v>7.1556315494642559</v>
      </c>
      <c r="BE33" s="92" t="s">
        <v>62</v>
      </c>
      <c r="BF33" s="27">
        <v>7.2499128344948458</v>
      </c>
      <c r="BG33" s="92" t="s">
        <v>62</v>
      </c>
      <c r="BH33" s="27">
        <v>7.2366713971436294</v>
      </c>
      <c r="BI33" s="92" t="s">
        <v>62</v>
      </c>
      <c r="BJ33" s="27">
        <v>7.2365422106515949</v>
      </c>
      <c r="BK33" s="92" t="s">
        <v>62</v>
      </c>
      <c r="BL33" s="27">
        <v>7.2550619492935144</v>
      </c>
      <c r="BM33" s="92" t="s">
        <v>62</v>
      </c>
      <c r="BN33" s="27">
        <v>7.346501185991956</v>
      </c>
      <c r="BO33" s="92" t="s">
        <v>62</v>
      </c>
      <c r="BP33" s="27">
        <v>7.346501185991956</v>
      </c>
      <c r="BQ33" s="92" t="s">
        <v>62</v>
      </c>
      <c r="BR33" s="27">
        <v>7.338893682515363</v>
      </c>
      <c r="BS33" s="92" t="s">
        <v>62</v>
      </c>
      <c r="BT33" s="27">
        <v>7.9571776978265767</v>
      </c>
      <c r="BU33" s="92" t="s">
        <v>62</v>
      </c>
      <c r="BV33" s="27">
        <v>7.8686210196794857</v>
      </c>
      <c r="BW33" s="92" t="s">
        <v>62</v>
      </c>
      <c r="BX33" s="27">
        <v>7.94</v>
      </c>
      <c r="BY33" s="92" t="s">
        <v>62</v>
      </c>
      <c r="BZ33" s="26">
        <v>8.0424000325258351</v>
      </c>
      <c r="CA33" s="91" t="s">
        <v>92</v>
      </c>
      <c r="CB33" s="26">
        <v>8.1044360805769866</v>
      </c>
      <c r="CC33" s="91" t="s">
        <v>92</v>
      </c>
      <c r="CD33" s="27">
        <v>8.0845561573123685</v>
      </c>
      <c r="CE33" s="92" t="s">
        <v>92</v>
      </c>
      <c r="CF33" s="27">
        <v>8.1291417073189862</v>
      </c>
      <c r="CG33" s="92" t="s">
        <v>92</v>
      </c>
      <c r="CH33" s="27">
        <v>8.3049339722256033</v>
      </c>
      <c r="CI33" s="92" t="s">
        <v>92</v>
      </c>
      <c r="CJ33" s="27">
        <v>8.3330986981828676</v>
      </c>
      <c r="CK33" s="92" t="s">
        <v>92</v>
      </c>
      <c r="CL33" s="27">
        <v>8.250852788511871</v>
      </c>
      <c r="CM33" s="92" t="s">
        <v>92</v>
      </c>
      <c r="CN33" s="27">
        <v>8.3602945108216939</v>
      </c>
      <c r="CO33" s="92" t="s">
        <v>92</v>
      </c>
      <c r="CP33" s="27">
        <v>8.3407237633238047</v>
      </c>
      <c r="CQ33" s="92" t="s">
        <v>92</v>
      </c>
      <c r="CR33" s="27">
        <v>8.3623426307650366</v>
      </c>
      <c r="CS33" s="92" t="s">
        <v>92</v>
      </c>
      <c r="CT33" s="27">
        <v>8.3179295065567391</v>
      </c>
      <c r="CU33" s="92" t="s">
        <v>92</v>
      </c>
      <c r="CV33" s="27">
        <v>8.2966970582582</v>
      </c>
      <c r="CW33" s="92" t="s">
        <v>92</v>
      </c>
      <c r="CX33" s="27">
        <v>8.3124925152657134</v>
      </c>
      <c r="CY33" s="92" t="s">
        <v>92</v>
      </c>
      <c r="CZ33" s="27">
        <v>8.2854287307447283</v>
      </c>
      <c r="DA33" s="92" t="s">
        <v>92</v>
      </c>
      <c r="DB33" s="27">
        <v>8.287547174275776</v>
      </c>
      <c r="DC33" s="92" t="s">
        <v>92</v>
      </c>
      <c r="DD33" s="250">
        <v>8.2697329401825481</v>
      </c>
      <c r="DE33" s="289" t="s">
        <v>92</v>
      </c>
    </row>
    <row r="34" spans="1:109" s="4" customFormat="1" x14ac:dyDescent="0.35">
      <c r="A34" s="25" t="s">
        <v>157</v>
      </c>
      <c r="B34" s="26">
        <f>+'PUBLIC DEBT COLONES'!B34</f>
        <v>5.4659118145536993</v>
      </c>
      <c r="C34" s="91" t="s">
        <v>62</v>
      </c>
      <c r="D34" s="26">
        <f>+'PUBLIC DEBT COLONES'!D34</f>
        <v>5.384207032858483</v>
      </c>
      <c r="E34" s="91" t="s">
        <v>62</v>
      </c>
      <c r="F34" s="27">
        <f>+'PUBLIC DEBT COLONES'!F34</f>
        <v>5.3158829194554427</v>
      </c>
      <c r="G34" s="92" t="s">
        <v>62</v>
      </c>
      <c r="H34" s="27">
        <f>+'PUBLIC DEBT COLONES'!H34</f>
        <v>5.3832931464843474</v>
      </c>
      <c r="I34" s="92" t="s">
        <v>62</v>
      </c>
      <c r="J34" s="27">
        <f>+'PUBLIC DEBT COLONES'!J34</f>
        <v>5.4433732037227545</v>
      </c>
      <c r="K34" s="92" t="s">
        <v>62</v>
      </c>
      <c r="L34" s="27">
        <f>+'PUBLIC DEBT COLONES'!L34</f>
        <v>5.3971769996100898</v>
      </c>
      <c r="M34" s="92" t="s">
        <v>62</v>
      </c>
      <c r="N34" s="27">
        <f>+'PUBLIC DEBT COLONES'!N34</f>
        <v>5.2971193752246668</v>
      </c>
      <c r="O34" s="92" t="s">
        <v>62</v>
      </c>
      <c r="P34" s="27">
        <f>+'PUBLIC DEBT COLONES'!P34</f>
        <v>5.2971193752246668</v>
      </c>
      <c r="Q34" s="92" t="s">
        <v>62</v>
      </c>
      <c r="R34" s="27">
        <f>+'PUBLIC DEBT COLONES'!R34</f>
        <v>5.2133610115387237</v>
      </c>
      <c r="S34" s="92" t="s">
        <v>62</v>
      </c>
      <c r="T34" s="27">
        <f>+'PUBLIC DEBT COLONES'!T34</f>
        <v>5.2244323421721379</v>
      </c>
      <c r="U34" s="92" t="s">
        <v>62</v>
      </c>
      <c r="V34" s="27">
        <f>+'PUBLIC DEBT COLONES'!V34</f>
        <v>5.2244323421721379</v>
      </c>
      <c r="W34" s="92" t="s">
        <v>62</v>
      </c>
      <c r="X34" s="27">
        <f>+'PUBLIC DEBT COLONES'!X34</f>
        <v>5.1929479053994978</v>
      </c>
      <c r="Y34" s="92" t="s">
        <v>62</v>
      </c>
      <c r="Z34" s="27">
        <v>5.1435223983891021</v>
      </c>
      <c r="AA34" s="92" t="s">
        <v>62</v>
      </c>
      <c r="AB34" s="27">
        <v>5.1930572288128394</v>
      </c>
      <c r="AC34" s="92" t="s">
        <v>62</v>
      </c>
      <c r="AD34" s="26">
        <f>+'PUBLIC DEBT COLONES'!AD34</f>
        <v>5.3005803009192327</v>
      </c>
      <c r="AE34" s="91" t="s">
        <v>62</v>
      </c>
      <c r="AF34" s="27">
        <f>+'PUBLIC DEBT COLONES'!AF34</f>
        <v>5.5236483684202407</v>
      </c>
      <c r="AG34" s="92" t="s">
        <v>62</v>
      </c>
      <c r="AH34" s="27">
        <f>+'PUBLIC DEBT COLONES'!AH34</f>
        <v>5.2391988608004754</v>
      </c>
      <c r="AI34" s="92" t="s">
        <v>62</v>
      </c>
      <c r="AJ34" s="27">
        <f>+'PUBLIC DEBT COLONES'!AJ34</f>
        <v>5.4643967597934964</v>
      </c>
      <c r="AK34" s="92" t="s">
        <v>62</v>
      </c>
      <c r="AL34" s="27">
        <f>+'PUBLIC DEBT COLONES'!AL34</f>
        <v>5.2635541778770207</v>
      </c>
      <c r="AM34" s="92" t="s">
        <v>62</v>
      </c>
      <c r="AN34" s="27">
        <f>+'PUBLIC DEBT COLONES'!AN34</f>
        <v>5.148236750258417</v>
      </c>
      <c r="AO34" s="92" t="s">
        <v>62</v>
      </c>
      <c r="AP34" s="27">
        <f>+'PUBLIC DEBT COLONES'!AP34</f>
        <v>5.2893144050941174</v>
      </c>
      <c r="AQ34" s="92" t="s">
        <v>62</v>
      </c>
      <c r="AR34" s="27">
        <f>+'PUBLIC DEBT COLONES'!AR34</f>
        <v>5.2655389503914778</v>
      </c>
      <c r="AS34" s="92" t="s">
        <v>62</v>
      </c>
      <c r="AT34" s="26">
        <v>5.2271568339609527</v>
      </c>
      <c r="AU34" s="91" t="s">
        <v>62</v>
      </c>
      <c r="AV34" s="27">
        <v>5.2516123071431151</v>
      </c>
      <c r="AW34" s="92" t="s">
        <v>62</v>
      </c>
      <c r="AX34" s="27">
        <v>5.2108014264610363</v>
      </c>
      <c r="AY34" s="92" t="s">
        <v>62</v>
      </c>
      <c r="AZ34" s="27">
        <f>+(('DOMESTIC DEBT USD'!AZ6*'DOMESTIC DEBT USD'!AZ35)+('EXTERNAL DEBT USD'!AZ7*'EXTERNAL DEBT USD'!AZ44))/AZ6</f>
        <v>5.2231732105158075</v>
      </c>
      <c r="BA34" s="92" t="s">
        <v>62</v>
      </c>
      <c r="BB34" s="27">
        <v>5.2251185503548152</v>
      </c>
      <c r="BC34" s="92" t="s">
        <v>62</v>
      </c>
      <c r="BD34" s="27">
        <v>5.2965024410017962</v>
      </c>
      <c r="BE34" s="92" t="s">
        <v>62</v>
      </c>
      <c r="BF34" s="27">
        <v>5.4962670066423112</v>
      </c>
      <c r="BG34" s="92" t="s">
        <v>62</v>
      </c>
      <c r="BH34" s="27">
        <v>5.5009308318061958</v>
      </c>
      <c r="BI34" s="92" t="s">
        <v>62</v>
      </c>
      <c r="BJ34" s="27">
        <v>5.4936171043182469</v>
      </c>
      <c r="BK34" s="92" t="s">
        <v>62</v>
      </c>
      <c r="BL34" s="27">
        <v>5.5039691840695486</v>
      </c>
      <c r="BM34" s="92" t="s">
        <v>62</v>
      </c>
      <c r="BN34" s="27">
        <v>5.5831483516806051</v>
      </c>
      <c r="BO34" s="92" t="s">
        <v>62</v>
      </c>
      <c r="BP34" s="27">
        <v>5.6156578948694627</v>
      </c>
      <c r="BQ34" s="92" t="s">
        <v>62</v>
      </c>
      <c r="BR34" s="27">
        <v>5.6414698425363197</v>
      </c>
      <c r="BS34" s="92" t="s">
        <v>62</v>
      </c>
      <c r="BT34" s="27">
        <v>6.3030499315162967</v>
      </c>
      <c r="BU34" s="92" t="s">
        <v>62</v>
      </c>
      <c r="BV34" s="27">
        <v>6.220099526546484</v>
      </c>
      <c r="BW34" s="92" t="s">
        <v>62</v>
      </c>
      <c r="BX34" s="27">
        <v>6.1632430807993819</v>
      </c>
      <c r="BY34" s="92" t="s">
        <v>62</v>
      </c>
      <c r="BZ34" s="26">
        <v>6.286188165926327</v>
      </c>
      <c r="CA34" s="91" t="s">
        <v>92</v>
      </c>
      <c r="CB34" s="219">
        <v>6.3762209820992428</v>
      </c>
      <c r="CC34" s="91" t="s">
        <v>92</v>
      </c>
      <c r="CD34" s="384">
        <v>6.4265497842894757</v>
      </c>
      <c r="CE34" s="92" t="s">
        <v>92</v>
      </c>
      <c r="CF34" s="384">
        <v>6.4424397427303823</v>
      </c>
      <c r="CG34" s="92" t="s">
        <v>92</v>
      </c>
      <c r="CH34" s="384">
        <v>6.5074351802482857</v>
      </c>
      <c r="CI34" s="92" t="s">
        <v>92</v>
      </c>
      <c r="CJ34" s="384">
        <v>7.0991094129069428</v>
      </c>
      <c r="CK34" s="92" t="s">
        <v>92</v>
      </c>
      <c r="CL34" s="453">
        <v>7.0283118559014426</v>
      </c>
      <c r="CM34" s="92" t="s">
        <v>92</v>
      </c>
      <c r="CN34" s="453">
        <v>6.6203241431564797</v>
      </c>
      <c r="CO34" s="92" t="s">
        <v>92</v>
      </c>
      <c r="CP34" s="453">
        <v>6.6573230124237179</v>
      </c>
      <c r="CQ34" s="92" t="s">
        <v>92</v>
      </c>
      <c r="CR34" s="453">
        <v>6.6573230124237179</v>
      </c>
      <c r="CS34" s="92" t="s">
        <v>92</v>
      </c>
      <c r="CT34" s="453">
        <v>6.6264948749791044</v>
      </c>
      <c r="CU34" s="92" t="s">
        <v>92</v>
      </c>
      <c r="CV34" s="453">
        <v>6.6803169369949309</v>
      </c>
      <c r="CW34" s="92" t="s">
        <v>92</v>
      </c>
      <c r="CX34" s="453">
        <v>6.7106350595650346</v>
      </c>
      <c r="CY34" s="92" t="s">
        <v>92</v>
      </c>
      <c r="CZ34" s="453">
        <v>6.6729192332697007</v>
      </c>
      <c r="DA34" s="92" t="s">
        <v>92</v>
      </c>
      <c r="DB34" s="453">
        <v>6.7368111996439124</v>
      </c>
      <c r="DC34" s="92" t="s">
        <v>92</v>
      </c>
      <c r="DD34" s="451">
        <v>6.702184280690747</v>
      </c>
      <c r="DE34" s="289" t="s">
        <v>92</v>
      </c>
    </row>
    <row r="35" spans="1:109" s="4" customFormat="1" x14ac:dyDescent="0.35">
      <c r="A35" s="25" t="s">
        <v>91</v>
      </c>
      <c r="B35" s="188">
        <v>7.0203315693013926E-2</v>
      </c>
      <c r="C35" s="259"/>
      <c r="D35" s="188">
        <v>6.3687643721286463E-2</v>
      </c>
      <c r="E35" s="259"/>
      <c r="F35" s="189">
        <v>5.8451979604215998E-2</v>
      </c>
      <c r="G35" s="260"/>
      <c r="H35" s="189">
        <v>5.1113519828183053E-2</v>
      </c>
      <c r="I35" s="260"/>
      <c r="J35" s="189">
        <v>4.5745235484071986E-2</v>
      </c>
      <c r="K35" s="260"/>
      <c r="L35" s="189">
        <v>4.0046144596312498E-2</v>
      </c>
      <c r="M35" s="260"/>
      <c r="N35" s="189">
        <v>3.6191979344642029E-2</v>
      </c>
      <c r="O35" s="260"/>
      <c r="P35" s="189">
        <v>3.4414389046516572E-2</v>
      </c>
      <c r="Q35" s="260"/>
      <c r="R35" s="189">
        <v>3.3005707547749001E-2</v>
      </c>
      <c r="S35" s="260"/>
      <c r="T35" s="189">
        <v>3.1645707308125895E-2</v>
      </c>
      <c r="U35" s="260"/>
      <c r="V35" s="189">
        <v>3.5480494350163344E-2</v>
      </c>
      <c r="W35" s="260"/>
      <c r="X35" s="189">
        <v>3.0788928879793998E-2</v>
      </c>
      <c r="Y35" s="260"/>
      <c r="Z35" s="189">
        <v>3.0889813722826127E-2</v>
      </c>
      <c r="AA35" s="260"/>
      <c r="AB35" s="189">
        <v>3.2390501862554731E-2</v>
      </c>
      <c r="AC35" s="260"/>
      <c r="AD35" s="188">
        <v>3.2654387965793362E-2</v>
      </c>
      <c r="AE35" s="259"/>
      <c r="AF35" s="189">
        <v>3.3162369599749039E-2</v>
      </c>
      <c r="AG35" s="260"/>
      <c r="AH35" s="189">
        <v>3.3027784393302284E-2</v>
      </c>
      <c r="AI35" s="260"/>
      <c r="AJ35" s="189">
        <v>3.3079529903625469E-2</v>
      </c>
      <c r="AK35" s="260"/>
      <c r="AL35" s="189">
        <v>3.1324987997544212E-2</v>
      </c>
      <c r="AM35" s="260"/>
      <c r="AN35" s="189">
        <v>3.0657216247810991E-2</v>
      </c>
      <c r="AO35" s="260"/>
      <c r="AP35" s="189">
        <v>3.0300032130924522E-2</v>
      </c>
      <c r="AQ35" s="92"/>
      <c r="AR35" s="189">
        <v>3.2875302448663449E-2</v>
      </c>
      <c r="AS35" s="92"/>
      <c r="AT35" s="188">
        <v>3.6138290803284068E-2</v>
      </c>
      <c r="AU35" s="91"/>
      <c r="AV35" s="189">
        <v>4.0403085246762595E-2</v>
      </c>
      <c r="AW35" s="92"/>
      <c r="AX35" s="189">
        <v>4.5734594675799281E-2</v>
      </c>
      <c r="AY35" s="473"/>
      <c r="AZ35" s="189">
        <v>5.333633024153181E-2</v>
      </c>
      <c r="BA35" s="473"/>
      <c r="BB35" s="189">
        <v>6.1362548419229834E-2</v>
      </c>
      <c r="BC35" s="473"/>
      <c r="BD35" s="189">
        <v>7.4060174456126726E-2</v>
      </c>
      <c r="BE35" s="473"/>
      <c r="BF35" s="189">
        <v>8.5696405914686927E-2</v>
      </c>
      <c r="BG35" s="473"/>
      <c r="BH35" s="189">
        <v>0.10380077706386322</v>
      </c>
      <c r="BI35" s="473"/>
      <c r="BJ35" s="189">
        <v>0.12291563615015848</v>
      </c>
      <c r="BK35" s="473"/>
      <c r="BL35" s="189">
        <v>6.2505586392534881E-2</v>
      </c>
      <c r="BM35" s="473"/>
      <c r="BN35" s="189">
        <v>6.3154374808539748E-2</v>
      </c>
      <c r="BO35" s="473"/>
      <c r="BP35" s="189">
        <v>6.5773081611640388E-2</v>
      </c>
      <c r="BQ35" s="473"/>
      <c r="BR35" s="189">
        <v>6.3111971974595865E-2</v>
      </c>
      <c r="BS35" s="473"/>
      <c r="BT35" s="189">
        <v>6.2989118581685544E-2</v>
      </c>
      <c r="BU35" s="473"/>
      <c r="BV35" s="189">
        <v>6.1779865432032656E-2</v>
      </c>
      <c r="BW35" s="473"/>
      <c r="BX35" s="189">
        <v>6.0819702358494043E-2</v>
      </c>
      <c r="BY35" s="473"/>
      <c r="BZ35" s="188">
        <v>5.4461474867926692E-2</v>
      </c>
      <c r="CA35" s="474"/>
      <c r="CB35" s="188">
        <v>5.1989916812755103E-2</v>
      </c>
      <c r="CC35" s="474"/>
      <c r="CD35" s="189">
        <v>4.9508547093939724E-2</v>
      </c>
      <c r="CE35" s="473"/>
      <c r="CF35" s="189">
        <v>5.5136800333225072E-2</v>
      </c>
      <c r="CG35" s="473"/>
      <c r="CH35" s="189">
        <v>5.561277552629152E-2</v>
      </c>
      <c r="CI35" s="473"/>
      <c r="CJ35" s="189">
        <v>5.5358504510811049E-2</v>
      </c>
      <c r="CK35" s="473"/>
      <c r="CL35" s="189">
        <v>5.4899848817342251E-2</v>
      </c>
      <c r="CM35" s="473"/>
      <c r="CN35" s="189">
        <v>5.415966233903495E-2</v>
      </c>
      <c r="CO35" s="473"/>
      <c r="CP35" s="189">
        <v>5.279231758319277E-2</v>
      </c>
      <c r="CQ35" s="473"/>
      <c r="CR35" s="189">
        <v>5.1039051970312679E-2</v>
      </c>
      <c r="CS35" s="473"/>
      <c r="CT35" s="189">
        <v>5.0491288155750283E-2</v>
      </c>
      <c r="CU35" s="473"/>
      <c r="CV35" s="189">
        <v>5.0424293258624957E-2</v>
      </c>
      <c r="CW35" s="473"/>
      <c r="CX35" s="189">
        <v>4.8758703791754024E-2</v>
      </c>
      <c r="CY35" s="473"/>
      <c r="CZ35" s="189">
        <v>4.854997761262967E-2</v>
      </c>
      <c r="DA35" s="473"/>
      <c r="DB35" s="189">
        <v>4.8415906149932408E-2</v>
      </c>
      <c r="DC35" s="473"/>
      <c r="DD35" s="298">
        <v>4.7853375934907912E-2</v>
      </c>
      <c r="DE35" s="289"/>
    </row>
    <row r="36" spans="1:109" s="4" customFormat="1" x14ac:dyDescent="0.35">
      <c r="A36" s="25" t="s">
        <v>182</v>
      </c>
      <c r="B36" s="26">
        <f>+'PUBLIC DEBT COLONES'!B36</f>
        <v>4.8364896622130731</v>
      </c>
      <c r="C36" s="91" t="s">
        <v>62</v>
      </c>
      <c r="D36" s="26">
        <f>+'PUBLIC DEBT COLONES'!D36</f>
        <v>4.8364896622130731</v>
      </c>
      <c r="E36" s="91" t="s">
        <v>62</v>
      </c>
      <c r="F36" s="27">
        <f>+'PUBLIC DEBT COLONES'!F36</f>
        <v>4.8364896622130731</v>
      </c>
      <c r="G36" s="92" t="s">
        <v>62</v>
      </c>
      <c r="H36" s="27">
        <f>+'PUBLIC DEBT COLONES'!H36</f>
        <v>4.8556087541768456</v>
      </c>
      <c r="I36" s="92" t="s">
        <v>62</v>
      </c>
      <c r="J36" s="27">
        <f>+'PUBLIC DEBT COLONES'!J36</f>
        <v>4.8556087541768456</v>
      </c>
      <c r="K36" s="92" t="s">
        <v>62</v>
      </c>
      <c r="L36" s="27">
        <f>+'PUBLIC DEBT COLONES'!L36</f>
        <v>4.8556087541768456</v>
      </c>
      <c r="M36" s="92" t="s">
        <v>62</v>
      </c>
      <c r="N36" s="27">
        <f>+'PUBLIC DEBT COLONES'!N36</f>
        <v>4.8494422146127931</v>
      </c>
      <c r="O36" s="92" t="s">
        <v>62</v>
      </c>
      <c r="P36" s="27">
        <f>+'PUBLIC DEBT COLONES'!P36</f>
        <v>4.8494422146127931</v>
      </c>
      <c r="Q36" s="92" t="s">
        <v>62</v>
      </c>
      <c r="R36" s="27">
        <f>+'PUBLIC DEBT COLONES'!P36</f>
        <v>4.8494422146127931</v>
      </c>
      <c r="S36" s="92" t="s">
        <v>62</v>
      </c>
      <c r="T36" s="27">
        <f>+'PUBLIC DEBT COLONES'!T36</f>
        <v>4.8549328781912449</v>
      </c>
      <c r="U36" s="92" t="s">
        <v>62</v>
      </c>
      <c r="V36" s="27">
        <f>+'PUBLIC DEBT COLONES'!V36</f>
        <v>4.8549328781912449</v>
      </c>
      <c r="W36" s="92" t="s">
        <v>62</v>
      </c>
      <c r="X36" s="27">
        <f>+'PUBLIC DEBT COLONES'!X36</f>
        <v>4.8549328781912449</v>
      </c>
      <c r="Y36" s="92" t="s">
        <v>62</v>
      </c>
      <c r="Z36" s="27">
        <f>+'PUBLIC DEBT COLONES'!Z36</f>
        <v>4.9308182240045797</v>
      </c>
      <c r="AA36" s="92" t="s">
        <v>62</v>
      </c>
      <c r="AB36" s="27">
        <v>4.9308182240045797</v>
      </c>
      <c r="AC36" s="92" t="s">
        <v>62</v>
      </c>
      <c r="AD36" s="26">
        <v>4.9308182240045797</v>
      </c>
      <c r="AE36" s="91" t="s">
        <v>62</v>
      </c>
      <c r="AF36" s="27">
        <v>4.9533473521312352</v>
      </c>
      <c r="AG36" s="92" t="s">
        <v>62</v>
      </c>
      <c r="AH36" s="27">
        <v>4.9533473521312352</v>
      </c>
      <c r="AI36" s="92" t="s">
        <v>62</v>
      </c>
      <c r="AJ36" s="27">
        <v>4.9533473521312352</v>
      </c>
      <c r="AK36" s="92" t="s">
        <v>62</v>
      </c>
      <c r="AL36" s="27">
        <v>4.38</v>
      </c>
      <c r="AM36" s="92" t="s">
        <v>62</v>
      </c>
      <c r="AN36" s="27">
        <v>4.38</v>
      </c>
      <c r="AO36" s="92" t="s">
        <v>62</v>
      </c>
      <c r="AP36" s="27">
        <v>4.38</v>
      </c>
      <c r="AQ36" s="92" t="s">
        <v>62</v>
      </c>
      <c r="AR36" s="27">
        <v>4.7482632436635059</v>
      </c>
      <c r="AS36" s="92" t="s">
        <v>62</v>
      </c>
      <c r="AT36" s="26">
        <v>4.7482632436635059</v>
      </c>
      <c r="AU36" s="91" t="s">
        <v>62</v>
      </c>
      <c r="AV36" s="27">
        <v>4.7482632436635059</v>
      </c>
      <c r="AW36" s="92" t="s">
        <v>62</v>
      </c>
      <c r="AX36" s="27">
        <f>+'PUBLIC DEBT COLONES'!AX36</f>
        <v>4.4136849098916464</v>
      </c>
      <c r="AY36" s="92" t="s">
        <v>62</v>
      </c>
      <c r="AZ36" s="27">
        <f>+'PUBLIC DEBT COLONES'!AZ36</f>
        <v>4.4136849098916464</v>
      </c>
      <c r="BA36" s="92" t="s">
        <v>62</v>
      </c>
      <c r="BB36" s="27">
        <f>+'PUBLIC DEBT COLONES'!BB36</f>
        <v>4.4136849098916464</v>
      </c>
      <c r="BC36" s="92" t="s">
        <v>62</v>
      </c>
      <c r="BD36" s="27">
        <f>+'PUBLIC DEBT COLONES'!BD36</f>
        <v>4.7678676786530136</v>
      </c>
      <c r="BE36" s="92" t="s">
        <v>62</v>
      </c>
      <c r="BF36" s="27">
        <f>+'PUBLIC DEBT COLONES'!BF36</f>
        <v>4.7678676786530101</v>
      </c>
      <c r="BG36" s="92" t="s">
        <v>62</v>
      </c>
      <c r="BH36" s="27">
        <f>+'PUBLIC DEBT COLONES'!BH36</f>
        <v>4.7678676786530101</v>
      </c>
      <c r="BI36" s="92" t="s">
        <v>62</v>
      </c>
      <c r="BJ36" s="27">
        <f>+'PUBLIC DEBT COLONES'!BJ36</f>
        <v>4.8577081817361254</v>
      </c>
      <c r="BK36" s="92" t="s">
        <v>62</v>
      </c>
      <c r="BL36" s="27">
        <f>+'PUBLIC DEBT COLONES'!BL36</f>
        <v>4.8577081817361254</v>
      </c>
      <c r="BM36" s="92" t="s">
        <v>62</v>
      </c>
      <c r="BN36" s="27">
        <f>+'PUBLIC DEBT COLONES'!BN36</f>
        <v>4.8577081817361254</v>
      </c>
      <c r="BO36" s="92" t="s">
        <v>62</v>
      </c>
      <c r="BP36" s="27">
        <f>+'PUBLIC DEBT COLONES'!BP36</f>
        <v>5.0507860921609558</v>
      </c>
      <c r="BQ36" s="92" t="s">
        <v>62</v>
      </c>
      <c r="BR36" s="27">
        <f>+'PUBLIC DEBT COLONES'!BR36</f>
        <v>5.0507860921609558</v>
      </c>
      <c r="BS36" s="92" t="s">
        <v>62</v>
      </c>
      <c r="BT36" s="27">
        <v>5.0507860921609558</v>
      </c>
      <c r="BU36" s="92" t="s">
        <v>62</v>
      </c>
      <c r="BV36" s="27">
        <v>5.272058014638799</v>
      </c>
      <c r="BW36" s="92" t="s">
        <v>62</v>
      </c>
      <c r="BX36" s="27">
        <v>5.272058014638799</v>
      </c>
      <c r="BY36" s="92" t="s">
        <v>62</v>
      </c>
      <c r="BZ36" s="26">
        <v>5.272058014638799</v>
      </c>
      <c r="CA36" s="91" t="s">
        <v>92</v>
      </c>
      <c r="CB36" s="26">
        <v>5.4524744963093061</v>
      </c>
      <c r="CC36" s="91" t="s">
        <v>92</v>
      </c>
      <c r="CD36" s="27">
        <v>5.4524744963093061</v>
      </c>
      <c r="CE36" s="92" t="s">
        <v>92</v>
      </c>
      <c r="CF36" s="27">
        <v>5.4524744963093061</v>
      </c>
      <c r="CG36" s="92" t="s">
        <v>92</v>
      </c>
      <c r="CH36" s="27">
        <f>+'PUBLIC DEBT COLONES'!CH36</f>
        <v>5.551049428559466</v>
      </c>
      <c r="CI36" s="92" t="s">
        <v>92</v>
      </c>
      <c r="CJ36" s="27">
        <f>+'PUBLIC DEBT COLONES'!CJ36</f>
        <v>5.551049428559466</v>
      </c>
      <c r="CK36" s="92" t="s">
        <v>92</v>
      </c>
      <c r="CL36" s="27">
        <v>5.551049428559466</v>
      </c>
      <c r="CM36" s="92" t="s">
        <v>92</v>
      </c>
      <c r="CN36" s="27">
        <v>5.7241883037481145</v>
      </c>
      <c r="CO36" s="92" t="s">
        <v>92</v>
      </c>
      <c r="CP36" s="27">
        <v>5.7241883037481145</v>
      </c>
      <c r="CQ36" s="92" t="s">
        <v>92</v>
      </c>
      <c r="CR36" s="27">
        <v>5.7241883037481145</v>
      </c>
      <c r="CS36" s="92" t="s">
        <v>92</v>
      </c>
      <c r="CT36" s="27">
        <v>5.660310267227362</v>
      </c>
      <c r="CU36" s="92" t="s">
        <v>92</v>
      </c>
      <c r="CV36" s="27">
        <v>5.660310267227362</v>
      </c>
      <c r="CW36" s="92" t="s">
        <v>92</v>
      </c>
      <c r="CX36" s="27">
        <v>5.660310267227362</v>
      </c>
      <c r="CY36" s="92" t="s">
        <v>92</v>
      </c>
      <c r="CZ36" s="27">
        <v>5.7337400825743838</v>
      </c>
      <c r="DA36" s="92" t="s">
        <v>92</v>
      </c>
      <c r="DB36" s="27">
        <v>5.7337400825743838</v>
      </c>
      <c r="DC36" s="92" t="s">
        <v>92</v>
      </c>
      <c r="DD36" s="250">
        <v>5.7337400825743838</v>
      </c>
      <c r="DE36" s="289" t="s">
        <v>92</v>
      </c>
    </row>
    <row r="37" spans="1:109" s="4" customFormat="1" x14ac:dyDescent="0.35">
      <c r="A37" s="25" t="s">
        <v>64</v>
      </c>
      <c r="B37" s="26">
        <f>+'PUBLIC DEBT COLONES'!B37</f>
        <v>4.6659003986802619</v>
      </c>
      <c r="C37" s="91" t="s">
        <v>62</v>
      </c>
      <c r="D37" s="26">
        <f>+'PUBLIC DEBT COLONES'!D37</f>
        <v>4.6659003986802619</v>
      </c>
      <c r="E37" s="91" t="s">
        <v>62</v>
      </c>
      <c r="F37" s="27">
        <f>+'PUBLIC DEBT COLONES'!F37</f>
        <v>4.6659003986802619</v>
      </c>
      <c r="G37" s="92" t="s">
        <v>62</v>
      </c>
      <c r="H37" s="27">
        <f>+'PUBLIC DEBT COLONES'!H37</f>
        <v>4.699126085636661</v>
      </c>
      <c r="I37" s="92" t="s">
        <v>62</v>
      </c>
      <c r="J37" s="27">
        <f>+'PUBLIC DEBT COLONES'!J37</f>
        <v>4.699126085636661</v>
      </c>
      <c r="K37" s="92" t="s">
        <v>62</v>
      </c>
      <c r="L37" s="27">
        <f>+'PUBLIC DEBT COLONES'!L37</f>
        <v>4.699126085636661</v>
      </c>
      <c r="M37" s="92" t="s">
        <v>62</v>
      </c>
      <c r="N37" s="27">
        <f>+'PUBLIC DEBT COLONES'!N37</f>
        <v>4.7105491683954321</v>
      </c>
      <c r="O37" s="92" t="s">
        <v>62</v>
      </c>
      <c r="P37" s="27">
        <f>+'PUBLIC DEBT COLONES'!P37</f>
        <v>4.7105491683954321</v>
      </c>
      <c r="Q37" s="92" t="s">
        <v>62</v>
      </c>
      <c r="R37" s="27">
        <f>+'PUBLIC DEBT COLONES'!P37</f>
        <v>4.7105491683954321</v>
      </c>
      <c r="S37" s="92" t="s">
        <v>62</v>
      </c>
      <c r="T37" s="27">
        <f>+'PUBLIC DEBT COLONES'!T37</f>
        <v>4.7290794389279256</v>
      </c>
      <c r="U37" s="92" t="s">
        <v>62</v>
      </c>
      <c r="V37" s="27">
        <f>+'PUBLIC DEBT COLONES'!V37</f>
        <v>4.7290794389279256</v>
      </c>
      <c r="W37" s="92" t="s">
        <v>62</v>
      </c>
      <c r="X37" s="27">
        <f>+'PUBLIC DEBT COLONES'!X37</f>
        <v>4.7290794389279256</v>
      </c>
      <c r="Y37" s="92" t="s">
        <v>62</v>
      </c>
      <c r="Z37" s="27">
        <f>+'PUBLIC DEBT COLONES'!Z37</f>
        <v>4.7955866384607839</v>
      </c>
      <c r="AA37" s="92" t="s">
        <v>62</v>
      </c>
      <c r="AB37" s="27">
        <v>4.7955866384607839</v>
      </c>
      <c r="AC37" s="92" t="s">
        <v>62</v>
      </c>
      <c r="AD37" s="26">
        <v>4.7955866384607839</v>
      </c>
      <c r="AE37" s="91" t="s">
        <v>62</v>
      </c>
      <c r="AF37" s="27">
        <v>4.8146867302341025</v>
      </c>
      <c r="AG37" s="92" t="s">
        <v>62</v>
      </c>
      <c r="AH37" s="27">
        <v>4.8146867302341025</v>
      </c>
      <c r="AI37" s="92" t="s">
        <v>62</v>
      </c>
      <c r="AJ37" s="27">
        <v>4.8146867302341025</v>
      </c>
      <c r="AK37" s="92" t="s">
        <v>62</v>
      </c>
      <c r="AL37" s="27">
        <v>4.24</v>
      </c>
      <c r="AM37" s="92" t="s">
        <v>62</v>
      </c>
      <c r="AN37" s="27">
        <v>4.24</v>
      </c>
      <c r="AO37" s="92" t="s">
        <v>62</v>
      </c>
      <c r="AP37" s="27">
        <v>4.24</v>
      </c>
      <c r="AQ37" s="92" t="s">
        <v>62</v>
      </c>
      <c r="AR37" s="27">
        <v>4.5657612540313357</v>
      </c>
      <c r="AS37" s="92" t="s">
        <v>62</v>
      </c>
      <c r="AT37" s="26">
        <v>4.5657612540313357</v>
      </c>
      <c r="AU37" s="91" t="s">
        <v>62</v>
      </c>
      <c r="AV37" s="27">
        <v>4.5657612540313357</v>
      </c>
      <c r="AW37" s="92" t="s">
        <v>62</v>
      </c>
      <c r="AX37" s="27">
        <f>+'PUBLIC DEBT COLONES'!AX37</f>
        <v>4.2077145401050728</v>
      </c>
      <c r="AY37" s="92" t="s">
        <v>62</v>
      </c>
      <c r="AZ37" s="27">
        <f>+'PUBLIC DEBT COLONES'!AZ37</f>
        <v>4.2077145401050728</v>
      </c>
      <c r="BA37" s="92" t="s">
        <v>62</v>
      </c>
      <c r="BB37" s="27">
        <f>+'PUBLIC DEBT COLONES'!BB37</f>
        <v>4.2077145401050728</v>
      </c>
      <c r="BC37" s="92" t="s">
        <v>62</v>
      </c>
      <c r="BD37" s="27">
        <f>+'PUBLIC DEBT COLONES'!BD37</f>
        <v>4.5926874972456044</v>
      </c>
      <c r="BE37" s="92" t="s">
        <v>62</v>
      </c>
      <c r="BF37" s="27">
        <f>+'PUBLIC DEBT COLONES'!BF37</f>
        <v>4.5926874972456044</v>
      </c>
      <c r="BG37" s="92" t="s">
        <v>62</v>
      </c>
      <c r="BH37" s="27">
        <f>+'PUBLIC DEBT COLONES'!BH37</f>
        <v>4.5926874972456044</v>
      </c>
      <c r="BI37" s="92" t="s">
        <v>62</v>
      </c>
      <c r="BJ37" s="27">
        <f>+'PUBLIC DEBT COLONES'!BJ37</f>
        <v>4.6952045910664095</v>
      </c>
      <c r="BK37" s="92" t="s">
        <v>62</v>
      </c>
      <c r="BL37" s="27">
        <f>+'PUBLIC DEBT COLONES'!BL37</f>
        <v>4.6952045910664095</v>
      </c>
      <c r="BM37" s="92" t="s">
        <v>62</v>
      </c>
      <c r="BN37" s="27">
        <f>+'PUBLIC DEBT COLONES'!BN37</f>
        <v>4.6952045910664095</v>
      </c>
      <c r="BO37" s="92" t="s">
        <v>62</v>
      </c>
      <c r="BP37" s="27">
        <f>+'PUBLIC DEBT COLONES'!BP37</f>
        <v>4.8868618067956593</v>
      </c>
      <c r="BQ37" s="92" t="s">
        <v>62</v>
      </c>
      <c r="BR37" s="27">
        <f>+'PUBLIC DEBT COLONES'!BR37</f>
        <v>4.8868618067956593</v>
      </c>
      <c r="BS37" s="92" t="s">
        <v>62</v>
      </c>
      <c r="BT37" s="27">
        <v>4.8868618067956593</v>
      </c>
      <c r="BU37" s="92" t="s">
        <v>62</v>
      </c>
      <c r="BV37" s="27">
        <v>5.1072400991521656</v>
      </c>
      <c r="BW37" s="92" t="s">
        <v>62</v>
      </c>
      <c r="BX37" s="27">
        <v>5.1072400991521656</v>
      </c>
      <c r="BY37" s="92" t="s">
        <v>62</v>
      </c>
      <c r="BZ37" s="26">
        <v>5.1072400991521656</v>
      </c>
      <c r="CA37" s="91" t="s">
        <v>92</v>
      </c>
      <c r="CB37" s="26">
        <v>5.2862176634631561</v>
      </c>
      <c r="CC37" s="91" t="s">
        <v>92</v>
      </c>
      <c r="CD37" s="27">
        <v>5.2862176634631561</v>
      </c>
      <c r="CE37" s="92" t="s">
        <v>92</v>
      </c>
      <c r="CF37" s="27">
        <v>5.2862176634631561</v>
      </c>
      <c r="CG37" s="92" t="s">
        <v>92</v>
      </c>
      <c r="CH37" s="27">
        <f>+'PUBLIC DEBT COLONES'!CH37</f>
        <v>5.384231759144801</v>
      </c>
      <c r="CI37" s="92" t="s">
        <v>92</v>
      </c>
      <c r="CJ37" s="27">
        <f>+'PUBLIC DEBT COLONES'!CJ37</f>
        <v>5.384231759144801</v>
      </c>
      <c r="CK37" s="92" t="s">
        <v>92</v>
      </c>
      <c r="CL37" s="27">
        <v>5.384231759144801</v>
      </c>
      <c r="CM37" s="92" t="s">
        <v>92</v>
      </c>
      <c r="CN37" s="27">
        <v>5.5569074343200002</v>
      </c>
      <c r="CO37" s="92" t="s">
        <v>92</v>
      </c>
      <c r="CP37" s="27">
        <v>5.5569074343200002</v>
      </c>
      <c r="CQ37" s="92" t="s">
        <v>92</v>
      </c>
      <c r="CR37" s="27">
        <v>5.5569074343200002</v>
      </c>
      <c r="CS37" s="92" t="s">
        <v>92</v>
      </c>
      <c r="CT37" s="27">
        <v>5.4924151448276621</v>
      </c>
      <c r="CU37" s="92" t="s">
        <v>92</v>
      </c>
      <c r="CV37" s="27">
        <v>5.4924151448276621</v>
      </c>
      <c r="CW37" s="92" t="s">
        <v>92</v>
      </c>
      <c r="CX37" s="27">
        <v>5.4924151448276621</v>
      </c>
      <c r="CY37" s="92" t="s">
        <v>92</v>
      </c>
      <c r="CZ37" s="27">
        <v>5.5633977010491069</v>
      </c>
      <c r="DA37" s="92" t="s">
        <v>92</v>
      </c>
      <c r="DB37" s="27">
        <v>5.5633977010491069</v>
      </c>
      <c r="DC37" s="92" t="s">
        <v>92</v>
      </c>
      <c r="DD37" s="250">
        <v>5.5633977010491069</v>
      </c>
      <c r="DE37" s="289" t="s">
        <v>92</v>
      </c>
    </row>
    <row r="38" spans="1:109" x14ac:dyDescent="0.35">
      <c r="A38" s="25"/>
      <c r="B38" s="188"/>
      <c r="C38" s="83"/>
      <c r="D38" s="188"/>
      <c r="E38" s="83"/>
      <c r="F38" s="189"/>
      <c r="G38" s="84"/>
      <c r="H38" s="189"/>
      <c r="I38" s="84"/>
      <c r="J38" s="189"/>
      <c r="K38" s="84"/>
      <c r="L38" s="189"/>
      <c r="M38" s="84"/>
      <c r="N38" s="189"/>
      <c r="O38" s="84"/>
      <c r="P38" s="189"/>
      <c r="Q38" s="84"/>
      <c r="R38" s="189"/>
      <c r="S38" s="84"/>
      <c r="T38" s="189"/>
      <c r="U38" s="84"/>
      <c r="V38" s="189"/>
      <c r="W38" s="84"/>
      <c r="X38" s="189"/>
      <c r="Y38" s="84"/>
      <c r="Z38" s="189"/>
      <c r="AA38" s="84"/>
      <c r="AB38" s="189"/>
      <c r="AC38" s="84"/>
      <c r="AD38" s="188"/>
      <c r="AE38" s="83"/>
      <c r="AF38" s="189"/>
      <c r="AG38" s="84"/>
      <c r="AH38" s="189"/>
      <c r="AI38" s="84"/>
      <c r="AJ38" s="189"/>
      <c r="AK38" s="84"/>
      <c r="AL38" s="189"/>
      <c r="AM38" s="84"/>
      <c r="AN38" s="189"/>
      <c r="AO38" s="84"/>
      <c r="AP38" s="189"/>
      <c r="AQ38" s="84"/>
      <c r="AR38" s="189"/>
      <c r="AS38" s="84"/>
      <c r="AT38" s="188"/>
      <c r="AU38" s="83"/>
      <c r="AV38" s="189"/>
      <c r="AW38" s="84"/>
      <c r="AX38" s="189"/>
      <c r="AY38" s="84"/>
      <c r="AZ38" s="189"/>
      <c r="BA38" s="84"/>
      <c r="BB38" s="189"/>
      <c r="BC38" s="84"/>
      <c r="BD38" s="189"/>
      <c r="BE38" s="84"/>
      <c r="BF38" s="189"/>
      <c r="BG38" s="84"/>
      <c r="BH38" s="189"/>
      <c r="BI38" s="84"/>
      <c r="BJ38" s="189"/>
      <c r="BK38" s="84"/>
      <c r="BL38" s="189"/>
      <c r="BM38" s="84"/>
      <c r="BN38" s="189"/>
      <c r="BO38" s="84"/>
      <c r="BP38" s="189"/>
      <c r="BQ38" s="84"/>
      <c r="BR38" s="189"/>
      <c r="BS38" s="84"/>
      <c r="BT38" s="189"/>
      <c r="BU38" s="84"/>
      <c r="BV38" s="189"/>
      <c r="BW38" s="84"/>
      <c r="BX38" s="189"/>
      <c r="BY38" s="84"/>
      <c r="BZ38" s="188"/>
      <c r="CA38" s="83"/>
      <c r="CB38" s="188"/>
      <c r="CC38" s="83"/>
      <c r="CD38" s="189"/>
      <c r="CE38" s="84"/>
      <c r="CF38" s="189"/>
      <c r="CG38" s="84"/>
      <c r="CH38" s="189"/>
      <c r="CI38" s="84"/>
      <c r="CJ38" s="189"/>
      <c r="CK38" s="84"/>
      <c r="CL38" s="189"/>
      <c r="CM38" s="84"/>
      <c r="CN38" s="189"/>
      <c r="CO38" s="84"/>
      <c r="CP38" s="189"/>
      <c r="CQ38" s="84"/>
      <c r="CR38" s="189"/>
      <c r="CS38" s="84"/>
      <c r="CT38" s="189"/>
      <c r="CU38" s="84"/>
      <c r="CV38" s="189"/>
      <c r="CW38" s="84"/>
      <c r="CX38" s="189"/>
      <c r="CY38" s="84"/>
      <c r="CZ38" s="189"/>
      <c r="DA38" s="84"/>
      <c r="DB38" s="189"/>
      <c r="DC38" s="84"/>
      <c r="DD38" s="298"/>
      <c r="DE38" s="286"/>
    </row>
    <row r="39" spans="1:109" x14ac:dyDescent="0.35">
      <c r="A39" s="40" t="s">
        <v>66</v>
      </c>
      <c r="B39" s="42"/>
      <c r="C39" s="83"/>
      <c r="D39" s="42"/>
      <c r="E39" s="83"/>
      <c r="F39" s="43"/>
      <c r="G39" s="84"/>
      <c r="H39" s="43"/>
      <c r="I39" s="84"/>
      <c r="J39" s="43"/>
      <c r="K39" s="84"/>
      <c r="L39" s="43"/>
      <c r="M39" s="84"/>
      <c r="N39" s="43"/>
      <c r="O39" s="84"/>
      <c r="P39" s="43"/>
      <c r="Q39" s="84"/>
      <c r="R39" s="43"/>
      <c r="S39" s="84"/>
      <c r="T39" s="43"/>
      <c r="U39" s="84"/>
      <c r="V39" s="43"/>
      <c r="W39" s="84"/>
      <c r="X39" s="43"/>
      <c r="Y39" s="84"/>
      <c r="Z39" s="43"/>
      <c r="AA39" s="84"/>
      <c r="AB39" s="43"/>
      <c r="AC39" s="84"/>
      <c r="AD39" s="42"/>
      <c r="AE39" s="83"/>
      <c r="AF39" s="43"/>
      <c r="AG39" s="84"/>
      <c r="AH39" s="43"/>
      <c r="AI39" s="84"/>
      <c r="AJ39" s="43"/>
      <c r="AK39" s="84"/>
      <c r="AL39" s="43"/>
      <c r="AM39" s="84"/>
      <c r="AN39" s="43"/>
      <c r="AO39" s="84"/>
      <c r="AP39" s="43"/>
      <c r="AQ39" s="84"/>
      <c r="AR39" s="43"/>
      <c r="AS39" s="84"/>
      <c r="AT39" s="42"/>
      <c r="AU39" s="83"/>
      <c r="AV39" s="43"/>
      <c r="AW39" s="84"/>
      <c r="AX39" s="43"/>
      <c r="AY39" s="84"/>
      <c r="AZ39" s="43"/>
      <c r="BA39" s="84"/>
      <c r="BB39" s="43"/>
      <c r="BC39" s="84"/>
      <c r="BD39" s="43"/>
      <c r="BE39" s="84"/>
      <c r="BF39" s="43"/>
      <c r="BG39" s="84"/>
      <c r="BH39" s="43"/>
      <c r="BI39" s="84"/>
      <c r="BJ39" s="43"/>
      <c r="BK39" s="84"/>
      <c r="BL39" s="43"/>
      <c r="BM39" s="84"/>
      <c r="BN39" s="43"/>
      <c r="BO39" s="84"/>
      <c r="BP39" s="43"/>
      <c r="BQ39" s="84"/>
      <c r="BR39" s="43"/>
      <c r="BS39" s="84"/>
      <c r="BT39" s="43"/>
      <c r="BU39" s="84"/>
      <c r="BV39" s="43"/>
      <c r="BW39" s="84"/>
      <c r="BX39" s="43"/>
      <c r="BY39" s="84"/>
      <c r="BZ39" s="42"/>
      <c r="CA39" s="83"/>
      <c r="CB39" s="42"/>
      <c r="CC39" s="83"/>
      <c r="CD39" s="43"/>
      <c r="CE39" s="84"/>
      <c r="CF39" s="43"/>
      <c r="CG39" s="84"/>
      <c r="CH39" s="43"/>
      <c r="CI39" s="84"/>
      <c r="CJ39" s="43"/>
      <c r="CK39" s="84"/>
      <c r="CL39" s="43"/>
      <c r="CM39" s="84"/>
      <c r="CN39" s="43"/>
      <c r="CO39" s="84"/>
      <c r="CP39" s="43"/>
      <c r="CQ39" s="84"/>
      <c r="CR39" s="43"/>
      <c r="CS39" s="84"/>
      <c r="CT39" s="43"/>
      <c r="CU39" s="84"/>
      <c r="CV39" s="43"/>
      <c r="CW39" s="84"/>
      <c r="CX39" s="43"/>
      <c r="CY39" s="84"/>
      <c r="CZ39" s="43"/>
      <c r="DA39" s="84"/>
      <c r="DB39" s="43"/>
      <c r="DC39" s="84"/>
      <c r="DD39" s="291"/>
      <c r="DE39" s="286"/>
    </row>
    <row r="40" spans="1:109" x14ac:dyDescent="0.35">
      <c r="A40" s="41" t="s">
        <v>67</v>
      </c>
      <c r="B40" s="29">
        <f>+'PUBLIC DEBT COLONES'!B40/'PUBLIC DEBT USD'!B76</f>
        <v>231.50804357688006</v>
      </c>
      <c r="C40" s="83"/>
      <c r="D40" s="29">
        <f>+'PUBLIC DEBT COLONES'!D40/'PUBLIC DEBT USD'!D76</f>
        <v>186.74644216630992</v>
      </c>
      <c r="E40" s="83"/>
      <c r="F40" s="30">
        <f>+'PUBLIC DEBT COLONES'!F40/'PUBLIC DEBT USD'!F76</f>
        <v>367.29868654616206</v>
      </c>
      <c r="G40" s="84"/>
      <c r="H40" s="30">
        <f>+'PUBLIC DEBT COLONES'!H40/'PUBLIC DEBT USD'!H76</f>
        <v>463.32650457070156</v>
      </c>
      <c r="I40" s="84"/>
      <c r="J40" s="30">
        <f>+'PUBLIC DEBT COLONES'!J40/'PUBLIC DEBT USD'!J76</f>
        <v>118.65019711342414</v>
      </c>
      <c r="K40" s="84"/>
      <c r="L40" s="30">
        <f>+'PUBLIC DEBT COLONES'!L40/'PUBLIC DEBT USD'!L76</f>
        <v>100.08371704686019</v>
      </c>
      <c r="M40" s="84"/>
      <c r="N40" s="30">
        <f>+'PUBLIC DEBT COLONES'!N40/'PUBLIC DEBT USD'!N76</f>
        <v>250.92402692246552</v>
      </c>
      <c r="O40" s="84"/>
      <c r="P40" s="30">
        <f>+'PUBLIC DEBT COLONES'!P40/'PUBLIC DEBT USD'!P76</f>
        <v>248.3512949445456</v>
      </c>
      <c r="Q40" s="84"/>
      <c r="R40" s="30">
        <f>+'PUBLIC DEBT COLONES'!R40/'PUBLIC DEBT USD'!R76</f>
        <v>445.26230019748994</v>
      </c>
      <c r="S40" s="84"/>
      <c r="T40" s="30">
        <f>+'PUBLIC DEBT COLONES'!T40/'PUBLIC DEBT USD'!T76</f>
        <v>379.53073598586991</v>
      </c>
      <c r="U40" s="84"/>
      <c r="V40" s="30">
        <f>+'PUBLIC DEBT COLONES'!V40/'PUBLIC DEBT USD'!V76</f>
        <v>101.54156242526967</v>
      </c>
      <c r="W40" s="84"/>
      <c r="X40" s="30">
        <f>+'PUBLIC DEBT COLONES'!X40/'PUBLIC DEBT USD'!X76</f>
        <v>117.94621625125616</v>
      </c>
      <c r="Y40" s="84"/>
      <c r="Z40" s="30">
        <f>+'PUBLIC DEBT COLONES'!Z40/'PUBLIC DEBT USD'!Z76</f>
        <v>2961.7905341415781</v>
      </c>
      <c r="AA40" s="84"/>
      <c r="AB40" s="30">
        <f>+'PUBLIC DEBT COLONES'!AB40/'PUBLIC DEBT USD'!AB76</f>
        <v>251.57778770382092</v>
      </c>
      <c r="AC40" s="84"/>
      <c r="AD40" s="29">
        <f>+'PUBLIC DEBT COLONES'!AD40/'PUBLIC DEBT USD'!AD76</f>
        <v>460.23061284871341</v>
      </c>
      <c r="AE40" s="83"/>
      <c r="AF40" s="30">
        <f>+'PUBLIC DEBT COLONES'!AF40/'PUBLIC DEBT USD'!AF76</f>
        <v>350.20879347856442</v>
      </c>
      <c r="AG40" s="84"/>
      <c r="AH40" s="30">
        <f>+'PUBLIC DEBT COLONES'!AH40/'PUBLIC DEBT USD'!AH76</f>
        <v>83.161104355942513</v>
      </c>
      <c r="AI40" s="84"/>
      <c r="AJ40" s="30">
        <f>+'PUBLIC DEBT COLONES'!AJ40/'PUBLIC DEBT USD'!AJ76</f>
        <v>89.079315111931791</v>
      </c>
      <c r="AK40" s="84"/>
      <c r="AL40" s="30">
        <f>+'PUBLIC DEBT COLONES'!AL40/'PUBLIC DEBT USD'!AL76</f>
        <v>290.74044664200551</v>
      </c>
      <c r="AM40" s="84"/>
      <c r="AN40" s="30">
        <f>+'PUBLIC DEBT COLONES'!AN40/'PUBLIC DEBT USD'!AN76</f>
        <v>286.69493349087793</v>
      </c>
      <c r="AO40" s="84"/>
      <c r="AP40" s="30">
        <f>+'PUBLIC DEBT COLONES'!AP40/'PUBLIC DEBT USD'!AP76</f>
        <v>462.02087733557067</v>
      </c>
      <c r="AQ40" s="84"/>
      <c r="AR40" s="30">
        <f>+'PUBLIC DEBT COLONES'!AR40/'PUBLIC DEBT USD'!AR76</f>
        <v>389.77742013964541</v>
      </c>
      <c r="AS40" s="84"/>
      <c r="AT40" s="29">
        <f>+'PUBLIC DEBT COLONES'!AT40/'PUBLIC DEBT USD'!AT76</f>
        <v>103.91279924947514</v>
      </c>
      <c r="AU40" s="83"/>
      <c r="AV40" s="30">
        <f>+'PUBLIC DEBT COLONES'!AV40/'PUBLIC DEBT USD'!AV76</f>
        <v>113.25205425775243</v>
      </c>
      <c r="AW40" s="84"/>
      <c r="AX40" s="30">
        <f>+'PUBLIC DEBT COLONES'!AX40/'PUBLIC DEBT USD'!AX76</f>
        <v>3420.6493603100566</v>
      </c>
      <c r="AY40" s="84"/>
      <c r="AZ40" s="30">
        <f>+'PUBLIC DEBT COLONES'!AZ40/'PUBLIC DEBT USD'!AZ76</f>
        <v>345.03981298870599</v>
      </c>
      <c r="BA40" s="84"/>
      <c r="BB40" s="30">
        <f>+'PUBLIC DEBT COLONES'!BB40/'PUBLIC DEBT USD'!BB76</f>
        <v>486.92774306173305</v>
      </c>
      <c r="BC40" s="84"/>
      <c r="BD40" s="30">
        <f>+'PUBLIC DEBT COLONES'!BD40/'PUBLIC DEBT USD'!BD76</f>
        <v>465.67420720597983</v>
      </c>
      <c r="BE40" s="84"/>
      <c r="BF40" s="30">
        <f>+'PUBLIC DEBT COLONES'!BF40/'PUBLIC DEBT USD'!BF76</f>
        <v>182.82175202428414</v>
      </c>
      <c r="BG40" s="84"/>
      <c r="BH40" s="30">
        <f>+'PUBLIC DEBT COLONES'!BH40/'PUBLIC DEBT USD'!BH76</f>
        <v>152.30346938026733</v>
      </c>
      <c r="BI40" s="84"/>
      <c r="BJ40" s="30">
        <f>+'PUBLIC DEBT COLONES'!BJ40/'PUBLIC DEBT USD'!BJ76</f>
        <v>296.87327031487007</v>
      </c>
      <c r="BK40" s="84"/>
      <c r="BL40" s="30">
        <f>+'PUBLIC DEBT COLONES'!BL40/'PUBLIC DEBT USD'!BL76</f>
        <v>369.89601268750499</v>
      </c>
      <c r="BM40" s="84"/>
      <c r="BN40" s="30">
        <f>+'PUBLIC DEBT COLONES'!BN40/'PUBLIC DEBT USD'!BN76</f>
        <v>638.68801335583021</v>
      </c>
      <c r="BO40" s="84"/>
      <c r="BP40" s="30">
        <f>+'PUBLIC DEBT COLONES'!BP40/'PUBLIC DEBT USD'!BP76</f>
        <v>448.22812484930898</v>
      </c>
      <c r="BQ40" s="84"/>
      <c r="BR40" s="30">
        <f>+'PUBLIC DEBT COLONES'!BR40/'PUBLIC DEBT USD'!BR76</f>
        <v>246.58933248766652</v>
      </c>
      <c r="BS40" s="84"/>
      <c r="BT40" s="30">
        <f>+'PUBLIC DEBT COLONES'!BT40/'PUBLIC DEBT USD'!BT76</f>
        <v>168.94080732975308</v>
      </c>
      <c r="BU40" s="84"/>
      <c r="BV40" s="30">
        <f>+'PUBLIC DEBT COLONES'!BV40/'PUBLIC DEBT USD'!BV76</f>
        <v>4298.4669338701478</v>
      </c>
      <c r="BW40" s="84"/>
      <c r="BX40" s="30">
        <f>+'PUBLIC DEBT COLONES'!BX40/'PUBLIC DEBT USD'!BX76</f>
        <v>353.44542854049928</v>
      </c>
      <c r="BY40" s="84"/>
      <c r="BZ40" s="29">
        <f>+'PUBLIC DEBT COLONES'!BZ40/'PUBLIC DEBT USD'!BZ76</f>
        <v>647.63136396604</v>
      </c>
      <c r="CA40" s="83"/>
      <c r="CB40" s="29">
        <f>+'PUBLIC DEBT COLONES'!CB40/'PUBLIC DEBT USD'!CB76</f>
        <v>367.39987164977424</v>
      </c>
      <c r="CC40" s="83"/>
      <c r="CD40" s="30">
        <f>+'PUBLIC DEBT COLONES'!CD40/'PUBLIC DEBT USD'!CD76</f>
        <v>315.71649083138237</v>
      </c>
      <c r="CE40" s="84"/>
      <c r="CF40" s="30">
        <f>+'PUBLIC DEBT COLONES'!CF40/'PUBLIC DEBT USD'!CF76</f>
        <v>216.87076731501722</v>
      </c>
      <c r="CG40" s="84"/>
      <c r="CH40" s="30">
        <f>+'PUBLIC DEBT COLONES'!CH40/'PUBLIC DEBT USD'!CH76</f>
        <v>353.06108153767968</v>
      </c>
      <c r="CI40" s="84"/>
      <c r="CJ40" s="30">
        <f>+'PUBLIC DEBT COLONES'!CJ40/'PUBLIC DEBT USD'!CJ76</f>
        <v>398.84009037019138</v>
      </c>
      <c r="CK40" s="84"/>
      <c r="CL40" s="30">
        <f>+'PUBLIC DEBT COLONES'!CL40/'PUBLIC DEBT USD'!CL76</f>
        <v>607.49901318128502</v>
      </c>
      <c r="CM40" s="84"/>
      <c r="CN40" s="30">
        <f>+'PUBLIC DEBT COLONES'!CN40/'PUBLIC DEBT USD'!CN76</f>
        <v>468.99289879510241</v>
      </c>
      <c r="CO40" s="84"/>
      <c r="CP40" s="30">
        <f>+'PUBLIC DEBT COLONES'!CP40/'PUBLIC DEBT USD'!CP76</f>
        <v>254.64264470519535</v>
      </c>
      <c r="CQ40" s="84"/>
      <c r="CR40" s="30">
        <f>+'PUBLIC DEBT COLONES'!CR40/'PUBLIC DEBT USD'!CR76</f>
        <v>237.82141755694948</v>
      </c>
      <c r="CS40" s="84"/>
      <c r="CT40" s="30">
        <f>+'PUBLIC DEBT COLONES'!CT40/'PUBLIC DEBT USD'!CT76</f>
        <v>4641.7290030055756</v>
      </c>
      <c r="CU40" s="84"/>
      <c r="CV40" s="30">
        <f>+'PUBLIC DEBT COLONES'!CV40/'PUBLIC DEBT USD'!CV76</f>
        <v>323.74013856482014</v>
      </c>
      <c r="CW40" s="84"/>
      <c r="CX40" s="30">
        <f>+'PUBLIC DEBT COLONES'!CX40/'PUBLIC DEBT USD'!CX76</f>
        <v>560.2643337996285</v>
      </c>
      <c r="CY40" s="84"/>
      <c r="CZ40" s="30">
        <f>+'PUBLIC DEBT COLONES'!CZ40/'PUBLIC DEBT USD'!CZ76</f>
        <v>473.62533554291662</v>
      </c>
      <c r="DA40" s="84"/>
      <c r="DB40" s="30">
        <f>+'PUBLIC DEBT COLONES'!DB40/'PUBLIC DEBT USD'!DB76</f>
        <v>242.54289974764498</v>
      </c>
      <c r="DC40" s="84"/>
      <c r="DD40" s="282">
        <f>+'PUBLIC DEBT COLONES'!DD40/'PUBLIC DEBT USD'!DD76</f>
        <v>232.9444537883887</v>
      </c>
      <c r="DE40" s="286"/>
    </row>
    <row r="41" spans="1:109" x14ac:dyDescent="0.35">
      <c r="A41" s="94" t="s">
        <v>49</v>
      </c>
      <c r="B41" s="73">
        <f>+B40/B65</f>
        <v>3.9059542832696522E-3</v>
      </c>
      <c r="C41" s="74"/>
      <c r="D41" s="73">
        <v>0</v>
      </c>
      <c r="E41" s="74"/>
      <c r="F41" s="75">
        <v>0</v>
      </c>
      <c r="G41" s="76"/>
      <c r="H41" s="75">
        <v>0</v>
      </c>
      <c r="I41" s="76"/>
      <c r="J41" s="75">
        <v>0</v>
      </c>
      <c r="K41" s="76"/>
      <c r="L41" s="75">
        <v>0</v>
      </c>
      <c r="M41" s="76"/>
      <c r="N41" s="75">
        <v>0</v>
      </c>
      <c r="O41" s="76"/>
      <c r="P41" s="75">
        <v>0</v>
      </c>
      <c r="Q41" s="76"/>
      <c r="R41" s="75">
        <v>0</v>
      </c>
      <c r="S41" s="76"/>
      <c r="T41" s="75">
        <v>0</v>
      </c>
      <c r="U41" s="76"/>
      <c r="V41" s="75">
        <v>0</v>
      </c>
      <c r="W41" s="76"/>
      <c r="X41" s="75">
        <v>0</v>
      </c>
      <c r="Y41" s="76"/>
      <c r="Z41" s="75">
        <f>+Z40/Z65</f>
        <v>4.7200187481486737E-2</v>
      </c>
      <c r="AA41" s="76"/>
      <c r="AB41" s="75">
        <v>0</v>
      </c>
      <c r="AC41" s="76"/>
      <c r="AD41" s="73">
        <v>0</v>
      </c>
      <c r="AE41" s="74"/>
      <c r="AF41" s="75">
        <v>0</v>
      </c>
      <c r="AG41" s="76"/>
      <c r="AH41" s="75">
        <v>0</v>
      </c>
      <c r="AI41" s="76"/>
      <c r="AJ41" s="75">
        <v>0</v>
      </c>
      <c r="AK41" s="76"/>
      <c r="AL41" s="75">
        <v>0</v>
      </c>
      <c r="AM41" s="76"/>
      <c r="AN41" s="75">
        <v>0</v>
      </c>
      <c r="AO41" s="76"/>
      <c r="AP41" s="75">
        <v>0</v>
      </c>
      <c r="AQ41" s="76"/>
      <c r="AR41" s="75">
        <v>0</v>
      </c>
      <c r="AS41" s="76"/>
      <c r="AT41" s="73">
        <v>0</v>
      </c>
      <c r="AU41" s="74"/>
      <c r="AV41" s="75">
        <v>0</v>
      </c>
      <c r="AW41" s="76"/>
      <c r="AX41" s="75">
        <f>+AX40/AX65</f>
        <v>4.5621858713990812E-2</v>
      </c>
      <c r="AY41" s="76"/>
      <c r="AZ41" s="77" t="e">
        <f>+AZ40/AZ65</f>
        <v>#DIV/0!</v>
      </c>
      <c r="BA41" s="76"/>
      <c r="BB41" s="77" t="e">
        <f>+BB40/BB65</f>
        <v>#DIV/0!</v>
      </c>
      <c r="BC41" s="76"/>
      <c r="BD41" s="77" t="e">
        <f>+BD40/BD65</f>
        <v>#DIV/0!</v>
      </c>
      <c r="BE41" s="76"/>
      <c r="BF41" s="77" t="e">
        <f>+BF40/BF65</f>
        <v>#DIV/0!</v>
      </c>
      <c r="BG41" s="76"/>
      <c r="BH41" s="77" t="e">
        <f>+BH40/BH65</f>
        <v>#DIV/0!</v>
      </c>
      <c r="BI41" s="76"/>
      <c r="BJ41" s="77" t="e">
        <f>+BJ40/BJ65</f>
        <v>#DIV/0!</v>
      </c>
      <c r="BK41" s="76"/>
      <c r="BL41" s="77" t="e">
        <f>+BL40/BL65</f>
        <v>#DIV/0!</v>
      </c>
      <c r="BM41" s="76"/>
      <c r="BN41" s="77" t="e">
        <f>+BN40/BN65</f>
        <v>#DIV/0!</v>
      </c>
      <c r="BO41" s="76"/>
      <c r="BP41" s="77" t="e">
        <f>+BP40/BP65</f>
        <v>#DIV/0!</v>
      </c>
      <c r="BQ41" s="76"/>
      <c r="BR41" s="77"/>
      <c r="BS41" s="76"/>
      <c r="BT41" s="77"/>
      <c r="BU41" s="76"/>
      <c r="BV41" s="75">
        <f>+BV40/BV65</f>
        <v>4.7837397375025618E-2</v>
      </c>
      <c r="BW41" s="76"/>
      <c r="BX41" s="75"/>
      <c r="BY41" s="76"/>
      <c r="BZ41" s="73"/>
      <c r="CA41" s="74"/>
      <c r="CB41" s="73"/>
      <c r="CC41" s="74"/>
      <c r="CD41" s="75"/>
      <c r="CE41" s="76"/>
      <c r="CF41" s="75"/>
      <c r="CG41" s="76"/>
      <c r="CH41" s="75"/>
      <c r="CI41" s="76"/>
      <c r="CJ41" s="75"/>
      <c r="CK41" s="76"/>
      <c r="CL41" s="75"/>
      <c r="CM41" s="76"/>
      <c r="CN41" s="75"/>
      <c r="CO41" s="76"/>
      <c r="CP41" s="75"/>
      <c r="CQ41" s="76"/>
      <c r="CR41" s="75"/>
      <c r="CS41" s="76"/>
      <c r="CT41" s="75"/>
      <c r="CU41" s="76"/>
      <c r="CV41" s="75"/>
      <c r="CW41" s="76"/>
      <c r="CX41" s="75"/>
      <c r="CY41" s="76"/>
      <c r="CZ41" s="75"/>
      <c r="DA41" s="76"/>
      <c r="DB41" s="75"/>
      <c r="DC41" s="76"/>
      <c r="DD41" s="285"/>
      <c r="DE41" s="283"/>
    </row>
    <row r="42" spans="1:109" x14ac:dyDescent="0.35">
      <c r="A42" s="94" t="s">
        <v>68</v>
      </c>
      <c r="B42" s="73">
        <f>+B40/B68</f>
        <v>3.0365419318932666E-2</v>
      </c>
      <c r="C42" s="83"/>
      <c r="D42" s="73">
        <f>+D40/D68</f>
        <v>0.23701507036061753</v>
      </c>
      <c r="E42" s="83"/>
      <c r="F42" s="75">
        <f>+F40/F68</f>
        <v>4.0547067547415448E-4</v>
      </c>
      <c r="G42" s="84"/>
      <c r="H42" s="75">
        <f>+H40/H68</f>
        <v>0.16397740518126525</v>
      </c>
      <c r="I42" s="84"/>
      <c r="J42" s="75">
        <f>+J40/J68</f>
        <v>3.3347939995066717E-2</v>
      </c>
      <c r="K42" s="84"/>
      <c r="L42" s="75">
        <f>+L40/L68</f>
        <v>2.3813746361664775E-2</v>
      </c>
      <c r="M42" s="84"/>
      <c r="N42" s="75">
        <f>+N40/N68</f>
        <v>4.9545844513057491E-2</v>
      </c>
      <c r="O42" s="84"/>
      <c r="P42" s="75">
        <f>+P40/P68</f>
        <v>4.3048055807207053E-2</v>
      </c>
      <c r="Q42" s="84"/>
      <c r="R42" s="75">
        <f>+R40/R68</f>
        <v>6.9340797394001341E-2</v>
      </c>
      <c r="S42" s="84"/>
      <c r="T42" s="75">
        <f>+T40/T68</f>
        <v>5.246972130187303E-2</v>
      </c>
      <c r="U42" s="84"/>
      <c r="V42" s="75">
        <f>+V40/V68</f>
        <v>1.2925965163888185E-2</v>
      </c>
      <c r="W42" s="84"/>
      <c r="X42" s="75">
        <f>+X40/X68</f>
        <v>1.3501867829510648E-2</v>
      </c>
      <c r="Y42" s="84"/>
      <c r="Z42" s="75">
        <f>+Z40/Z68</f>
        <v>0.30119017917294383</v>
      </c>
      <c r="AA42" s="84"/>
      <c r="AB42" s="75">
        <f>+AB40/AB68</f>
        <v>0.26585220694969336</v>
      </c>
      <c r="AC42" s="84"/>
      <c r="AD42" s="73">
        <f>+AD40/AD68</f>
        <v>0.26942918409405975</v>
      </c>
      <c r="AE42" s="83"/>
      <c r="AF42" s="75">
        <f>+AF40/AF68</f>
        <v>0.12064447910548171</v>
      </c>
      <c r="AG42" s="84"/>
      <c r="AH42" s="75">
        <f>+AH40/AH68</f>
        <v>2.3293353668523347E-2</v>
      </c>
      <c r="AI42" s="84"/>
      <c r="AJ42" s="75">
        <f>+AJ40/AJ68</f>
        <v>2.1279651226022638E-2</v>
      </c>
      <c r="AK42" s="84"/>
      <c r="AL42" s="75">
        <f>+AL40/AL68</f>
        <v>5.7002801006761687E-2</v>
      </c>
      <c r="AM42" s="84"/>
      <c r="AN42" s="75">
        <f>+AN40/AN68</f>
        <v>4.6813956013672386E-2</v>
      </c>
      <c r="AO42" s="84"/>
      <c r="AP42" s="75">
        <f>+AP40/AP68</f>
        <v>6.335748509619106E-2</v>
      </c>
      <c r="AQ42" s="84"/>
      <c r="AR42" s="75">
        <f>+AR40/AR68</f>
        <v>4.4923619349682656E-2</v>
      </c>
      <c r="AS42" s="84"/>
      <c r="AT42" s="73">
        <f>+AT40/AT68</f>
        <v>1.0763064418974212E-2</v>
      </c>
      <c r="AU42" s="83"/>
      <c r="AV42" s="75">
        <f>+AV40/AV68</f>
        <v>1.0513012386382433E-2</v>
      </c>
      <c r="AW42" s="84"/>
      <c r="AX42" s="75">
        <f>+AX40/AX68</f>
        <v>0.2787616930429952</v>
      </c>
      <c r="AY42" s="84"/>
      <c r="AZ42" s="75">
        <f>+AZ40/AZ68</f>
        <v>0.28420518115991839</v>
      </c>
      <c r="BA42" s="84"/>
      <c r="BB42" s="75">
        <f>+BB40/BB68</f>
        <v>0.23670402034292504</v>
      </c>
      <c r="BC42" s="84"/>
      <c r="BD42" s="75">
        <f>+BD40/BD68</f>
        <v>0.1256174650812851</v>
      </c>
      <c r="BE42" s="84"/>
      <c r="BF42" s="75">
        <f>+BF40/BF68</f>
        <v>3.9973546161263161E-2</v>
      </c>
      <c r="BG42" s="84"/>
      <c r="BH42" s="75">
        <f>+BH40/BH68</f>
        <v>2.7452707470723661E-2</v>
      </c>
      <c r="BI42" s="84"/>
      <c r="BJ42" s="75">
        <f>+BJ40/BJ68</f>
        <v>4.4318781654257809E-2</v>
      </c>
      <c r="BK42" s="84"/>
      <c r="BL42" s="75">
        <f>+BL40/BL68</f>
        <v>4.8130790984191277E-2</v>
      </c>
      <c r="BM42" s="84"/>
      <c r="BN42" s="75">
        <f>+BN40/BN68</f>
        <v>7.3260440510083166E-2</v>
      </c>
      <c r="BO42" s="84"/>
      <c r="BP42" s="75">
        <f>+BP40/BP68</f>
        <v>4.5678307447719661E-2</v>
      </c>
      <c r="BQ42" s="84"/>
      <c r="BR42" s="75">
        <f>+BR40/BR68</f>
        <v>2.259854528659078E-2</v>
      </c>
      <c r="BS42" s="84"/>
      <c r="BT42" s="75">
        <f>+BT40/BT68</f>
        <v>1.4187808592560363E-2</v>
      </c>
      <c r="BU42" s="84"/>
      <c r="BV42" s="75">
        <f>+BV40/BV68</f>
        <v>0.3523638934420899</v>
      </c>
      <c r="BW42" s="84"/>
      <c r="BX42" s="75">
        <f>+BX40/BX68</f>
        <v>0.27295866660303858</v>
      </c>
      <c r="BY42" s="84"/>
      <c r="BZ42" s="73">
        <f>+BZ40/BZ68</f>
        <v>0.49792332165456293</v>
      </c>
      <c r="CA42" s="83"/>
      <c r="CB42" s="73">
        <f>+CB40/CB68</f>
        <v>7.3736600514405309E-2</v>
      </c>
      <c r="CC42" s="83"/>
      <c r="CD42" s="75">
        <f>+CD40/CD68</f>
        <v>6.403504550034457E-2</v>
      </c>
      <c r="CE42" s="84"/>
      <c r="CF42" s="75">
        <f>+CF40/CF68</f>
        <v>3.7952372663373597E-2</v>
      </c>
      <c r="CG42" s="84"/>
      <c r="CH42" s="75">
        <f>+CH40/CH68</f>
        <v>5.0037556729550722E-2</v>
      </c>
      <c r="CI42" s="84"/>
      <c r="CJ42" s="75">
        <f>+CJ40/CJ68</f>
        <v>4.8792068599878148E-2</v>
      </c>
      <c r="CK42" s="84"/>
      <c r="CL42" s="75">
        <f>+CL40/CL68</f>
        <v>6.59465584374022E-2</v>
      </c>
      <c r="CM42" s="84"/>
      <c r="CN42" s="75">
        <f>+CN40/CN68</f>
        <v>4.4663155961768411E-2</v>
      </c>
      <c r="CO42" s="84"/>
      <c r="CP42" s="75">
        <f>+CP40/CP68</f>
        <v>2.1650433507972022E-2</v>
      </c>
      <c r="CQ42" s="84"/>
      <c r="CR42" s="75">
        <f>+CR40/CR68</f>
        <v>1.8441011111221019E-2</v>
      </c>
      <c r="CS42" s="84"/>
      <c r="CT42" s="75">
        <f>+CT40/CT68</f>
        <v>0.32075604164727706</v>
      </c>
      <c r="CU42" s="84"/>
      <c r="CV42" s="75">
        <f>+CV40/CV68</f>
        <v>0.23634246538648568</v>
      </c>
      <c r="CW42" s="84"/>
      <c r="CX42" s="75">
        <f>+CX40/CX68</f>
        <v>0.23578897320298539</v>
      </c>
      <c r="CY42" s="84"/>
      <c r="CZ42" s="75">
        <f>+CZ40/CZ68</f>
        <v>0.11791008174298816</v>
      </c>
      <c r="DA42" s="84"/>
      <c r="DB42" s="75">
        <f>+DB40/DB68</f>
        <v>4.7740362293501024E-2</v>
      </c>
      <c r="DC42" s="84"/>
      <c r="DD42" s="285">
        <f>+DD40/DD68</f>
        <v>4.5870068158343193E-2</v>
      </c>
      <c r="DE42" s="286"/>
    </row>
    <row r="43" spans="1:109" x14ac:dyDescent="0.35">
      <c r="A43" s="94" t="s">
        <v>69</v>
      </c>
      <c r="B43" s="73">
        <f>+B40/B70</f>
        <v>1.8555609360931962E-2</v>
      </c>
      <c r="C43" s="83"/>
      <c r="D43" s="73">
        <f>+D40/D70</f>
        <v>0.17166772479444484</v>
      </c>
      <c r="E43" s="83"/>
      <c r="F43" s="75">
        <f>+F40/F70</f>
        <v>2.6936606467238122E-4</v>
      </c>
      <c r="G43" s="84"/>
      <c r="H43" s="75">
        <f>+H40/H70</f>
        <v>0.13307952511450152</v>
      </c>
      <c r="I43" s="84"/>
      <c r="J43" s="75">
        <f>+J40/J70</f>
        <v>2.7423413902097158E-2</v>
      </c>
      <c r="K43" s="84"/>
      <c r="L43" s="75">
        <f>+L40/L70</f>
        <v>1.9264264974553032E-2</v>
      </c>
      <c r="M43" s="84"/>
      <c r="N43" s="75">
        <f>+N40/N70</f>
        <v>3.9982213054936287E-2</v>
      </c>
      <c r="O43" s="84"/>
      <c r="P43" s="75">
        <f>+P40/P70</f>
        <v>3.3842548768097211E-2</v>
      </c>
      <c r="Q43" s="84"/>
      <c r="R43" s="75">
        <f>+R40/R70</f>
        <v>5.2109729893887083E-2</v>
      </c>
      <c r="S43" s="84"/>
      <c r="T43" s="75">
        <f>+T40/T70</f>
        <v>3.9500793890112289E-2</v>
      </c>
      <c r="U43" s="84"/>
      <c r="V43" s="75">
        <f>+V40/V70</f>
        <v>9.8953772055370912E-3</v>
      </c>
      <c r="W43" s="84"/>
      <c r="X43" s="75">
        <f>+X40/X70</f>
        <v>1.0364738760784522E-2</v>
      </c>
      <c r="Y43" s="84"/>
      <c r="Z43" s="75">
        <f>+Z40/Z70</f>
        <v>0.2283644742387046</v>
      </c>
      <c r="AA43" s="84"/>
      <c r="AB43" s="75">
        <f>+AB40/AB70</f>
        <v>0.22247998740052197</v>
      </c>
      <c r="AC43" s="84"/>
      <c r="AD43" s="73">
        <f>+AD40/AD70</f>
        <v>0.19355537852673257</v>
      </c>
      <c r="AE43" s="83"/>
      <c r="AF43" s="75">
        <f>+AF40/AF70</f>
        <v>0.10303504246273205</v>
      </c>
      <c r="AG43" s="84"/>
      <c r="AH43" s="75">
        <f>+AH40/AH70</f>
        <v>2.0210333605506826E-2</v>
      </c>
      <c r="AI43" s="84"/>
      <c r="AJ43" s="75">
        <f>+AJ40/AJ70</f>
        <v>1.8985127223038648E-2</v>
      </c>
      <c r="AK43" s="84"/>
      <c r="AL43" s="75">
        <f>+AL40/AL70</f>
        <v>5.0663768825532828E-2</v>
      </c>
      <c r="AM43" s="84"/>
      <c r="AN43" s="75">
        <f>+AN40/AN70</f>
        <v>4.1775320419408672E-2</v>
      </c>
      <c r="AO43" s="84"/>
      <c r="AP43" s="75">
        <f>+AP40/AP70</f>
        <v>5.5656562778022688E-2</v>
      </c>
      <c r="AQ43" s="84"/>
      <c r="AR43" s="75">
        <f>+AR40/AR70</f>
        <v>3.9445876116743391E-2</v>
      </c>
      <c r="AS43" s="84"/>
      <c r="AT43" s="73">
        <f>+AT40/AT70</f>
        <v>9.4857324790913605E-3</v>
      </c>
      <c r="AU43" s="83"/>
      <c r="AV43" s="75">
        <f>+AV40/AV70</f>
        <v>9.2575487552135714E-3</v>
      </c>
      <c r="AW43" s="84"/>
      <c r="AX43" s="75">
        <f>+AX40/AX70</f>
        <v>0.24170427037216452</v>
      </c>
      <c r="AY43" s="84"/>
      <c r="AZ43" s="75">
        <f>+AZ40/AZ70</f>
        <v>0.25400744995717223</v>
      </c>
      <c r="BA43" s="84"/>
      <c r="BB43" s="75">
        <f>+BB40/BB70</f>
        <v>0.18201416779413318</v>
      </c>
      <c r="BC43" s="84"/>
      <c r="BD43" s="75">
        <f>+BD40/BD70</f>
        <v>0.11164929868349208</v>
      </c>
      <c r="BE43" s="84"/>
      <c r="BF43" s="75">
        <f>+BF40/BF70</f>
        <v>3.5455701487470376E-2</v>
      </c>
      <c r="BG43" s="84"/>
      <c r="BH43" s="75">
        <f>+BH40/BH70</f>
        <v>2.4271632589667826E-2</v>
      </c>
      <c r="BI43" s="84"/>
      <c r="BJ43" s="75">
        <f>+BJ40/BJ70</f>
        <v>3.9796825444549683E-2</v>
      </c>
      <c r="BK43" s="84"/>
      <c r="BL43" s="75">
        <f>+BL40/BL70</f>
        <v>4.2033539464890315E-2</v>
      </c>
      <c r="BM43" s="84"/>
      <c r="BN43" s="75">
        <f>+BN40/BN70</f>
        <v>6.0822099759429094E-2</v>
      </c>
      <c r="BO43" s="84"/>
      <c r="BP43" s="75">
        <f>+BP40/BP70</f>
        <v>3.8191661576736036E-2</v>
      </c>
      <c r="BQ43" s="84"/>
      <c r="BR43" s="75">
        <f>+BR40/BR70</f>
        <v>1.8849900037957189E-2</v>
      </c>
      <c r="BS43" s="84"/>
      <c r="BT43" s="75">
        <f>+BT40/BT70</f>
        <v>1.1936606563936579E-2</v>
      </c>
      <c r="BU43" s="84"/>
      <c r="BV43" s="75">
        <f>+BV40/BV70</f>
        <v>0.29645375717576333</v>
      </c>
      <c r="BW43" s="84"/>
      <c r="BX43" s="75">
        <f>+BX40/BX70</f>
        <v>0.23717873984400592</v>
      </c>
      <c r="BY43" s="84"/>
      <c r="BZ43" s="73">
        <f>+BZ40/BZ70</f>
        <v>0.43265461191865379</v>
      </c>
      <c r="CA43" s="83"/>
      <c r="CB43" s="73">
        <f>+CB40/CB70</f>
        <v>6.0525694618437861E-2</v>
      </c>
      <c r="CC43" s="83"/>
      <c r="CD43" s="75">
        <f>+CD40/CD70</f>
        <v>5.2562303954797225E-2</v>
      </c>
      <c r="CE43" s="84"/>
      <c r="CF43" s="75">
        <f>+CF40/CF70</f>
        <v>3.1122689521739261E-2</v>
      </c>
      <c r="CG43" s="84"/>
      <c r="CH43" s="75">
        <f>+CH40/CH70</f>
        <v>4.191947608090299E-2</v>
      </c>
      <c r="CI43" s="84"/>
      <c r="CJ43" s="75">
        <f>+CJ40/CJ70</f>
        <v>4.0233961953908597E-2</v>
      </c>
      <c r="CK43" s="84"/>
      <c r="CL43" s="75">
        <f>+CL40/CL70</f>
        <v>5.2227620187906859E-2</v>
      </c>
      <c r="CM43" s="84"/>
      <c r="CN43" s="75">
        <f>+CN40/CN70</f>
        <v>3.5822887084533447E-2</v>
      </c>
      <c r="CO43" s="84"/>
      <c r="CP43" s="75">
        <f>+CP40/CP70</f>
        <v>1.7528948963610284E-2</v>
      </c>
      <c r="CQ43" s="84"/>
      <c r="CR43" s="75">
        <f>+CR40/CR70</f>
        <v>1.4855713368683894E-2</v>
      </c>
      <c r="CS43" s="84"/>
      <c r="CT43" s="75">
        <f>+CT40/CT70</f>
        <v>0.25630869996552474</v>
      </c>
      <c r="CU43" s="84"/>
      <c r="CV43" s="75">
        <f>+CV40/CV70</f>
        <v>0.21074145713635786</v>
      </c>
      <c r="CW43" s="84"/>
      <c r="CX43" s="75">
        <f>+CX40/CX70</f>
        <v>0.1773944025445679</v>
      </c>
      <c r="CY43" s="84"/>
      <c r="CZ43" s="75">
        <f>+CZ40/CZ70</f>
        <v>9.9898815559175236E-2</v>
      </c>
      <c r="DA43" s="84"/>
      <c r="DB43" s="75">
        <f>+DB40/DB70</f>
        <v>4.0868597820280947E-2</v>
      </c>
      <c r="DC43" s="84"/>
      <c r="DD43" s="285">
        <f>+DD40/DD70</f>
        <v>3.9267514478150536E-2</v>
      </c>
      <c r="DE43" s="286"/>
    </row>
    <row r="44" spans="1:109" x14ac:dyDescent="0.35">
      <c r="A44" s="94"/>
      <c r="B44" s="28"/>
      <c r="C44" s="83"/>
      <c r="D44" s="28"/>
      <c r="E44" s="83"/>
      <c r="F44" s="41"/>
      <c r="G44" s="84"/>
      <c r="H44" s="41"/>
      <c r="I44" s="84"/>
      <c r="J44" s="41"/>
      <c r="K44" s="84"/>
      <c r="L44" s="41"/>
      <c r="M44" s="84"/>
      <c r="N44" s="41"/>
      <c r="O44" s="84"/>
      <c r="P44" s="41"/>
      <c r="Q44" s="84"/>
      <c r="R44" s="41"/>
      <c r="S44" s="84"/>
      <c r="T44" s="41"/>
      <c r="U44" s="84"/>
      <c r="V44" s="41"/>
      <c r="W44" s="84"/>
      <c r="X44" s="41"/>
      <c r="Y44" s="84"/>
      <c r="Z44" s="41"/>
      <c r="AA44" s="84"/>
      <c r="AB44" s="41"/>
      <c r="AC44" s="84"/>
      <c r="AD44" s="28"/>
      <c r="AE44" s="83"/>
      <c r="AF44" s="41"/>
      <c r="AG44" s="84"/>
      <c r="AH44" s="41"/>
      <c r="AI44" s="84"/>
      <c r="AJ44" s="41"/>
      <c r="AK44" s="84"/>
      <c r="AL44" s="41"/>
      <c r="AM44" s="84"/>
      <c r="AN44" s="41"/>
      <c r="AO44" s="84"/>
      <c r="AP44" s="41"/>
      <c r="AQ44" s="84"/>
      <c r="AR44" s="41"/>
      <c r="AS44" s="84"/>
      <c r="AT44" s="28"/>
      <c r="AU44" s="83"/>
      <c r="AV44" s="41"/>
      <c r="AW44" s="84"/>
      <c r="AX44" s="41"/>
      <c r="AY44" s="84"/>
      <c r="AZ44" s="41"/>
      <c r="BA44" s="84"/>
      <c r="BB44" s="41"/>
      <c r="BC44" s="84"/>
      <c r="BD44" s="41"/>
      <c r="BE44" s="84"/>
      <c r="BF44" s="41"/>
      <c r="BG44" s="84"/>
      <c r="BH44" s="41"/>
      <c r="BI44" s="84"/>
      <c r="BJ44" s="41"/>
      <c r="BK44" s="84"/>
      <c r="BL44" s="41"/>
      <c r="BM44" s="84"/>
      <c r="BN44" s="41"/>
      <c r="BO44" s="84"/>
      <c r="BP44" s="41"/>
      <c r="BQ44" s="84"/>
      <c r="BR44" s="41"/>
      <c r="BS44" s="84"/>
      <c r="BT44" s="41"/>
      <c r="BU44" s="84"/>
      <c r="BV44" s="41"/>
      <c r="BW44" s="84"/>
      <c r="BX44" s="41"/>
      <c r="BY44" s="84"/>
      <c r="BZ44" s="28"/>
      <c r="CA44" s="83"/>
      <c r="CB44" s="28"/>
      <c r="CC44" s="83"/>
      <c r="CD44" s="41"/>
      <c r="CE44" s="84"/>
      <c r="CF44" s="41"/>
      <c r="CG44" s="84"/>
      <c r="CH44" s="41"/>
      <c r="CI44" s="84"/>
      <c r="CJ44" s="41"/>
      <c r="CK44" s="84"/>
      <c r="CL44" s="41"/>
      <c r="CM44" s="84"/>
      <c r="CN44" s="41"/>
      <c r="CO44" s="84"/>
      <c r="CP44" s="41"/>
      <c r="CQ44" s="84"/>
      <c r="CR44" s="41"/>
      <c r="CS44" s="84"/>
      <c r="CT44" s="41"/>
      <c r="CU44" s="84"/>
      <c r="CV44" s="41"/>
      <c r="CW44" s="84"/>
      <c r="CX44" s="41"/>
      <c r="CY44" s="84"/>
      <c r="CZ44" s="41"/>
      <c r="DA44" s="84"/>
      <c r="DB44" s="41"/>
      <c r="DC44" s="84"/>
      <c r="DD44" s="290"/>
      <c r="DE44" s="286"/>
    </row>
    <row r="45" spans="1:109" s="4" customFormat="1" x14ac:dyDescent="0.35">
      <c r="A45" s="40" t="s">
        <v>70</v>
      </c>
      <c r="B45" s="42">
        <f>+B52+B58</f>
        <v>39658.824235757165</v>
      </c>
      <c r="C45" s="70">
        <f>+C52+C58</f>
        <v>1</v>
      </c>
      <c r="D45" s="42">
        <f>+D52+D58</f>
        <v>40225.308111308368</v>
      </c>
      <c r="E45" s="70">
        <f>+E52+E58</f>
        <v>1</v>
      </c>
      <c r="F45" s="43">
        <f t="shared" ref="F45:Y45" si="0">+F52+F58</f>
        <v>40880.970533349799</v>
      </c>
      <c r="G45" s="71">
        <f t="shared" si="0"/>
        <v>1</v>
      </c>
      <c r="H45" s="43">
        <f t="shared" si="0"/>
        <v>41417.696084383795</v>
      </c>
      <c r="I45" s="71">
        <f t="shared" si="0"/>
        <v>1</v>
      </c>
      <c r="J45" s="43">
        <f t="shared" si="0"/>
        <v>41731.920195184408</v>
      </c>
      <c r="K45" s="71">
        <f t="shared" si="0"/>
        <v>1</v>
      </c>
      <c r="L45" s="43">
        <f t="shared" si="0"/>
        <v>41570.873807661133</v>
      </c>
      <c r="M45" s="71">
        <f t="shared" si="0"/>
        <v>1</v>
      </c>
      <c r="N45" s="43">
        <f t="shared" si="0"/>
        <v>42282.70184390941</v>
      </c>
      <c r="O45" s="71">
        <f t="shared" si="0"/>
        <v>1</v>
      </c>
      <c r="P45" s="43">
        <f t="shared" si="0"/>
        <v>42434.4592688505</v>
      </c>
      <c r="Q45" s="71">
        <f t="shared" si="0"/>
        <v>1</v>
      </c>
      <c r="R45" s="43">
        <f t="shared" si="0"/>
        <v>43190.749540413788</v>
      </c>
      <c r="S45" s="71">
        <f t="shared" si="0"/>
        <v>1</v>
      </c>
      <c r="T45" s="43">
        <f t="shared" si="0"/>
        <v>43278.853108518349</v>
      </c>
      <c r="U45" s="71">
        <f t="shared" si="0"/>
        <v>1</v>
      </c>
      <c r="V45" s="43">
        <f t="shared" si="0"/>
        <v>42941.619580879124</v>
      </c>
      <c r="W45" s="71">
        <f t="shared" si="0"/>
        <v>1</v>
      </c>
      <c r="X45" s="43">
        <f t="shared" si="0"/>
        <v>42885.107101311267</v>
      </c>
      <c r="Y45" s="71">
        <f t="shared" si="0"/>
        <v>0.99999999999999989</v>
      </c>
      <c r="Z45" s="43">
        <f t="shared" ref="Z45:AE45" si="1">+Z52+Z58</f>
        <v>42436.106805758245</v>
      </c>
      <c r="AA45" s="71">
        <f t="shared" si="1"/>
        <v>1</v>
      </c>
      <c r="AB45" s="43">
        <f t="shared" si="1"/>
        <v>42463.830143333333</v>
      </c>
      <c r="AC45" s="71">
        <f t="shared" si="1"/>
        <v>1</v>
      </c>
      <c r="AD45" s="42">
        <f t="shared" si="1"/>
        <v>42972.406598957969</v>
      </c>
      <c r="AE45" s="70">
        <f t="shared" si="1"/>
        <v>1</v>
      </c>
      <c r="AF45" s="43">
        <f t="shared" ref="AF45:BW45" si="2">+AF52+AF58</f>
        <v>42620.123732616805</v>
      </c>
      <c r="AG45" s="71">
        <f t="shared" si="2"/>
        <v>1</v>
      </c>
      <c r="AH45" s="43">
        <f t="shared" si="2"/>
        <v>42920.759462929156</v>
      </c>
      <c r="AI45" s="71">
        <f t="shared" si="2"/>
        <v>0.99999999999999989</v>
      </c>
      <c r="AJ45" s="43">
        <f t="shared" si="2"/>
        <v>42085.785394033053</v>
      </c>
      <c r="AK45" s="71">
        <f t="shared" si="2"/>
        <v>0.99999999999999989</v>
      </c>
      <c r="AL45" s="43">
        <f t="shared" si="2"/>
        <v>41767.324216472392</v>
      </c>
      <c r="AM45" s="71">
        <f t="shared" si="2"/>
        <v>1</v>
      </c>
      <c r="AN45" s="43">
        <f t="shared" si="2"/>
        <v>42541.313123953325</v>
      </c>
      <c r="AO45" s="71">
        <f t="shared" si="2"/>
        <v>1</v>
      </c>
      <c r="AP45" s="43">
        <f t="shared" si="2"/>
        <v>43782.765319063903</v>
      </c>
      <c r="AQ45" s="71">
        <f t="shared" si="2"/>
        <v>1</v>
      </c>
      <c r="AR45" s="43">
        <f t="shared" si="2"/>
        <v>44849.006599195971</v>
      </c>
      <c r="AS45" s="71">
        <f t="shared" si="2"/>
        <v>1</v>
      </c>
      <c r="AT45" s="42">
        <f t="shared" si="2"/>
        <v>45503.321450726609</v>
      </c>
      <c r="AU45" s="70">
        <f t="shared" si="2"/>
        <v>1</v>
      </c>
      <c r="AV45" s="43">
        <f t="shared" si="2"/>
        <v>46947.592419736589</v>
      </c>
      <c r="AW45" s="71">
        <f t="shared" si="2"/>
        <v>1</v>
      </c>
      <c r="AX45" s="43">
        <f t="shared" si="2"/>
        <v>47224.956643887963</v>
      </c>
      <c r="AY45" s="71">
        <f t="shared" si="2"/>
        <v>1</v>
      </c>
      <c r="AZ45" s="43">
        <f t="shared" si="2"/>
        <v>48922.988922012388</v>
      </c>
      <c r="BA45" s="71">
        <f t="shared" si="2"/>
        <v>1</v>
      </c>
      <c r="BB45" s="43">
        <f t="shared" si="2"/>
        <v>49049.671787640727</v>
      </c>
      <c r="BC45" s="71">
        <f t="shared" si="2"/>
        <v>1</v>
      </c>
      <c r="BD45" s="43">
        <f t="shared" si="2"/>
        <v>50313.223927227955</v>
      </c>
      <c r="BE45" s="71">
        <f t="shared" si="2"/>
        <v>0.99999999999999989</v>
      </c>
      <c r="BF45" s="43">
        <f t="shared" si="2"/>
        <v>52069.18166911068</v>
      </c>
      <c r="BG45" s="71">
        <f t="shared" si="2"/>
        <v>1</v>
      </c>
      <c r="BH45" s="43">
        <f t="shared" si="2"/>
        <v>52494.80376343106</v>
      </c>
      <c r="BI45" s="71">
        <f t="shared" si="2"/>
        <v>0.99999999999999989</v>
      </c>
      <c r="BJ45" s="43">
        <f t="shared" si="2"/>
        <v>52263.712118917058</v>
      </c>
      <c r="BK45" s="71">
        <f t="shared" si="2"/>
        <v>1</v>
      </c>
      <c r="BL45" s="43">
        <f t="shared" si="2"/>
        <v>52098.834637842796</v>
      </c>
      <c r="BM45" s="71">
        <f t="shared" si="2"/>
        <v>1</v>
      </c>
      <c r="BN45" s="43">
        <f t="shared" si="2"/>
        <v>52667.905442112904</v>
      </c>
      <c r="BO45" s="71">
        <f t="shared" si="2"/>
        <v>1</v>
      </c>
      <c r="BP45" s="43">
        <f t="shared" si="2"/>
        <v>52137.116067150957</v>
      </c>
      <c r="BQ45" s="71">
        <f t="shared" si="2"/>
        <v>1</v>
      </c>
      <c r="BR45" s="43">
        <f t="shared" si="2"/>
        <v>52724.689417841808</v>
      </c>
      <c r="BS45" s="71">
        <f t="shared" si="2"/>
        <v>1</v>
      </c>
      <c r="BT45" s="43">
        <f t="shared" si="2"/>
        <v>54047.937463178008</v>
      </c>
      <c r="BU45" s="71">
        <f t="shared" si="2"/>
        <v>1</v>
      </c>
      <c r="BV45" s="43">
        <f t="shared" si="2"/>
        <v>54919.196333269465</v>
      </c>
      <c r="BW45" s="71">
        <f t="shared" si="2"/>
        <v>1</v>
      </c>
      <c r="BX45" s="43">
        <f t="shared" ref="BX45:CM45" si="3">+BX52+BX58</f>
        <v>55918.289120426889</v>
      </c>
      <c r="BY45" s="71">
        <f t="shared" si="3"/>
        <v>1</v>
      </c>
      <c r="BZ45" s="42">
        <f t="shared" si="3"/>
        <v>55875.721746099058</v>
      </c>
      <c r="CA45" s="70">
        <f t="shared" si="3"/>
        <v>1</v>
      </c>
      <c r="CB45" s="42">
        <f t="shared" si="3"/>
        <v>56467.444865243553</v>
      </c>
      <c r="CC45" s="70">
        <f t="shared" si="3"/>
        <v>1</v>
      </c>
      <c r="CD45" s="43">
        <f t="shared" si="3"/>
        <v>56504.007118195557</v>
      </c>
      <c r="CE45" s="71">
        <f t="shared" si="3"/>
        <v>1</v>
      </c>
      <c r="CF45" s="43">
        <f t="shared" si="3"/>
        <v>55178.02423785151</v>
      </c>
      <c r="CG45" s="71">
        <f t="shared" si="3"/>
        <v>1</v>
      </c>
      <c r="CH45" s="43">
        <f t="shared" si="3"/>
        <v>55269.140691068082</v>
      </c>
      <c r="CI45" s="71">
        <f t="shared" si="3"/>
        <v>0.99999999999999989</v>
      </c>
      <c r="CJ45" s="43">
        <f t="shared" si="3"/>
        <v>55737.653878430421</v>
      </c>
      <c r="CK45" s="71">
        <f t="shared" si="3"/>
        <v>1</v>
      </c>
      <c r="CL45" s="43">
        <f t="shared" si="3"/>
        <v>56503.462735033827</v>
      </c>
      <c r="CM45" s="71">
        <f t="shared" si="3"/>
        <v>0.99999999999999989</v>
      </c>
      <c r="CN45" s="43">
        <f t="shared" ref="CN45:CS45" si="4">+CN52+CN58</f>
        <v>56370.047286629582</v>
      </c>
      <c r="CO45" s="71">
        <f t="shared" si="4"/>
        <v>1</v>
      </c>
      <c r="CP45" s="43">
        <f t="shared" si="4"/>
        <v>56994.84630796565</v>
      </c>
      <c r="CQ45" s="71">
        <f t="shared" si="4"/>
        <v>1</v>
      </c>
      <c r="CR45" s="43">
        <f t="shared" si="4"/>
        <v>57600.743883086412</v>
      </c>
      <c r="CS45" s="71">
        <f t="shared" si="4"/>
        <v>1</v>
      </c>
      <c r="CT45" s="43">
        <f t="shared" ref="CT45:CY45" si="5">+CT52+CT58</f>
        <v>57373.834511537745</v>
      </c>
      <c r="CU45" s="71">
        <f t="shared" si="5"/>
        <v>1</v>
      </c>
      <c r="CV45" s="43">
        <f t="shared" si="5"/>
        <v>57546.688080276632</v>
      </c>
      <c r="CW45" s="71">
        <f t="shared" si="5"/>
        <v>1</v>
      </c>
      <c r="CX45" s="43">
        <f t="shared" si="5"/>
        <v>58215.345485398429</v>
      </c>
      <c r="CY45" s="71">
        <f t="shared" si="5"/>
        <v>1</v>
      </c>
      <c r="CZ45" s="43">
        <f t="shared" ref="CZ45:DA45" si="6">+CZ52+CZ58</f>
        <v>58653.782831745644</v>
      </c>
      <c r="DA45" s="71">
        <f t="shared" si="6"/>
        <v>1</v>
      </c>
      <c r="DB45" s="43">
        <f t="shared" ref="DB45:DC45" si="7">+DB52+DB58</f>
        <v>58314.945929368114</v>
      </c>
      <c r="DC45" s="71">
        <f t="shared" si="7"/>
        <v>1</v>
      </c>
      <c r="DD45" s="291">
        <f t="shared" ref="DD45:DE45" si="8">+DD52+DD58</f>
        <v>58537.37869611106</v>
      </c>
      <c r="DE45" s="252">
        <f t="shared" si="8"/>
        <v>1</v>
      </c>
    </row>
    <row r="46" spans="1:109" s="4" customFormat="1" x14ac:dyDescent="0.35">
      <c r="A46" s="94" t="s">
        <v>49</v>
      </c>
      <c r="B46" s="73">
        <f>+B45/B65</f>
        <v>0.66911521517675643</v>
      </c>
      <c r="C46" s="74"/>
      <c r="D46" s="73">
        <v>0</v>
      </c>
      <c r="E46" s="74"/>
      <c r="F46" s="75">
        <v>0</v>
      </c>
      <c r="G46" s="76"/>
      <c r="H46" s="75">
        <v>0</v>
      </c>
      <c r="I46" s="76"/>
      <c r="J46" s="75">
        <v>0</v>
      </c>
      <c r="K46" s="76"/>
      <c r="L46" s="75">
        <v>0</v>
      </c>
      <c r="M46" s="76"/>
      <c r="N46" s="75">
        <v>0</v>
      </c>
      <c r="O46" s="76"/>
      <c r="P46" s="75">
        <v>0</v>
      </c>
      <c r="Q46" s="76"/>
      <c r="R46" s="75">
        <v>0</v>
      </c>
      <c r="S46" s="76"/>
      <c r="T46" s="75">
        <v>0</v>
      </c>
      <c r="U46" s="76"/>
      <c r="V46" s="75">
        <v>0</v>
      </c>
      <c r="W46" s="76"/>
      <c r="X46" s="75">
        <v>0</v>
      </c>
      <c r="Y46" s="76"/>
      <c r="Z46" s="75">
        <f>+Z45/Z65</f>
        <v>0.67627746598788963</v>
      </c>
      <c r="AA46" s="76"/>
      <c r="AB46" s="75">
        <v>0</v>
      </c>
      <c r="AC46" s="76"/>
      <c r="AD46" s="73">
        <v>0</v>
      </c>
      <c r="AE46" s="74"/>
      <c r="AF46" s="75">
        <v>0</v>
      </c>
      <c r="AG46" s="76"/>
      <c r="AH46" s="75">
        <v>0</v>
      </c>
      <c r="AI46" s="76"/>
      <c r="AJ46" s="75">
        <v>0</v>
      </c>
      <c r="AK46" s="76"/>
      <c r="AL46" s="75">
        <v>0</v>
      </c>
      <c r="AM46" s="76"/>
      <c r="AN46" s="75">
        <v>0</v>
      </c>
      <c r="AO46" s="76"/>
      <c r="AP46" s="75">
        <v>0</v>
      </c>
      <c r="AQ46" s="76"/>
      <c r="AR46" s="75">
        <v>0</v>
      </c>
      <c r="AS46" s="76"/>
      <c r="AT46" s="73">
        <v>0</v>
      </c>
      <c r="AU46" s="74"/>
      <c r="AV46" s="75">
        <v>0</v>
      </c>
      <c r="AW46" s="76"/>
      <c r="AX46" s="75">
        <f>+AX45/AX65</f>
        <v>0.62984833370541948</v>
      </c>
      <c r="AY46" s="76"/>
      <c r="AZ46" s="77" t="e">
        <f>+AZ45/AZ65</f>
        <v>#DIV/0!</v>
      </c>
      <c r="BA46" s="76"/>
      <c r="BB46" s="77" t="e">
        <f>+BB45/BB65</f>
        <v>#DIV/0!</v>
      </c>
      <c r="BC46" s="76"/>
      <c r="BD46" s="77" t="e">
        <f>+BD45/BD65</f>
        <v>#DIV/0!</v>
      </c>
      <c r="BE46" s="76"/>
      <c r="BF46" s="77" t="e">
        <f>+BF45/BF65</f>
        <v>#DIV/0!</v>
      </c>
      <c r="BG46" s="76"/>
      <c r="BH46" s="77" t="e">
        <f>+BH45/BH65</f>
        <v>#DIV/0!</v>
      </c>
      <c r="BI46" s="76"/>
      <c r="BJ46" s="77" t="e">
        <f>+BJ45/BJ65</f>
        <v>#DIV/0!</v>
      </c>
      <c r="BK46" s="76"/>
      <c r="BL46" s="77" t="e">
        <f>+BL45/BL65</f>
        <v>#DIV/0!</v>
      </c>
      <c r="BM46" s="76"/>
      <c r="BN46" s="77" t="e">
        <f>+BN45/BN65</f>
        <v>#DIV/0!</v>
      </c>
      <c r="BO46" s="76"/>
      <c r="BP46" s="77" t="e">
        <f>+BP45/BP65</f>
        <v>#DIV/0!</v>
      </c>
      <c r="BQ46" s="76"/>
      <c r="BR46" s="77"/>
      <c r="BS46" s="76"/>
      <c r="BT46" s="77"/>
      <c r="BU46" s="76"/>
      <c r="BV46" s="75">
        <f>+BV45/BV65</f>
        <v>0.61119265517910015</v>
      </c>
      <c r="BW46" s="76"/>
      <c r="BX46" s="75"/>
      <c r="BY46" s="76"/>
      <c r="BZ46" s="73"/>
      <c r="CA46" s="74"/>
      <c r="CB46" s="73"/>
      <c r="CC46" s="74"/>
      <c r="CD46" s="75"/>
      <c r="CE46" s="76"/>
      <c r="CF46" s="75"/>
      <c r="CG46" s="76"/>
      <c r="CH46" s="75"/>
      <c r="CI46" s="76"/>
      <c r="CJ46" s="75"/>
      <c r="CK46" s="76"/>
      <c r="CL46" s="75"/>
      <c r="CM46" s="76"/>
      <c r="CN46" s="75"/>
      <c r="CO46" s="76"/>
      <c r="CP46" s="75"/>
      <c r="CQ46" s="76"/>
      <c r="CR46" s="75"/>
      <c r="CS46" s="76"/>
      <c r="CT46" s="75"/>
      <c r="CU46" s="76"/>
      <c r="CV46" s="75"/>
      <c r="CW46" s="76"/>
      <c r="CX46" s="75"/>
      <c r="CY46" s="76"/>
      <c r="CZ46" s="75"/>
      <c r="DA46" s="76"/>
      <c r="DB46" s="75"/>
      <c r="DC46" s="76"/>
      <c r="DD46" s="285"/>
      <c r="DE46" s="283"/>
    </row>
    <row r="47" spans="1:109" s="4" customFormat="1" x14ac:dyDescent="0.35">
      <c r="A47" s="94" t="s">
        <v>71</v>
      </c>
      <c r="B47" s="73">
        <f>+B45/B67</f>
        <v>3.3874716408932022</v>
      </c>
      <c r="C47" s="74"/>
      <c r="D47" s="73">
        <v>0</v>
      </c>
      <c r="E47" s="74"/>
      <c r="F47" s="75">
        <v>0</v>
      </c>
      <c r="G47" s="76"/>
      <c r="H47" s="75">
        <v>0</v>
      </c>
      <c r="I47" s="76"/>
      <c r="J47" s="75">
        <v>0</v>
      </c>
      <c r="K47" s="76"/>
      <c r="L47" s="75">
        <v>0</v>
      </c>
      <c r="M47" s="76"/>
      <c r="N47" s="75">
        <v>0</v>
      </c>
      <c r="O47" s="76"/>
      <c r="P47" s="75">
        <v>0</v>
      </c>
      <c r="Q47" s="76"/>
      <c r="R47" s="75">
        <v>0</v>
      </c>
      <c r="S47" s="76"/>
      <c r="T47" s="75">
        <v>0</v>
      </c>
      <c r="U47" s="76"/>
      <c r="V47" s="75">
        <v>0</v>
      </c>
      <c r="W47" s="76"/>
      <c r="X47" s="75">
        <v>0</v>
      </c>
      <c r="Y47" s="76"/>
      <c r="Z47" s="75">
        <f>+Z45/Z67</f>
        <v>2.9314801606630452</v>
      </c>
      <c r="AA47" s="76"/>
      <c r="AB47" s="75">
        <v>0</v>
      </c>
      <c r="AC47" s="76"/>
      <c r="AD47" s="73">
        <v>0</v>
      </c>
      <c r="AE47" s="74"/>
      <c r="AF47" s="75">
        <v>0</v>
      </c>
      <c r="AG47" s="76"/>
      <c r="AH47" s="75">
        <v>0</v>
      </c>
      <c r="AI47" s="76"/>
      <c r="AJ47" s="75">
        <v>0</v>
      </c>
      <c r="AK47" s="76"/>
      <c r="AL47" s="75">
        <v>0</v>
      </c>
      <c r="AM47" s="76"/>
      <c r="AN47" s="75">
        <v>0</v>
      </c>
      <c r="AO47" s="76"/>
      <c r="AP47" s="75">
        <v>0</v>
      </c>
      <c r="AQ47" s="76"/>
      <c r="AR47" s="75">
        <v>0</v>
      </c>
      <c r="AS47" s="76"/>
      <c r="AT47" s="73">
        <v>0</v>
      </c>
      <c r="AU47" s="74"/>
      <c r="AV47" s="75">
        <v>0</v>
      </c>
      <c r="AW47" s="76"/>
      <c r="AX47" s="75">
        <f>+AX45/AX67</f>
        <v>2.8577194285093226</v>
      </c>
      <c r="AY47" s="76"/>
      <c r="AZ47" s="77" t="e">
        <f>+AZ45/AZ67</f>
        <v>#DIV/0!</v>
      </c>
      <c r="BA47" s="76"/>
      <c r="BB47" s="77" t="e">
        <f>+BB45/BB67</f>
        <v>#DIV/0!</v>
      </c>
      <c r="BC47" s="76"/>
      <c r="BD47" s="77" t="e">
        <f>+BD45/BD67</f>
        <v>#DIV/0!</v>
      </c>
      <c r="BE47" s="76"/>
      <c r="BF47" s="77" t="e">
        <f>+BF45/BF67</f>
        <v>#DIV/0!</v>
      </c>
      <c r="BG47" s="76"/>
      <c r="BH47" s="77" t="e">
        <f>+BH45/BH67</f>
        <v>#DIV/0!</v>
      </c>
      <c r="BI47" s="76"/>
      <c r="BJ47" s="77" t="e">
        <f>+BJ45/BJ67</f>
        <v>#DIV/0!</v>
      </c>
      <c r="BK47" s="76"/>
      <c r="BL47" s="77" t="e">
        <f>+BL45/BL67</f>
        <v>#DIV/0!</v>
      </c>
      <c r="BM47" s="76"/>
      <c r="BN47" s="77" t="e">
        <f>+BN45/BN67</f>
        <v>#DIV/0!</v>
      </c>
      <c r="BO47" s="76"/>
      <c r="BP47" s="77" t="e">
        <f>+BP45/BP67</f>
        <v>#DIV/0!</v>
      </c>
      <c r="BQ47" s="76"/>
      <c r="BR47" s="77"/>
      <c r="BS47" s="76"/>
      <c r="BT47" s="77"/>
      <c r="BU47" s="76"/>
      <c r="BV47" s="75">
        <f>+BV45/BV67</f>
        <v>2.9208454372168311</v>
      </c>
      <c r="BW47" s="76"/>
      <c r="BX47" s="75"/>
      <c r="BY47" s="76"/>
      <c r="BZ47" s="73"/>
      <c r="CA47" s="74"/>
      <c r="CB47" s="73"/>
      <c r="CC47" s="74"/>
      <c r="CD47" s="75"/>
      <c r="CE47" s="76"/>
      <c r="CF47" s="75"/>
      <c r="CG47" s="76"/>
      <c r="CH47" s="75"/>
      <c r="CI47" s="76"/>
      <c r="CJ47" s="75"/>
      <c r="CK47" s="76"/>
      <c r="CL47" s="75"/>
      <c r="CM47" s="76"/>
      <c r="CN47" s="75"/>
      <c r="CO47" s="76"/>
      <c r="CP47" s="75"/>
      <c r="CQ47" s="76"/>
      <c r="CR47" s="75"/>
      <c r="CS47" s="76"/>
      <c r="CT47" s="75"/>
      <c r="CU47" s="76"/>
      <c r="CV47" s="75"/>
      <c r="CW47" s="76"/>
      <c r="CX47" s="75"/>
      <c r="CY47" s="76"/>
      <c r="CZ47" s="75"/>
      <c r="DA47" s="76"/>
      <c r="DB47" s="75"/>
      <c r="DC47" s="76"/>
      <c r="DD47" s="285"/>
      <c r="DE47" s="283"/>
    </row>
    <row r="48" spans="1:109" s="4" customFormat="1" x14ac:dyDescent="0.35">
      <c r="A48" s="94" t="s">
        <v>68</v>
      </c>
      <c r="B48" s="73">
        <f>+B45/B68</f>
        <v>5.2017925986865405</v>
      </c>
      <c r="C48" s="70"/>
      <c r="D48" s="73">
        <f>+D45/D68</f>
        <v>51.053204128990139</v>
      </c>
      <c r="E48" s="70"/>
      <c r="F48" s="75">
        <f>+F45/F68</f>
        <v>4.5129578033797496E-2</v>
      </c>
      <c r="G48" s="71"/>
      <c r="H48" s="75">
        <f>+H45/H68</f>
        <v>14.658272871301154</v>
      </c>
      <c r="I48" s="71"/>
      <c r="J48" s="75">
        <f>+J45/J68</f>
        <v>11.729214147175385</v>
      </c>
      <c r="K48" s="71"/>
      <c r="L48" s="75">
        <f>+L45/L68</f>
        <v>9.8913017431687464</v>
      </c>
      <c r="M48" s="71"/>
      <c r="N48" s="75">
        <f>+N45/N68</f>
        <v>8.3488703606595251</v>
      </c>
      <c r="O48" s="71"/>
      <c r="P48" s="75">
        <f>+P45/P68</f>
        <v>7.3553913667412916</v>
      </c>
      <c r="Q48" s="71"/>
      <c r="R48" s="75">
        <f>+R45/R68</f>
        <v>6.7261050662689179</v>
      </c>
      <c r="S48" s="71"/>
      <c r="T48" s="75">
        <f>+T45/T68</f>
        <v>5.9832554930497199</v>
      </c>
      <c r="U48" s="71"/>
      <c r="V48" s="75">
        <f>+V45/V68</f>
        <v>5.4663515660583277</v>
      </c>
      <c r="W48" s="71"/>
      <c r="X48" s="75">
        <f>+X45/X68</f>
        <v>4.9092634451522423</v>
      </c>
      <c r="Y48" s="71"/>
      <c r="Z48" s="75">
        <f>+Z45/Z68</f>
        <v>4.3154093663591739</v>
      </c>
      <c r="AA48" s="71"/>
      <c r="AB48" s="75">
        <f>+AB45/AB68</f>
        <v>44.873210239182903</v>
      </c>
      <c r="AC48" s="71"/>
      <c r="AD48" s="73">
        <f>+AD45/AD68</f>
        <v>25.156997655697779</v>
      </c>
      <c r="AE48" s="70"/>
      <c r="AF48" s="75">
        <f>+AF45/AF68</f>
        <v>14.682334432723083</v>
      </c>
      <c r="AG48" s="71"/>
      <c r="AH48" s="75">
        <f>+AH45/AH68</f>
        <v>12.022067739895133</v>
      </c>
      <c r="AI48" s="71"/>
      <c r="AJ48" s="75">
        <f>+AJ45/AJ68</f>
        <v>10.053634040999754</v>
      </c>
      <c r="AK48" s="71"/>
      <c r="AL48" s="75">
        <f>+AL45/AL68</f>
        <v>8.1889344891461491</v>
      </c>
      <c r="AM48" s="71"/>
      <c r="AN48" s="75">
        <f>+AN45/AN68</f>
        <v>6.9465028108422482</v>
      </c>
      <c r="AO48" s="71"/>
      <c r="AP48" s="75">
        <f>+AP45/AP68</f>
        <v>6.0039838830873036</v>
      </c>
      <c r="AQ48" s="71"/>
      <c r="AR48" s="75">
        <f>+AR45/AR68</f>
        <v>5.1690518654257884</v>
      </c>
      <c r="AS48" s="71"/>
      <c r="AT48" s="73">
        <f>+AT45/AT68</f>
        <v>4.7131362410481428</v>
      </c>
      <c r="AU48" s="70"/>
      <c r="AV48" s="75">
        <f>+AV45/AV68</f>
        <v>4.3580721237622857</v>
      </c>
      <c r="AW48" s="71"/>
      <c r="AX48" s="75">
        <f>+AX45/AX68</f>
        <v>3.8485408708301478</v>
      </c>
      <c r="AY48" s="71"/>
      <c r="AZ48" s="75">
        <f>+AZ45/AZ68</f>
        <v>40.29728282376599</v>
      </c>
      <c r="BA48" s="71"/>
      <c r="BB48" s="75">
        <f>+BB45/BB68</f>
        <v>23.843896089452333</v>
      </c>
      <c r="BC48" s="71"/>
      <c r="BD48" s="75">
        <f>+BD45/BD68</f>
        <v>13.57219178559709</v>
      </c>
      <c r="BE48" s="71"/>
      <c r="BF48" s="75">
        <f>+BF45/BF68</f>
        <v>11.384804127426387</v>
      </c>
      <c r="BG48" s="71"/>
      <c r="BH48" s="75">
        <f>+BH45/BH68</f>
        <v>9.4621908306786793</v>
      </c>
      <c r="BI48" s="71"/>
      <c r="BJ48" s="75">
        <f>+BJ45/BJ68</f>
        <v>7.8021980334659098</v>
      </c>
      <c r="BK48" s="71"/>
      <c r="BL48" s="75">
        <f>+BL45/BL68</f>
        <v>6.7790893506937797</v>
      </c>
      <c r="BM48" s="71"/>
      <c r="BN48" s="75">
        <f>+BN45/BN68</f>
        <v>6.0412499886434201</v>
      </c>
      <c r="BO48" s="71"/>
      <c r="BP48" s="75">
        <f>+BP45/BP68</f>
        <v>5.313221293182842</v>
      </c>
      <c r="BQ48" s="71"/>
      <c r="BR48" s="75">
        <f>+BR45/BR68</f>
        <v>4.8319254913029388</v>
      </c>
      <c r="BS48" s="71"/>
      <c r="BT48" s="75">
        <f>+BT45/BT68</f>
        <v>4.5389968455252729</v>
      </c>
      <c r="BU48" s="71"/>
      <c r="BV48" s="75">
        <f>+BV45/BV68</f>
        <v>4.5019636401571921</v>
      </c>
      <c r="BW48" s="71"/>
      <c r="BX48" s="75">
        <f>+BX45/BX68</f>
        <v>43.18454959245846</v>
      </c>
      <c r="BY48" s="71"/>
      <c r="BZ48" s="73">
        <f>+BZ45/BZ68</f>
        <v>42.959353915914789</v>
      </c>
      <c r="CA48" s="70"/>
      <c r="CB48" s="73">
        <f>+CB45/CB68</f>
        <v>11.332931079700419</v>
      </c>
      <c r="CC48" s="70"/>
      <c r="CD48" s="75">
        <f>+CD45/CD68</f>
        <v>11.460398084488627</v>
      </c>
      <c r="CE48" s="71"/>
      <c r="CF48" s="75">
        <f>+CF45/CF68</f>
        <v>9.6561512859948859</v>
      </c>
      <c r="CG48" s="71"/>
      <c r="CH48" s="75">
        <f>+CH45/CH68</f>
        <v>7.8330150428310343</v>
      </c>
      <c r="CI48" s="71"/>
      <c r="CJ48" s="75">
        <f>+CJ45/CJ68</f>
        <v>6.8186611559245005</v>
      </c>
      <c r="CK48" s="71"/>
      <c r="CL48" s="75">
        <f>+CL45/CL68</f>
        <v>6.1336871769691923</v>
      </c>
      <c r="CM48" s="71"/>
      <c r="CN48" s="75">
        <f>+CN45/CN68</f>
        <v>5.3682352547408945</v>
      </c>
      <c r="CO48" s="71"/>
      <c r="CP48" s="75">
        <f>+CP45/CP68</f>
        <v>4.8458620578508276</v>
      </c>
      <c r="CQ48" s="71"/>
      <c r="CR48" s="75">
        <f>+CR45/CR68</f>
        <v>4.4664436402504872</v>
      </c>
      <c r="CS48" s="71"/>
      <c r="CT48" s="75">
        <f>+CT45/CT68</f>
        <v>3.964687305125012</v>
      </c>
      <c r="CU48" s="71"/>
      <c r="CV48" s="75">
        <f>+CV45/CV68</f>
        <v>42.011244561806144</v>
      </c>
      <c r="CW48" s="71"/>
      <c r="CX48" s="75">
        <f>+CX45/CX68</f>
        <v>24.500107732305285</v>
      </c>
      <c r="CY48" s="71"/>
      <c r="CZ48" s="75">
        <f>+CZ45/CZ68</f>
        <v>14.601989820284723</v>
      </c>
      <c r="DA48" s="71"/>
      <c r="DB48" s="75">
        <f>+DB45/DB68</f>
        <v>11.478285485539091</v>
      </c>
      <c r="DC48" s="71"/>
      <c r="DD48" s="285">
        <f>+DD45/DD68</f>
        <v>11.526840441715651</v>
      </c>
      <c r="DE48" s="252"/>
    </row>
    <row r="49" spans="1:109" s="4" customFormat="1" x14ac:dyDescent="0.35">
      <c r="A49" s="94" t="s">
        <v>72</v>
      </c>
      <c r="B49" s="73">
        <f>+B45/B69</f>
        <v>5.6252820828594388</v>
      </c>
      <c r="C49" s="70"/>
      <c r="D49" s="73">
        <f>+D45/D69</f>
        <v>54.491145119380477</v>
      </c>
      <c r="E49" s="70"/>
      <c r="F49" s="75">
        <f>+F45/F69</f>
        <v>5.1126802515921624E-2</v>
      </c>
      <c r="G49" s="71"/>
      <c r="H49" s="75">
        <f>+H45/H69</f>
        <v>17.35451477347203</v>
      </c>
      <c r="I49" s="71"/>
      <c r="J49" s="75">
        <f>+J45/J69</f>
        <v>13.820777224961066</v>
      </c>
      <c r="K49" s="71"/>
      <c r="L49" s="75">
        <f>+L45/L69</f>
        <v>11.575295920774469</v>
      </c>
      <c r="M49" s="71"/>
      <c r="N49" s="75">
        <f>+N45/N69</f>
        <v>9.6761575173692016</v>
      </c>
      <c r="O49" s="71"/>
      <c r="P49" s="75">
        <f>+P45/P69</f>
        <v>8.4908464251344995</v>
      </c>
      <c r="Q49" s="71"/>
      <c r="R49" s="75">
        <f>+R45/R69</f>
        <v>7.7573510474913316</v>
      </c>
      <c r="S49" s="71"/>
      <c r="T49" s="75">
        <f>+T45/T69</f>
        <v>6.8493169649607575</v>
      </c>
      <c r="U49" s="71"/>
      <c r="V49" s="75">
        <f>+V45/V69</f>
        <v>6.249818775995629</v>
      </c>
      <c r="W49" s="71"/>
      <c r="X49" s="75">
        <f>+X45/X69</f>
        <v>5.6022036933738013</v>
      </c>
      <c r="Y49" s="71"/>
      <c r="Z49" s="75">
        <f>+Z45/Z69</f>
        <v>4.8995275677490877</v>
      </c>
      <c r="AA49" s="71"/>
      <c r="AB49" s="75">
        <f>+AB45/AB69</f>
        <v>50.530043194847522</v>
      </c>
      <c r="AC49" s="71"/>
      <c r="AD49" s="73">
        <f>+AD45/AD69</f>
        <v>28.312675052876017</v>
      </c>
      <c r="AE49" s="70"/>
      <c r="AF49" s="75">
        <f>+AF45/AF69</f>
        <v>16.374829687571609</v>
      </c>
      <c r="AG49" s="71"/>
      <c r="AH49" s="75">
        <f>+AH45/AH69</f>
        <v>13.594705079399322</v>
      </c>
      <c r="AI49" s="71"/>
      <c r="AJ49" s="75">
        <f>+AJ45/AJ69</f>
        <v>11.741262753267897</v>
      </c>
      <c r="AK49" s="71"/>
      <c r="AL49" s="75">
        <f>+AL45/AL69</f>
        <v>9.506084871191721</v>
      </c>
      <c r="AM49" s="71"/>
      <c r="AN49" s="75">
        <f>+AN45/AN69</f>
        <v>8.0111265830336933</v>
      </c>
      <c r="AO49" s="71"/>
      <c r="AP49" s="75">
        <f>+AP45/AP69</f>
        <v>7.1665355796712111</v>
      </c>
      <c r="AQ49" s="71"/>
      <c r="AR49" s="75">
        <f>+AR45/AR69</f>
        <v>6.1303488218096529</v>
      </c>
      <c r="AS49" s="71"/>
      <c r="AT49" s="73">
        <f>+AT45/AT69</f>
        <v>5.5594894461130568</v>
      </c>
      <c r="AU49" s="70"/>
      <c r="AV49" s="75">
        <f>+AV45/AV69</f>
        <v>5.1185021097664904</v>
      </c>
      <c r="AW49" s="71"/>
      <c r="AX49" s="75">
        <f>+AX45/AX69</f>
        <v>4.47151154850628</v>
      </c>
      <c r="AY49" s="71"/>
      <c r="AZ49" s="75">
        <f>+AZ45/AZ69</f>
        <v>45.453987097489673</v>
      </c>
      <c r="BA49" s="71"/>
      <c r="BB49" s="75">
        <f>+BB45/BB69</f>
        <v>26.922186908217114</v>
      </c>
      <c r="BC49" s="71"/>
      <c r="BD49" s="75">
        <f>+BD45/BD69</f>
        <v>15.063610731443017</v>
      </c>
      <c r="BE49" s="71"/>
      <c r="BF49" s="75">
        <f>+BF45/BF69</f>
        <v>12.693026507969998</v>
      </c>
      <c r="BG49" s="71"/>
      <c r="BH49" s="75">
        <f>+BH45/BH69</f>
        <v>10.569647785325303</v>
      </c>
      <c r="BI49" s="71"/>
      <c r="BJ49" s="75">
        <f>+BJ45/BJ69</f>
        <v>8.701977513303035</v>
      </c>
      <c r="BK49" s="71"/>
      <c r="BL49" s="75">
        <f>+BL45/BL69</f>
        <v>7.5725597776486042</v>
      </c>
      <c r="BM49" s="71"/>
      <c r="BN49" s="75">
        <f>+BN45/BN69</f>
        <v>6.7562648813389865</v>
      </c>
      <c r="BO49" s="71"/>
      <c r="BP49" s="75">
        <f>+BP45/BP69</f>
        <v>5.9303003440832827</v>
      </c>
      <c r="BQ49" s="71"/>
      <c r="BR49" s="75">
        <f>+BR45/BR69</f>
        <v>5.3955288804592785</v>
      </c>
      <c r="BS49" s="71"/>
      <c r="BT49" s="75">
        <f>+BT45/BT69</f>
        <v>5.0809383936584638</v>
      </c>
      <c r="BU49" s="71"/>
      <c r="BV49" s="75">
        <f>+BV45/BV69</f>
        <v>5.0394835433030565</v>
      </c>
      <c r="BW49" s="71"/>
      <c r="BX49" s="75">
        <f>+BX45/BX69</f>
        <v>49.110223383714953</v>
      </c>
      <c r="BY49" s="71"/>
      <c r="BZ49" s="73">
        <f>+BZ45/BZ69</f>
        <v>48.854126930597431</v>
      </c>
      <c r="CA49" s="70"/>
      <c r="CB49" s="73">
        <f>+CB45/CB69</f>
        <v>12.74382080879804</v>
      </c>
      <c r="CC49" s="70"/>
      <c r="CD49" s="75">
        <f>+CD45/CD69</f>
        <v>12.887156778692431</v>
      </c>
      <c r="CE49" s="71"/>
      <c r="CF49" s="75">
        <f>+CF45/CF69</f>
        <v>10.881434330204309</v>
      </c>
      <c r="CG49" s="71"/>
      <c r="CH49" s="75">
        <f>+CH45/CH69</f>
        <v>8.8175435376692235</v>
      </c>
      <c r="CI49" s="71"/>
      <c r="CJ49" s="75">
        <f>+CJ45/CJ69</f>
        <v>7.6739442778241891</v>
      </c>
      <c r="CK49" s="71"/>
      <c r="CL49" s="75">
        <f>+CL45/CL69</f>
        <v>6.9171805393400092</v>
      </c>
      <c r="CM49" s="71"/>
      <c r="CN49" s="75">
        <f>+CN45/CN69</f>
        <v>6.0675447962696492</v>
      </c>
      <c r="CO49" s="71"/>
      <c r="CP49" s="75">
        <f>+CP45/CP69</f>
        <v>5.4681122952651675</v>
      </c>
      <c r="CQ49" s="71"/>
      <c r="CR49" s="75">
        <f>+CR45/CR69</f>
        <v>5.0446747923490349</v>
      </c>
      <c r="CS49" s="71"/>
      <c r="CT49" s="75">
        <f>+CT45/CT69</f>
        <v>4.4624516467298676</v>
      </c>
      <c r="CU49" s="71"/>
      <c r="CV49" s="75">
        <f>+CV45/CV69</f>
        <v>47.635148488185507</v>
      </c>
      <c r="CW49" s="71"/>
      <c r="CX49" s="75">
        <f>+CX45/CX69</f>
        <v>27.870288713985122</v>
      </c>
      <c r="CY49" s="71"/>
      <c r="CZ49" s="75">
        <f>+CZ45/CZ69</f>
        <v>16.377785033335325</v>
      </c>
      <c r="DA49" s="71"/>
      <c r="DB49" s="75">
        <f>+DB45/DB69</f>
        <v>12.909837499407944</v>
      </c>
      <c r="DC49" s="71"/>
      <c r="DD49" s="285">
        <f>+DD45/DD69</f>
        <v>12.964448146165246</v>
      </c>
      <c r="DE49" s="252"/>
    </row>
    <row r="50" spans="1:109" s="4" customFormat="1" x14ac:dyDescent="0.35">
      <c r="A50" s="94" t="s">
        <v>69</v>
      </c>
      <c r="B50" s="73">
        <f>+B45/B70</f>
        <v>3.1786958192154251</v>
      </c>
      <c r="C50" s="70"/>
      <c r="D50" s="73">
        <f>+D45/D70</f>
        <v>36.977342339267359</v>
      </c>
      <c r="E50" s="70"/>
      <c r="F50" s="75">
        <f>+F45/F70</f>
        <v>2.9980902616628419E-2</v>
      </c>
      <c r="G50" s="71"/>
      <c r="H50" s="75">
        <f>+H45/H70</f>
        <v>11.896248696917491</v>
      </c>
      <c r="I50" s="71"/>
      <c r="J50" s="75">
        <f>+J45/J70</f>
        <v>9.6454262047942905</v>
      </c>
      <c r="K50" s="71"/>
      <c r="L50" s="75">
        <f>+L45/L70</f>
        <v>8.0016245587634671</v>
      </c>
      <c r="M50" s="71"/>
      <c r="N50" s="75">
        <f>+N45/N70</f>
        <v>6.7373221065988567</v>
      </c>
      <c r="O50" s="71"/>
      <c r="P50" s="75">
        <f>+P45/P70</f>
        <v>5.7824955475854178</v>
      </c>
      <c r="Q50" s="71"/>
      <c r="R50" s="75">
        <f>+R45/R70</f>
        <v>5.0546796606567446</v>
      </c>
      <c r="S50" s="71"/>
      <c r="T50" s="75">
        <f>+T45/T70</f>
        <v>4.5043757839514633</v>
      </c>
      <c r="U50" s="71"/>
      <c r="V50" s="75">
        <f>+V45/V70</f>
        <v>4.184725086165602</v>
      </c>
      <c r="W50" s="71"/>
      <c r="X50" s="75">
        <f>+X45/X70</f>
        <v>3.7686069630794323</v>
      </c>
      <c r="Y50" s="71"/>
      <c r="Z50" s="75">
        <f>+Z45/Z70</f>
        <v>3.2719731890976651</v>
      </c>
      <c r="AA50" s="71"/>
      <c r="AB50" s="75">
        <f>+AB45/AB70</f>
        <v>37.552410653952265</v>
      </c>
      <c r="AC50" s="71"/>
      <c r="AD50" s="73">
        <f>+AD45/AD70</f>
        <v>18.072549268251532</v>
      </c>
      <c r="AE50" s="70"/>
      <c r="AF50" s="75">
        <f>+AF45/AF70</f>
        <v>12.539280395955716</v>
      </c>
      <c r="AG50" s="71"/>
      <c r="AH50" s="75">
        <f>+AH45/AH70</f>
        <v>10.430872389990412</v>
      </c>
      <c r="AI50" s="71"/>
      <c r="AJ50" s="75">
        <f>+AJ45/AJ70</f>
        <v>8.9695794021680353</v>
      </c>
      <c r="AK50" s="71"/>
      <c r="AL50" s="75">
        <f>+AL45/AL70</f>
        <v>7.2782789013529312</v>
      </c>
      <c r="AM50" s="71"/>
      <c r="AN50" s="75">
        <f>+AN45/AN70</f>
        <v>6.1988433669759697</v>
      </c>
      <c r="AO50" s="71"/>
      <c r="AP50" s="75">
        <f>+AP45/AP70</f>
        <v>5.2742166990996004</v>
      </c>
      <c r="AQ50" s="71"/>
      <c r="AR50" s="75">
        <f>+AR45/AR70</f>
        <v>4.538765631003133</v>
      </c>
      <c r="AS50" s="71"/>
      <c r="AT50" s="73">
        <f>+AT45/AT70</f>
        <v>4.1537937319484941</v>
      </c>
      <c r="AU50" s="70"/>
      <c r="AV50" s="75">
        <f>+AV45/AV70</f>
        <v>3.8376312784265063</v>
      </c>
      <c r="AW50" s="71"/>
      <c r="AX50" s="75">
        <f>+AX45/AX70</f>
        <v>3.3369318180959087</v>
      </c>
      <c r="AY50" s="71"/>
      <c r="AZ50" s="75">
        <f>+AZ45/AZ70</f>
        <v>36.015564559705211</v>
      </c>
      <c r="BA50" s="71"/>
      <c r="BB50" s="75">
        <f>+BB45/BB70</f>
        <v>18.33482548122327</v>
      </c>
      <c r="BC50" s="71"/>
      <c r="BD50" s="75">
        <f>+BD45/BD70</f>
        <v>12.06301761844361</v>
      </c>
      <c r="BE50" s="71"/>
      <c r="BF50" s="75">
        <f>+BF45/BF70</f>
        <v>10.098083742855881</v>
      </c>
      <c r="BG50" s="71"/>
      <c r="BH50" s="75">
        <f>+BH45/BH70</f>
        <v>8.3657620866894664</v>
      </c>
      <c r="BI50" s="71"/>
      <c r="BJ50" s="75">
        <f>+BJ45/BJ70</f>
        <v>7.006120241390275</v>
      </c>
      <c r="BK50" s="71"/>
      <c r="BL50" s="75">
        <f>+BL45/BL70</f>
        <v>5.9203082669469769</v>
      </c>
      <c r="BM50" s="71"/>
      <c r="BN50" s="75">
        <f>+BN45/BN70</f>
        <v>5.0155514616424854</v>
      </c>
      <c r="BO50" s="71"/>
      <c r="BP50" s="75">
        <f>+BP45/BP70</f>
        <v>4.4423876638554622</v>
      </c>
      <c r="BQ50" s="71"/>
      <c r="BR50" s="75">
        <f>+BR45/BR70</f>
        <v>4.0304059994499815</v>
      </c>
      <c r="BS50" s="71"/>
      <c r="BT50" s="75">
        <f>+BT45/BT70</f>
        <v>3.8187870372310195</v>
      </c>
      <c r="BU50" s="71"/>
      <c r="BV50" s="75">
        <f>+BV45/BV70</f>
        <v>3.7876299491298986</v>
      </c>
      <c r="BW50" s="71"/>
      <c r="BX50" s="75">
        <f>+BX45/BX70</f>
        <v>37.523838977297586</v>
      </c>
      <c r="BY50" s="71"/>
      <c r="BZ50" s="73">
        <f>+BZ45/BZ70</f>
        <v>37.328162366455182</v>
      </c>
      <c r="CA50" s="70"/>
      <c r="CB50" s="73">
        <f>+CB45/CB70</f>
        <v>9.302483717400909</v>
      </c>
      <c r="CC50" s="70"/>
      <c r="CD50" s="75">
        <f>+CD45/CD70</f>
        <v>9.4071132901221368</v>
      </c>
      <c r="CE50" s="71"/>
      <c r="CF50" s="75">
        <f>+CF45/CF70</f>
        <v>7.9184877613458902</v>
      </c>
      <c r="CG50" s="71"/>
      <c r="CH50" s="75">
        <f>+CH45/CH70</f>
        <v>6.5621886477001272</v>
      </c>
      <c r="CI50" s="71"/>
      <c r="CJ50" s="75">
        <f>+CJ45/CJ70</f>
        <v>5.6226710897177643</v>
      </c>
      <c r="CK50" s="71"/>
      <c r="CL50" s="75">
        <f>+CL45/CL70</f>
        <v>4.8576891928979471</v>
      </c>
      <c r="CM50" s="71"/>
      <c r="CN50" s="75">
        <f>+CN45/CN70</f>
        <v>4.3056895831187587</v>
      </c>
      <c r="CO50" s="71"/>
      <c r="CP50" s="75">
        <f>+CP45/CP70</f>
        <v>3.9233795787731176</v>
      </c>
      <c r="CQ50" s="71"/>
      <c r="CR50" s="75">
        <f>+CR45/CR70</f>
        <v>3.598078548771559</v>
      </c>
      <c r="CS50" s="71"/>
      <c r="CT50" s="75">
        <f>+CT45/CT70</f>
        <v>3.1680895041842092</v>
      </c>
      <c r="CU50" s="71"/>
      <c r="CV50" s="75">
        <f>+CV45/CV70</f>
        <v>37.460516799589797</v>
      </c>
      <c r="CW50" s="71"/>
      <c r="CX50" s="75">
        <f>+CX45/CX70</f>
        <v>18.432507315379478</v>
      </c>
      <c r="CY50" s="71"/>
      <c r="CZ50" s="75">
        <f>+CZ45/CZ70</f>
        <v>12.371473806906462</v>
      </c>
      <c r="DA50" s="71"/>
      <c r="DB50" s="75">
        <f>+DB45/DB70</f>
        <v>9.8260970516079418</v>
      </c>
      <c r="DC50" s="71"/>
      <c r="DD50" s="285">
        <f>+DD45/DD70</f>
        <v>9.8676629903823798</v>
      </c>
      <c r="DE50" s="252"/>
    </row>
    <row r="51" spans="1:109" s="4" customFormat="1" x14ac:dyDescent="0.35">
      <c r="A51" s="94"/>
      <c r="B51" s="42"/>
      <c r="C51" s="70"/>
      <c r="D51" s="42"/>
      <c r="E51" s="70"/>
      <c r="F51" s="43"/>
      <c r="G51" s="71"/>
      <c r="H51" s="43"/>
      <c r="I51" s="71"/>
      <c r="J51" s="43"/>
      <c r="K51" s="71"/>
      <c r="L51" s="43"/>
      <c r="M51" s="71"/>
      <c r="N51" s="43"/>
      <c r="O51" s="71"/>
      <c r="P51" s="43"/>
      <c r="Q51" s="71"/>
      <c r="R51" s="43"/>
      <c r="S51" s="71"/>
      <c r="T51" s="43"/>
      <c r="U51" s="71"/>
      <c r="V51" s="43"/>
      <c r="W51" s="71"/>
      <c r="X51" s="43"/>
      <c r="Y51" s="71"/>
      <c r="Z51" s="43"/>
      <c r="AA51" s="71"/>
      <c r="AB51" s="43"/>
      <c r="AC51" s="71"/>
      <c r="AD51" s="42"/>
      <c r="AE51" s="70"/>
      <c r="AF51" s="43"/>
      <c r="AG51" s="71"/>
      <c r="AH51" s="43"/>
      <c r="AI51" s="71"/>
      <c r="AJ51" s="43"/>
      <c r="AK51" s="71"/>
      <c r="AL51" s="43"/>
      <c r="AM51" s="71"/>
      <c r="AN51" s="43"/>
      <c r="AO51" s="71"/>
      <c r="AP51" s="43"/>
      <c r="AQ51" s="71"/>
      <c r="AR51" s="43"/>
      <c r="AS51" s="71"/>
      <c r="AT51" s="42"/>
      <c r="AU51" s="70"/>
      <c r="AV51" s="43"/>
      <c r="AW51" s="71"/>
      <c r="AX51" s="43"/>
      <c r="AY51" s="71"/>
      <c r="AZ51" s="43"/>
      <c r="BA51" s="71"/>
      <c r="BB51" s="43"/>
      <c r="BC51" s="71"/>
      <c r="BD51" s="43"/>
      <c r="BE51" s="71"/>
      <c r="BF51" s="43"/>
      <c r="BG51" s="71"/>
      <c r="BH51" s="43"/>
      <c r="BI51" s="71"/>
      <c r="BJ51" s="43"/>
      <c r="BK51" s="71"/>
      <c r="BL51" s="43"/>
      <c r="BM51" s="71"/>
      <c r="BN51" s="43"/>
      <c r="BO51" s="71"/>
      <c r="BP51" s="43"/>
      <c r="BQ51" s="71"/>
      <c r="BR51" s="43"/>
      <c r="BS51" s="71"/>
      <c r="BT51" s="43"/>
      <c r="BU51" s="71"/>
      <c r="BV51" s="43"/>
      <c r="BW51" s="71"/>
      <c r="BX51" s="43"/>
      <c r="BY51" s="71"/>
      <c r="BZ51" s="42"/>
      <c r="CA51" s="70"/>
      <c r="CB51" s="42"/>
      <c r="CC51" s="70"/>
      <c r="CD51" s="43"/>
      <c r="CE51" s="71"/>
      <c r="CF51" s="43"/>
      <c r="CG51" s="71"/>
      <c r="CH51" s="43"/>
      <c r="CI51" s="71"/>
      <c r="CJ51" s="43"/>
      <c r="CK51" s="71"/>
      <c r="CL51" s="43"/>
      <c r="CM51" s="71"/>
      <c r="CN51" s="43"/>
      <c r="CO51" s="71"/>
      <c r="CP51" s="43"/>
      <c r="CQ51" s="71"/>
      <c r="CR51" s="43"/>
      <c r="CS51" s="71"/>
      <c r="CT51" s="43"/>
      <c r="CU51" s="71"/>
      <c r="CV51" s="43"/>
      <c r="CW51" s="71"/>
      <c r="CX51" s="43"/>
      <c r="CY51" s="71"/>
      <c r="CZ51" s="43"/>
      <c r="DA51" s="71"/>
      <c r="DB51" s="43"/>
      <c r="DC51" s="71"/>
      <c r="DD51" s="291"/>
      <c r="DE51" s="252"/>
    </row>
    <row r="52" spans="1:109" ht="19.5" customHeight="1" x14ac:dyDescent="0.35">
      <c r="A52" s="40" t="s">
        <v>73</v>
      </c>
      <c r="B52" s="26">
        <f>+'PUBLIC DEBT COLONES'!B52/'PUBLIC DEBT USD'!B76</f>
        <v>30080.414492848122</v>
      </c>
      <c r="C52" s="70">
        <f>+B52/B45</f>
        <v>0.75847973490164733</v>
      </c>
      <c r="D52" s="26">
        <f>+'PUBLIC DEBT COLONES'!D52/'PUBLIC DEBT USD'!D76</f>
        <v>30641.666593014026</v>
      </c>
      <c r="E52" s="70">
        <f>+D52/D45</f>
        <v>0.76175094814003097</v>
      </c>
      <c r="F52" s="27">
        <f>+'PUBLIC DEBT COLONES'!F52/'PUBLIC DEBT USD'!F76</f>
        <v>31272.760121836833</v>
      </c>
      <c r="G52" s="71">
        <f>+F52/F45</f>
        <v>0.76497107856882218</v>
      </c>
      <c r="H52" s="27">
        <f>+'PUBLIC DEBT COLONES'!H52/'PUBLIC DEBT USD'!H76</f>
        <v>31828.71226896645</v>
      </c>
      <c r="I52" s="71">
        <f>+H52/H45</f>
        <v>0.76848099431023653</v>
      </c>
      <c r="J52" s="27">
        <f>+'PUBLIC DEBT COLONES'!J52/'PUBLIC DEBT USD'!J76</f>
        <v>32130.414134358605</v>
      </c>
      <c r="K52" s="71">
        <f>+J52/J45</f>
        <v>0.76992417276946312</v>
      </c>
      <c r="L52" s="27">
        <f>+'PUBLIC DEBT COLONES'!L52/'PUBLIC DEBT USD'!L76</f>
        <v>31937.763241988137</v>
      </c>
      <c r="M52" s="71">
        <f>+L52/L45</f>
        <v>0.76827259849664975</v>
      </c>
      <c r="N52" s="27">
        <f>+'PUBLIC DEBT COLONES'!N52/'PUBLIC DEBT USD'!N76</f>
        <v>32340.910547181109</v>
      </c>
      <c r="O52" s="71">
        <f>+N52/N45</f>
        <v>0.76487332021900201</v>
      </c>
      <c r="P52" s="27">
        <f>+'PUBLIC DEBT COLONES'!P52/'PUBLIC DEBT USD'!P76</f>
        <v>32192.329248230624</v>
      </c>
      <c r="Q52" s="71">
        <f>+P52/P45</f>
        <v>0.75863649031724012</v>
      </c>
      <c r="R52" s="27">
        <f>+'PUBLIC DEBT COLONES'!R52/'PUBLIC DEBT USD'!R76</f>
        <v>32952.755534713622</v>
      </c>
      <c r="S52" s="71">
        <f>+R52/R45</f>
        <v>0.76295864011064618</v>
      </c>
      <c r="T52" s="27">
        <f>+'PUBLIC DEBT COLONES'!T52/'PUBLIC DEBT USD'!T76</f>
        <v>33066.668308865796</v>
      </c>
      <c r="U52" s="71">
        <f>+T52/T45</f>
        <v>0.76403753643733818</v>
      </c>
      <c r="V52" s="27">
        <f>+'PUBLIC DEBT COLONES'!V52/'PUBLIC DEBT USD'!V76</f>
        <v>32749.899449297416</v>
      </c>
      <c r="W52" s="71">
        <f>+V52/V45</f>
        <v>0.76266102138076231</v>
      </c>
      <c r="X52" s="27">
        <f>+'PUBLIC DEBT COLONES'!X52/'PUBLIC DEBT USD'!X76</f>
        <v>32699.609177643531</v>
      </c>
      <c r="Y52" s="71">
        <f>+X52/X45</f>
        <v>0.76249335463694567</v>
      </c>
      <c r="Z52" s="27">
        <f>+'PUBLIC DEBT COLONES'!Z52/'PUBLIC DEBT USD'!Z76</f>
        <v>31887.980059003308</v>
      </c>
      <c r="AA52" s="71">
        <f>+Z52/Z45</f>
        <v>0.75143509759185456</v>
      </c>
      <c r="AB52" s="27">
        <f>+'PUBLIC DEBT COLONES'!AB52/'PUBLIC DEBT USD'!AB76</f>
        <v>31880.101463123225</v>
      </c>
      <c r="AC52" s="71">
        <f>+AB52/AB45</f>
        <v>0.75075897194187236</v>
      </c>
      <c r="AD52" s="26">
        <f>+'PUBLIC DEBT COLONES'!AD52/'PUBLIC DEBT USD'!AD76</f>
        <v>32373.899219530314</v>
      </c>
      <c r="AE52" s="70">
        <f>+AD52/AD45</f>
        <v>0.75336481667553024</v>
      </c>
      <c r="AF52" s="27">
        <f>+'PUBLIC DEBT COLONES'!AF52/'PUBLIC DEBT USD'!AF76</f>
        <v>31530.76943465574</v>
      </c>
      <c r="AG52" s="71">
        <f>+AF52/AF45</f>
        <v>0.73980942975361474</v>
      </c>
      <c r="AH52" s="27">
        <f>+'PUBLIC DEBT COLONES'!AH52/'PUBLIC DEBT USD'!AH76</f>
        <v>31596.024791936998</v>
      </c>
      <c r="AI52" s="71">
        <f>+AH52/AH45</f>
        <v>0.73614784983538373</v>
      </c>
      <c r="AJ52" s="27">
        <f>+'PUBLIC DEBT COLONES'!AJ52/'PUBLIC DEBT USD'!AJ76</f>
        <v>30743.419340602613</v>
      </c>
      <c r="AK52" s="71">
        <f>+AJ52/AJ45</f>
        <v>0.73049413365495686</v>
      </c>
      <c r="AL52" s="27">
        <f>+'PUBLIC DEBT COLONES'!AL52/'PUBLIC DEBT USD'!AL76</f>
        <v>30447.180829484081</v>
      </c>
      <c r="AM52" s="71">
        <f>+AL52/AL45</f>
        <v>0.72897130473769201</v>
      </c>
      <c r="AN52" s="27">
        <f>+'PUBLIC DEBT COLONES'!AN52/'PUBLIC DEBT USD'!AN76</f>
        <v>30928.878688772882</v>
      </c>
      <c r="AO52" s="71">
        <f>+AN52/AN45</f>
        <v>0.7270315939391645</v>
      </c>
      <c r="AP52" s="27">
        <f>+'PUBLIC DEBT COLONES'!AP52/'PUBLIC DEBT USD'!AP76</f>
        <v>32145.168879746714</v>
      </c>
      <c r="AQ52" s="71">
        <f>+AP52/AP45</f>
        <v>0.73419686137892382</v>
      </c>
      <c r="AR52" s="27">
        <f>+'PUBLIC DEBT COLONES'!AR52/'PUBLIC DEBT USD'!AR76</f>
        <v>33220.478217140124</v>
      </c>
      <c r="AS52" s="71">
        <f>+AR52/AR45</f>
        <v>0.74071826192323476</v>
      </c>
      <c r="AT52" s="26">
        <f>+'PUBLIC DEBT COLONES'!AT52/'PUBLIC DEBT USD'!AT76</f>
        <v>33796.691154420856</v>
      </c>
      <c r="AU52" s="70">
        <f>+AT52/AT45</f>
        <v>0.74273020247582788</v>
      </c>
      <c r="AV52" s="27">
        <f>+'PUBLIC DEBT COLONES'!AV52/'PUBLIC DEBT USD'!AV76</f>
        <v>34908.698840902696</v>
      </c>
      <c r="AW52" s="71">
        <f>+AV52/AV45</f>
        <v>0.7435673916736828</v>
      </c>
      <c r="AX52" s="27">
        <f>+'PUBLIC DEBT COLONES'!AX52/'PUBLIC DEBT USD'!AX76</f>
        <v>35161.262028399986</v>
      </c>
      <c r="AY52" s="71">
        <f>+AX52/AX45</f>
        <v>0.74454831782149855</v>
      </c>
      <c r="AZ52" s="27">
        <f>+'PUBLIC DEBT COLONES'!AZ52/'PUBLIC DEBT USD'!AZ76</f>
        <v>37836.082844773555</v>
      </c>
      <c r="BA52" s="71">
        <f>+AZ52/AZ45</f>
        <v>0.77338044298739905</v>
      </c>
      <c r="BB52" s="27">
        <f>+'PUBLIC DEBT COLONES'!BB52/'PUBLIC DEBT USD'!BB76</f>
        <v>37936.600430561892</v>
      </c>
      <c r="BC52" s="71">
        <f>+BB52/BB45</f>
        <v>0.77343229929870705</v>
      </c>
      <c r="BD52" s="27">
        <f>+'PUBLIC DEBT COLONES'!BD52/'PUBLIC DEBT USD'!BD76</f>
        <v>39229.291868478802</v>
      </c>
      <c r="BE52" s="71">
        <f>+BD52/BD45</f>
        <v>0.77970141458673503</v>
      </c>
      <c r="BF52" s="27">
        <f>+'PUBLIC DEBT COLONES'!BF52/'PUBLIC DEBT USD'!BF76</f>
        <v>39478.316375580558</v>
      </c>
      <c r="BG52" s="71">
        <f>+BF52/BF45</f>
        <v>0.7581896836108819</v>
      </c>
      <c r="BH52" s="27">
        <f>+'PUBLIC DEBT COLONES'!BH52/'PUBLIC DEBT USD'!BH76</f>
        <v>39918.756951820877</v>
      </c>
      <c r="BI52" s="71">
        <f>+BH52/BH45</f>
        <v>0.76043253979414027</v>
      </c>
      <c r="BJ52" s="27">
        <f>+'PUBLIC DEBT COLONES'!BJ52/'PUBLIC DEBT USD'!BJ76</f>
        <v>39680.064506402196</v>
      </c>
      <c r="BK52" s="71">
        <f>+BJ52/BJ45</f>
        <v>0.75922782553441781</v>
      </c>
      <c r="BL52" s="27">
        <f>+'PUBLIC DEBT COLONES'!BL52/'PUBLIC DEBT USD'!BL76</f>
        <v>39214.070774929023</v>
      </c>
      <c r="BM52" s="71">
        <f>+BL52/BL45</f>
        <v>0.75268614063097061</v>
      </c>
      <c r="BN52" s="27">
        <f>+'PUBLIC DEBT COLONES'!BN52/'PUBLIC DEBT USD'!BN76</f>
        <v>39818.349765071122</v>
      </c>
      <c r="BO52" s="71">
        <f>+BN52/BN45</f>
        <v>0.75602683324544429</v>
      </c>
      <c r="BP52" s="27">
        <f>+'PUBLIC DEBT COLONES'!BP52/'PUBLIC DEBT USD'!BP76</f>
        <v>39332.75740303882</v>
      </c>
      <c r="BQ52" s="71">
        <f>+BP52/BP45</f>
        <v>0.75440991696547754</v>
      </c>
      <c r="BR52" s="27">
        <f>+'PUBLIC DEBT COLONES'!BR52/'PUBLIC DEBT USD'!BR76</f>
        <v>39862.716717167692</v>
      </c>
      <c r="BS52" s="71">
        <f>+BR52/BR45</f>
        <v>0.75605408314986333</v>
      </c>
      <c r="BT52" s="27">
        <f>+'PUBLIC DEBT COLONES'!BT52/'PUBLIC DEBT USD'!BT76</f>
        <v>39623.623762681935</v>
      </c>
      <c r="BU52" s="71">
        <f>+BT52/BT45</f>
        <v>0.73311999721870746</v>
      </c>
      <c r="BV52" s="27">
        <f>+'PUBLIC DEBT COLONES'!BV52/'PUBLIC DEBT USD'!BV76</f>
        <v>40524.898904103713</v>
      </c>
      <c r="BW52" s="71">
        <f>+BV52/BV45</f>
        <v>0.73790043572713682</v>
      </c>
      <c r="BX52" s="27">
        <f>+'PUBLIC DEBT COLONES'!BX52/'PUBLIC DEBT USD'!BX76</f>
        <v>40771.875685866871</v>
      </c>
      <c r="BY52" s="71">
        <f>+BX52/BX45</f>
        <v>0.72913310344777604</v>
      </c>
      <c r="BZ52" s="26">
        <f>+'PUBLIC DEBT COLONES'!BZ52/'PUBLIC DEBT USD'!BZ76</f>
        <v>40747.128050219457</v>
      </c>
      <c r="CA52" s="70">
        <f>+BZ52/BZ45</f>
        <v>0.72924566836694515</v>
      </c>
      <c r="CB52" s="26">
        <f>+'PUBLIC DEBT COLONES'!CB52/'PUBLIC DEBT USD'!CB76</f>
        <v>41436.537448322902</v>
      </c>
      <c r="CC52" s="70">
        <f>+CB52/CB45</f>
        <v>0.73381286415932079</v>
      </c>
      <c r="CD52" s="27">
        <f>+'PUBLIC DEBT COLONES'!CD52/'PUBLIC DEBT USD'!CD76</f>
        <v>41495.501533785777</v>
      </c>
      <c r="CE52" s="71">
        <f>+CD52/CD45</f>
        <v>0.73438157132794379</v>
      </c>
      <c r="CF52" s="27">
        <f>+'PUBLIC DEBT COLONES'!CF52/'PUBLIC DEBT USD'!CF76</f>
        <v>40170.536493063155</v>
      </c>
      <c r="CG52" s="71">
        <f>+CF52/CF45</f>
        <v>0.72801694239545844</v>
      </c>
      <c r="CH52" s="27">
        <f>+'PUBLIC DEBT COLONES'!CH52/'PUBLIC DEBT USD'!CH76</f>
        <v>39748.514822283119</v>
      </c>
      <c r="CI52" s="71">
        <f>+CH52/CH45</f>
        <v>0.71918098101906591</v>
      </c>
      <c r="CJ52" s="27">
        <f>+'PUBLIC DEBT COLONES'!CJ52/'PUBLIC DEBT USD'!CJ76</f>
        <v>40177.97684600616</v>
      </c>
      <c r="CK52" s="71">
        <f>+CJ52/CJ45</f>
        <v>0.72084083290693357</v>
      </c>
      <c r="CL52" s="27">
        <f>+'PUBLIC DEBT COLONES'!CL52/'PUBLIC DEBT USD'!CL76</f>
        <v>40912.858760763942</v>
      </c>
      <c r="CM52" s="71">
        <f>+CL52/CL45</f>
        <v>0.72407701723733031</v>
      </c>
      <c r="CN52" s="27">
        <f>+'PUBLIC DEBT COLONES'!CN52/'PUBLIC DEBT USD'!CN76</f>
        <v>40865.03607980199</v>
      </c>
      <c r="CO52" s="71">
        <f>+CN52/CN45</f>
        <v>0.72494237714600551</v>
      </c>
      <c r="CP52" s="27">
        <f>+'PUBLIC DEBT COLONES'!CP52/'PUBLIC DEBT USD'!CP76</f>
        <v>41561.590228262125</v>
      </c>
      <c r="CQ52" s="71">
        <f>+CP52/CP45</f>
        <v>0.72921663835513206</v>
      </c>
      <c r="CR52" s="27">
        <f>+'PUBLIC DEBT COLONES'!CR52/'PUBLIC DEBT USD'!CR76</f>
        <v>42176.718314266873</v>
      </c>
      <c r="CS52" s="71">
        <f>+CR52/CR45</f>
        <v>0.73222523653295091</v>
      </c>
      <c r="CT52" s="27">
        <f>+'PUBLIC DEBT COLONES'!CT52/'PUBLIC DEBT USD'!CT76</f>
        <v>42090.731348465</v>
      </c>
      <c r="CU52" s="71">
        <f>+CT52/CT45</f>
        <v>0.73362242051297188</v>
      </c>
      <c r="CV52" s="27">
        <f>+'PUBLIC DEBT COLONES'!CV52/'PUBLIC DEBT USD'!CV76</f>
        <v>42245.392321650717</v>
      </c>
      <c r="CW52" s="71">
        <f>+CV52/CV45</f>
        <v>0.73410640526730453</v>
      </c>
      <c r="CX52" s="27">
        <f>+'PUBLIC DEBT COLONES'!CX52/'PUBLIC DEBT USD'!CX76</f>
        <v>42889.641171319723</v>
      </c>
      <c r="CY52" s="71">
        <f>+CX52/CX45</f>
        <v>0.73674116014783941</v>
      </c>
      <c r="CZ52" s="27">
        <f>+'PUBLIC DEBT COLONES'!CZ52/'PUBLIC DEBT USD'!CZ76</f>
        <v>43367.600312513052</v>
      </c>
      <c r="DA52" s="71">
        <f>+CZ52/CZ45</f>
        <v>0.73938283634522661</v>
      </c>
      <c r="DB52" s="27">
        <f>+'PUBLIC DEBT COLONES'!DB52/'PUBLIC DEBT USD'!DB76</f>
        <v>43437.155208457931</v>
      </c>
      <c r="DC52" s="71">
        <f>+DB52/DB45</f>
        <v>0.74487173941770646</v>
      </c>
      <c r="DD52" s="250">
        <f>+'PUBLIC DEBT COLONES'!DD52/'PUBLIC DEBT USD'!DD76</f>
        <v>43669.060921146141</v>
      </c>
      <c r="DE52" s="252">
        <f>+DD52/DD45</f>
        <v>0.74600301369571409</v>
      </c>
    </row>
    <row r="53" spans="1:109" x14ac:dyDescent="0.35">
      <c r="A53" s="94" t="s">
        <v>49</v>
      </c>
      <c r="B53" s="73">
        <f>+B52/B65</f>
        <v>0.50751033102592491</v>
      </c>
      <c r="C53" s="74"/>
      <c r="D53" s="73" t="e">
        <f>+D52/D65</f>
        <v>#DIV/0!</v>
      </c>
      <c r="E53" s="74"/>
      <c r="F53" s="75"/>
      <c r="G53" s="76"/>
      <c r="H53" s="75"/>
      <c r="I53" s="76"/>
      <c r="J53" s="75"/>
      <c r="K53" s="76"/>
      <c r="L53" s="75"/>
      <c r="M53" s="76"/>
      <c r="N53" s="75"/>
      <c r="O53" s="76"/>
      <c r="P53" s="75"/>
      <c r="Q53" s="76"/>
      <c r="R53" s="75"/>
      <c r="S53" s="76"/>
      <c r="T53" s="75"/>
      <c r="U53" s="76"/>
      <c r="V53" s="75"/>
      <c r="W53" s="76"/>
      <c r="X53" s="75"/>
      <c r="Y53" s="76"/>
      <c r="Z53" s="75"/>
      <c r="AA53" s="76"/>
      <c r="AB53" s="75"/>
      <c r="AC53" s="76"/>
      <c r="AD53" s="73"/>
      <c r="AE53" s="74"/>
      <c r="AF53" s="75"/>
      <c r="AG53" s="76"/>
      <c r="AH53" s="75"/>
      <c r="AI53" s="76"/>
      <c r="AJ53" s="75"/>
      <c r="AK53" s="76"/>
      <c r="AL53" s="75"/>
      <c r="AM53" s="76"/>
      <c r="AN53" s="75"/>
      <c r="AO53" s="76"/>
      <c r="AP53" s="75"/>
      <c r="AQ53" s="76"/>
      <c r="AR53" s="75"/>
      <c r="AS53" s="76"/>
      <c r="AT53" s="73"/>
      <c r="AU53" s="74"/>
      <c r="AV53" s="75"/>
      <c r="AW53" s="76"/>
      <c r="AX53" s="75">
        <f>+AX52/AX65</f>
        <v>0.468952517343044</v>
      </c>
      <c r="AY53" s="76"/>
      <c r="AZ53" s="77" t="e">
        <f>+AZ52/AZ65</f>
        <v>#DIV/0!</v>
      </c>
      <c r="BA53" s="76"/>
      <c r="BB53" s="77" t="e">
        <f>+BB52/BB65</f>
        <v>#DIV/0!</v>
      </c>
      <c r="BC53" s="76"/>
      <c r="BD53" s="77" t="e">
        <f>+BD52/BD65</f>
        <v>#DIV/0!</v>
      </c>
      <c r="BE53" s="76"/>
      <c r="BF53" s="77" t="e">
        <f>+BF52/BF65</f>
        <v>#DIV/0!</v>
      </c>
      <c r="BG53" s="76"/>
      <c r="BH53" s="77" t="e">
        <f>+BH52/BH65</f>
        <v>#DIV/0!</v>
      </c>
      <c r="BI53" s="76"/>
      <c r="BJ53" s="77" t="e">
        <f>+BJ52/BJ65</f>
        <v>#DIV/0!</v>
      </c>
      <c r="BK53" s="76"/>
      <c r="BL53" s="77" t="e">
        <f>+BL52/BL65</f>
        <v>#DIV/0!</v>
      </c>
      <c r="BM53" s="76"/>
      <c r="BN53" s="77" t="e">
        <f>+BN52/BN65</f>
        <v>#DIV/0!</v>
      </c>
      <c r="BO53" s="76"/>
      <c r="BP53" s="77" t="e">
        <f>+BP52/BP65</f>
        <v>#DIV/0!</v>
      </c>
      <c r="BQ53" s="76"/>
      <c r="BR53" s="77"/>
      <c r="BS53" s="76"/>
      <c r="BT53" s="77"/>
      <c r="BU53" s="76"/>
      <c r="BV53" s="75">
        <f>+BV52/BV65</f>
        <v>0.45099932656988373</v>
      </c>
      <c r="BW53" s="76"/>
      <c r="BX53" s="75"/>
      <c r="BY53" s="76"/>
      <c r="BZ53" s="73"/>
      <c r="CA53" s="74"/>
      <c r="CB53" s="73"/>
      <c r="CC53" s="74"/>
      <c r="CD53" s="75"/>
      <c r="CE53" s="76"/>
      <c r="CF53" s="75"/>
      <c r="CG53" s="76"/>
      <c r="CH53" s="75"/>
      <c r="CI53" s="76"/>
      <c r="CJ53" s="75"/>
      <c r="CK53" s="76"/>
      <c r="CL53" s="75"/>
      <c r="CM53" s="76"/>
      <c r="CN53" s="75"/>
      <c r="CO53" s="76"/>
      <c r="CP53" s="75"/>
      <c r="CQ53" s="76"/>
      <c r="CR53" s="75"/>
      <c r="CS53" s="76"/>
      <c r="CT53" s="75"/>
      <c r="CU53" s="76"/>
      <c r="CV53" s="75"/>
      <c r="CW53" s="76"/>
      <c r="CX53" s="75"/>
      <c r="CY53" s="76"/>
      <c r="CZ53" s="75"/>
      <c r="DA53" s="76"/>
      <c r="DB53" s="75"/>
      <c r="DC53" s="76"/>
      <c r="DD53" s="285"/>
      <c r="DE53" s="283"/>
    </row>
    <row r="54" spans="1:109" x14ac:dyDescent="0.35">
      <c r="A54" s="94" t="s">
        <v>68</v>
      </c>
      <c r="B54" s="73">
        <f>+B52/B68</f>
        <v>3.9454542712651182</v>
      </c>
      <c r="C54" s="95"/>
      <c r="D54" s="73">
        <f>+D52/D68</f>
        <v>38.889826650844782</v>
      </c>
      <c r="E54" s="95"/>
      <c r="F54" s="75">
        <f>+F52/F68</f>
        <v>3.4522821983869897E-2</v>
      </c>
      <c r="G54" s="96"/>
      <c r="H54" s="75">
        <f>+H52/H68</f>
        <v>11.264604111008277</v>
      </c>
      <c r="I54" s="96"/>
      <c r="J54" s="75">
        <f>+J52/J68</f>
        <v>9.0306054994998917</v>
      </c>
      <c r="K54" s="96"/>
      <c r="L54" s="75">
        <f>+L52/L68</f>
        <v>7.5992160927386951</v>
      </c>
      <c r="M54" s="96"/>
      <c r="N54" s="75">
        <f>+N52/N68</f>
        <v>6.3858281928356675</v>
      </c>
      <c r="O54" s="96"/>
      <c r="P54" s="75">
        <f>+P52/P68</f>
        <v>5.5800682913743413</v>
      </c>
      <c r="Q54" s="96"/>
      <c r="R54" s="75">
        <f>+R52/R68</f>
        <v>5.1317399746018619</v>
      </c>
      <c r="S54" s="96"/>
      <c r="T54" s="75">
        <f>+T52/T68</f>
        <v>4.5714317867848786</v>
      </c>
      <c r="U54" s="96"/>
      <c r="V54" s="75">
        <f>+V52/V68</f>
        <v>4.1689732685963738</v>
      </c>
      <c r="W54" s="96"/>
      <c r="X54" s="75">
        <f>+X52/X68</f>
        <v>3.7432807530906627</v>
      </c>
      <c r="Y54" s="96"/>
      <c r="Z54" s="75">
        <f>+Z52/Z68</f>
        <v>3.2427500583589093</v>
      </c>
      <c r="AA54" s="96"/>
      <c r="AB54" s="75">
        <f>+AB52/AB68</f>
        <v>33.688965186900461</v>
      </c>
      <c r="AC54" s="96"/>
      <c r="AD54" s="73">
        <f>+AD52/AD68</f>
        <v>18.952396926991501</v>
      </c>
      <c r="AE54" s="95"/>
      <c r="AF54" s="75">
        <f>+AF52/AF68</f>
        <v>10.862129464124726</v>
      </c>
      <c r="AG54" s="96"/>
      <c r="AH54" s="75">
        <f>+AH52/AH68</f>
        <v>8.8500193172991324</v>
      </c>
      <c r="AI54" s="96"/>
      <c r="AJ54" s="75">
        <f>+AJ52/AJ68</f>
        <v>7.3441206888640975</v>
      </c>
      <c r="AK54" s="96"/>
      <c r="AL54" s="75">
        <f>+AL52/AL68</f>
        <v>5.9694982589643537</v>
      </c>
      <c r="AM54" s="96"/>
      <c r="AN54" s="75">
        <f>+AN52/AN68</f>
        <v>5.050327010869526</v>
      </c>
      <c r="AO54" s="96"/>
      <c r="AP54" s="75">
        <f>+AP52/AP68</f>
        <v>4.4081061227323417</v>
      </c>
      <c r="AQ54" s="96"/>
      <c r="AR54" s="75">
        <f>+AR52/AR68</f>
        <v>3.8288111135492442</v>
      </c>
      <c r="AS54" s="96"/>
      <c r="AT54" s="73">
        <f>+AT52/AT68</f>
        <v>3.5005886346098496</v>
      </c>
      <c r="AU54" s="95"/>
      <c r="AV54" s="75">
        <f>+AV52/AV68</f>
        <v>3.2405203217917102</v>
      </c>
      <c r="AW54" s="96"/>
      <c r="AX54" s="75">
        <f>+AX52/AX68</f>
        <v>2.8654246314438718</v>
      </c>
      <c r="AY54" s="96"/>
      <c r="AZ54" s="75">
        <f>+AZ52/AZ68</f>
        <v>31.165130441432645</v>
      </c>
      <c r="BA54" s="96"/>
      <c r="BB54" s="75">
        <f>+BB52/BB68</f>
        <v>18.441639376704568</v>
      </c>
      <c r="BC54" s="96"/>
      <c r="BD54" s="75">
        <f>+BD52/BD68</f>
        <v>10.582257134272517</v>
      </c>
      <c r="BE54" s="96"/>
      <c r="BF54" s="75">
        <f>+BF52/BF68</f>
        <v>8.6318410393452751</v>
      </c>
      <c r="BG54" s="96"/>
      <c r="BH54" s="75">
        <f>+BH52/BH68</f>
        <v>7.195357805389814</v>
      </c>
      <c r="BI54" s="96"/>
      <c r="BJ54" s="75">
        <f>+BJ52/BJ68</f>
        <v>5.9236458473372338</v>
      </c>
      <c r="BK54" s="96"/>
      <c r="BL54" s="75">
        <f>+BL52/BL68</f>
        <v>5.1025266003662129</v>
      </c>
      <c r="BM54" s="96"/>
      <c r="BN54" s="75">
        <f>+BN52/BN68</f>
        <v>4.5673470977581614</v>
      </c>
      <c r="BO54" s="96"/>
      <c r="BP54" s="75">
        <f>+BP52/BP68</f>
        <v>4.0083468346092754</v>
      </c>
      <c r="BQ54" s="96"/>
      <c r="BR54" s="75">
        <f>+BR52/BR68</f>
        <v>3.6531969971754963</v>
      </c>
      <c r="BS54" s="96"/>
      <c r="BT54" s="75">
        <f>+BT52/BT68</f>
        <v>3.3276293547672098</v>
      </c>
      <c r="BU54" s="96"/>
      <c r="BV54" s="75">
        <f>+BV52/BV68</f>
        <v>3.3220009316997192</v>
      </c>
      <c r="BW54" s="96"/>
      <c r="BX54" s="75">
        <f>+BX52/BX68</f>
        <v>31.48728466534363</v>
      </c>
      <c r="BY54" s="96"/>
      <c r="BZ54" s="73">
        <f>+BZ52/BZ68</f>
        <v>31.327922759023423</v>
      </c>
      <c r="CA54" s="95"/>
      <c r="CB54" s="73">
        <f>+CB52/CB68</f>
        <v>8.3162506149151483</v>
      </c>
      <c r="CC54" s="95"/>
      <c r="CD54" s="75">
        <f>+CD52/CD68</f>
        <v>8.4163051533305158</v>
      </c>
      <c r="CE54" s="96"/>
      <c r="CF54" s="75">
        <f>+CF52/CF68</f>
        <v>7.029841734537972</v>
      </c>
      <c r="CG54" s="96"/>
      <c r="CH54" s="75">
        <f>+CH52/CH68</f>
        <v>5.6333554428403243</v>
      </c>
      <c r="CI54" s="96"/>
      <c r="CJ54" s="75">
        <f>+CJ52/CJ68</f>
        <v>4.9151693869467712</v>
      </c>
      <c r="CK54" s="96"/>
      <c r="CL54" s="75">
        <f>+CL52/CL68</f>
        <v>4.4412619157667139</v>
      </c>
      <c r="CM54" s="96"/>
      <c r="CN54" s="75">
        <f>+CN52/CN68</f>
        <v>3.8916612266508572</v>
      </c>
      <c r="CO54" s="96"/>
      <c r="CP54" s="75">
        <f>+CP52/CP68</f>
        <v>3.5336832397586631</v>
      </c>
      <c r="CQ54" s="96"/>
      <c r="CR54" s="75">
        <f>+CR52/CR68</f>
        <v>3.2704427509435074</v>
      </c>
      <c r="CS54" s="96"/>
      <c r="CT54" s="75">
        <f>+CT52/CT68</f>
        <v>2.9085834973628626</v>
      </c>
      <c r="CU54" s="96"/>
      <c r="CV54" s="75">
        <f>+CV52/CV68</f>
        <v>30.840723726073104</v>
      </c>
      <c r="CW54" s="96"/>
      <c r="CX54" s="75">
        <f>+CX52/CX68</f>
        <v>18.050237794445646</v>
      </c>
      <c r="CY54" s="96"/>
      <c r="CZ54" s="75">
        <f>+CZ52/CZ68</f>
        <v>10.796460649606244</v>
      </c>
      <c r="DA54" s="96"/>
      <c r="DB54" s="75">
        <f>+DB52/DB68</f>
        <v>8.549850475146517</v>
      </c>
      <c r="DC54" s="96"/>
      <c r="DD54" s="285">
        <f>+DD52/DD68</f>
        <v>8.5990577079095107</v>
      </c>
      <c r="DE54" s="292"/>
    </row>
    <row r="55" spans="1:109" x14ac:dyDescent="0.35">
      <c r="A55" s="94" t="s">
        <v>72</v>
      </c>
      <c r="B55" s="73">
        <f>+B52/B69</f>
        <v>4.2666624629542138</v>
      </c>
      <c r="C55" s="95"/>
      <c r="D55" s="73">
        <f>+D52/D69</f>
        <v>41.508681459924098</v>
      </c>
      <c r="E55" s="95"/>
      <c r="F55" s="75">
        <f>+F52/F69</f>
        <v>3.911052526437974E-2</v>
      </c>
      <c r="G55" s="96"/>
      <c r="H55" s="75">
        <f>+H52/H69</f>
        <v>13.336614768889476</v>
      </c>
      <c r="I55" s="96"/>
      <c r="J55" s="75">
        <f>+J52/J69</f>
        <v>10.640950471959185</v>
      </c>
      <c r="K55" s="96"/>
      <c r="L55" s="75">
        <f>+L52/L69</f>
        <v>8.8929826754210719</v>
      </c>
      <c r="M55" s="96"/>
      <c r="N55" s="75">
        <f>+N52/N69</f>
        <v>7.4010347272722363</v>
      </c>
      <c r="O55" s="96"/>
      <c r="P55" s="75">
        <f>+P52/P69</f>
        <v>6.4414659317867216</v>
      </c>
      <c r="Q55" s="96"/>
      <c r="R55" s="75">
        <f>+R52/R69</f>
        <v>5.9185380060548827</v>
      </c>
      <c r="S55" s="96"/>
      <c r="T55" s="75">
        <f>+T52/T69</f>
        <v>5.2331352601870833</v>
      </c>
      <c r="U55" s="96"/>
      <c r="V55" s="75">
        <f>+V52/V69</f>
        <v>4.7664931711454921</v>
      </c>
      <c r="W55" s="96"/>
      <c r="X55" s="75">
        <f>+X52/X69</f>
        <v>4.2716430875200775</v>
      </c>
      <c r="Y55" s="96"/>
      <c r="Z55" s="75">
        <f>+Z52/Z69</f>
        <v>3.6816769760255172</v>
      </c>
      <c r="AA55" s="96"/>
      <c r="AB55" s="75">
        <f>+AB52/AB69</f>
        <v>37.935883281142132</v>
      </c>
      <c r="AC55" s="96"/>
      <c r="AD55" s="73">
        <f>+AD52/AD69</f>
        <v>21.329773250803797</v>
      </c>
      <c r="AE55" s="95"/>
      <c r="AF55" s="75">
        <f>+AF52/AF69</f>
        <v>12.114253413474914</v>
      </c>
      <c r="AG55" s="96"/>
      <c r="AH55" s="75">
        <f>+AH52/AH69</f>
        <v>10.00771291334598</v>
      </c>
      <c r="AI55" s="96"/>
      <c r="AJ55" s="75">
        <f>+AJ52/AJ69</f>
        <v>8.5769235629636462</v>
      </c>
      <c r="AK55" s="96"/>
      <c r="AL55" s="75">
        <f>+AL52/AL69</f>
        <v>6.9296630914998643</v>
      </c>
      <c r="AM55" s="96"/>
      <c r="AN55" s="75">
        <f>+AN52/AN69</f>
        <v>5.8243421289113986</v>
      </c>
      <c r="AO55" s="96"/>
      <c r="AP55" s="75">
        <f>+AP52/AP69</f>
        <v>5.2616479295549903</v>
      </c>
      <c r="AQ55" s="96"/>
      <c r="AR55" s="75">
        <f>+AR52/AR69</f>
        <v>4.5408613242739957</v>
      </c>
      <c r="AS55" s="96"/>
      <c r="AT55" s="73">
        <f>+AT52/AT69</f>
        <v>4.1292007219737794</v>
      </c>
      <c r="AU55" s="95"/>
      <c r="AV55" s="75">
        <f>+AV52/AV69</f>
        <v>3.8059512630353116</v>
      </c>
      <c r="AW55" s="96"/>
      <c r="AX55" s="75">
        <f>+AX52/AX69</f>
        <v>3.3292564015597552</v>
      </c>
      <c r="AY55" s="96"/>
      <c r="AZ55" s="75">
        <f>+AZ52/AZ69</f>
        <v>35.153224677000082</v>
      </c>
      <c r="BA55" s="96"/>
      <c r="BB55" s="75">
        <f>+BB52/BB69</f>
        <v>20.82248892257191</v>
      </c>
      <c r="BC55" s="96"/>
      <c r="BD55" s="75">
        <f>+BD52/BD69</f>
        <v>11.745118596090043</v>
      </c>
      <c r="BE55" s="96"/>
      <c r="BF55" s="75">
        <f>+BF52/BF69</f>
        <v>9.6237217521423108</v>
      </c>
      <c r="BG55" s="96"/>
      <c r="BH55" s="75">
        <f>+BH52/BH69</f>
        <v>8.0375041101244307</v>
      </c>
      <c r="BI55" s="96"/>
      <c r="BJ55" s="75">
        <f>+BJ52/BJ69</f>
        <v>6.6067834652744635</v>
      </c>
      <c r="BK55" s="96"/>
      <c r="BL55" s="75">
        <f>+BL52/BL69</f>
        <v>5.6997607937356491</v>
      </c>
      <c r="BM55" s="96"/>
      <c r="BN55" s="75">
        <f>+BN52/BN69</f>
        <v>5.1079175428061214</v>
      </c>
      <c r="BO55" s="96"/>
      <c r="BP55" s="75">
        <f>+BP52/BP69</f>
        <v>4.4738773901602125</v>
      </c>
      <c r="BQ55" s="96"/>
      <c r="BR55" s="75">
        <f>+BR52/BR69</f>
        <v>4.0793116408242485</v>
      </c>
      <c r="BS55" s="96"/>
      <c r="BT55" s="75">
        <f>+BT52/BT69</f>
        <v>3.7249375410273169</v>
      </c>
      <c r="BU55" s="96"/>
      <c r="BV55" s="75">
        <f>+BV52/BV69</f>
        <v>3.7186371024430609</v>
      </c>
      <c r="BW55" s="96"/>
      <c r="BX55" s="75">
        <f>+BX52/BX69</f>
        <v>35.807889586781627</v>
      </c>
      <c r="BY55" s="96"/>
      <c r="BZ55" s="73">
        <f>+BZ52/BZ69</f>
        <v>35.626660445987092</v>
      </c>
      <c r="CA55" s="95"/>
      <c r="CB55" s="73">
        <f>+CB52/CB69</f>
        <v>9.3515796480372408</v>
      </c>
      <c r="CC55" s="95"/>
      <c r="CD55" s="75">
        <f>+CD52/CD69</f>
        <v>9.4640904450857093</v>
      </c>
      <c r="CE55" s="96"/>
      <c r="CF55" s="75">
        <f>+CF52/CF69</f>
        <v>7.9218685499523147</v>
      </c>
      <c r="CG55" s="96"/>
      <c r="CH55" s="75">
        <f>+CH52/CH69</f>
        <v>6.3414096115992775</v>
      </c>
      <c r="CI55" s="96"/>
      <c r="CJ55" s="75">
        <f>+CJ52/CJ69</f>
        <v>5.5316923849081849</v>
      </c>
      <c r="CK55" s="96"/>
      <c r="CL55" s="75">
        <f>+CL52/CL69</f>
        <v>5.0085714526174216</v>
      </c>
      <c r="CM55" s="96"/>
      <c r="CN55" s="75">
        <f>+CN52/CN69</f>
        <v>4.3986203480475954</v>
      </c>
      <c r="CO55" s="96"/>
      <c r="CP55" s="75">
        <f>+CP52/CP69</f>
        <v>3.9874384661016311</v>
      </c>
      <c r="CQ55" s="96"/>
      <c r="CR55" s="75">
        <f>+CR52/CR69</f>
        <v>3.6938381930595874</v>
      </c>
      <c r="CS55" s="96"/>
      <c r="CT55" s="75">
        <f>+CT52/CT69</f>
        <v>3.2737545784960629</v>
      </c>
      <c r="CU55" s="96"/>
      <c r="CV55" s="75">
        <f>+CV52/CV69</f>
        <v>34.969267621036138</v>
      </c>
      <c r="CW55" s="96"/>
      <c r="CX55" s="75">
        <f>+CX52/CX69</f>
        <v>20.533188840796633</v>
      </c>
      <c r="CY55" s="96"/>
      <c r="CZ55" s="75">
        <f>+CZ52/CZ69</f>
        <v>12.109453150999874</v>
      </c>
      <c r="DA55" s="96"/>
      <c r="DB55" s="75">
        <f>+DB52/DB69</f>
        <v>9.6161731137839297</v>
      </c>
      <c r="DC55" s="96"/>
      <c r="DD55" s="285">
        <f>+DD52/DD69</f>
        <v>9.671517387941087</v>
      </c>
      <c r="DE55" s="292"/>
    </row>
    <row r="56" spans="1:109" x14ac:dyDescent="0.35">
      <c r="A56" s="94" t="s">
        <v>69</v>
      </c>
      <c r="B56" s="73">
        <f>+B52/B70</f>
        <v>2.4109763622914904</v>
      </c>
      <c r="C56" s="95"/>
      <c r="D56" s="73">
        <f>+D52/D70</f>
        <v>28.167525586635417</v>
      </c>
      <c r="E56" s="95"/>
      <c r="F56" s="75">
        <f>+F52/F70</f>
        <v>2.2934523411109065E-2</v>
      </c>
      <c r="G56" s="96"/>
      <c r="H56" s="75">
        <f>+H52/H70</f>
        <v>9.1420410271690091</v>
      </c>
      <c r="I56" s="96"/>
      <c r="J56" s="75">
        <f>+J52/J70</f>
        <v>7.4262467917351467</v>
      </c>
      <c r="K56" s="96"/>
      <c r="L56" s="75">
        <f>+L52/L70</f>
        <v>6.1474288919558182</v>
      </c>
      <c r="M56" s="96"/>
      <c r="N56" s="75">
        <f>+N52/N70</f>
        <v>5.1531979290591483</v>
      </c>
      <c r="O56" s="96"/>
      <c r="P56" s="75">
        <f>+P52/P70</f>
        <v>4.3868121274952694</v>
      </c>
      <c r="Q56" s="96"/>
      <c r="R56" s="75">
        <f>+R52/R70</f>
        <v>3.8565115200896125</v>
      </c>
      <c r="S56" s="96"/>
      <c r="T56" s="75">
        <f>+T52/T70</f>
        <v>3.4415121771582804</v>
      </c>
      <c r="U56" s="96"/>
      <c r="V56" s="75">
        <f>+V52/V70</f>
        <v>3.191526708412757</v>
      </c>
      <c r="W56" s="96"/>
      <c r="X56" s="75">
        <f>+X52/X70</f>
        <v>2.8735377655865886</v>
      </c>
      <c r="Y56" s="96"/>
      <c r="Z56" s="75">
        <f>+Z52/Z70</f>
        <v>2.4586754926675352</v>
      </c>
      <c r="AA56" s="96"/>
      <c r="AB56" s="75">
        <f>+AB52/AB70</f>
        <v>28.192809216500216</v>
      </c>
      <c r="AC56" s="96"/>
      <c r="AD56" s="73">
        <f>+AD52/AD70</f>
        <v>13.615222766335803</v>
      </c>
      <c r="AE56" s="95"/>
      <c r="AF56" s="75">
        <f>+AF52/AF70</f>
        <v>9.2766778792526789</v>
      </c>
      <c r="AG56" s="96"/>
      <c r="AH56" s="75">
        <f>+AH52/AH70</f>
        <v>7.6786642817987127</v>
      </c>
      <c r="AI56" s="96"/>
      <c r="AJ56" s="75">
        <f>+AJ52/AJ70</f>
        <v>6.5522251346360854</v>
      </c>
      <c r="AK56" s="96"/>
      <c r="AL56" s="75">
        <f>+AL52/AL70</f>
        <v>5.305656466964062</v>
      </c>
      <c r="AM56" s="96"/>
      <c r="AN56" s="75">
        <f>+AN52/AN70</f>
        <v>4.5067549736717556</v>
      </c>
      <c r="AO56" s="96"/>
      <c r="AP56" s="75">
        <f>+AP52/AP70</f>
        <v>3.8723133467112345</v>
      </c>
      <c r="AQ56" s="96"/>
      <c r="AR56" s="75">
        <f>+AR52/AR70</f>
        <v>3.3619465894735545</v>
      </c>
      <c r="AS56" s="96"/>
      <c r="AT56" s="73">
        <f>+AT52/AT70</f>
        <v>3.0851480595729295</v>
      </c>
      <c r="AU56" s="95"/>
      <c r="AV56" s="75">
        <f>+AV52/AV70</f>
        <v>2.8535374799049382</v>
      </c>
      <c r="AW56" s="96"/>
      <c r="AX56" s="75">
        <f>+AX52/AX70</f>
        <v>2.4845069718483437</v>
      </c>
      <c r="AY56" s="96"/>
      <c r="AZ56" s="75">
        <f>+AZ52/AZ70</f>
        <v>27.853733273626084</v>
      </c>
      <c r="BA56" s="96"/>
      <c r="BB56" s="75">
        <f>+BB52/BB70</f>
        <v>14.180746229183036</v>
      </c>
      <c r="BC56" s="96"/>
      <c r="BD56" s="75">
        <f>+BD52/BD70</f>
        <v>9.4055519012851896</v>
      </c>
      <c r="BE56" s="96"/>
      <c r="BF56" s="75">
        <f>+BF52/BF70</f>
        <v>7.6562629180720903</v>
      </c>
      <c r="BG56" s="96"/>
      <c r="BH56" s="75">
        <f>+BH52/BH70</f>
        <v>6.3615977108947979</v>
      </c>
      <c r="BI56" s="96"/>
      <c r="BJ56" s="75">
        <f>+BJ52/BJ70</f>
        <v>5.3192414363034084</v>
      </c>
      <c r="BK56" s="96"/>
      <c r="BL56" s="75">
        <f>+BL52/BL70</f>
        <v>4.4561339807939504</v>
      </c>
      <c r="BM56" s="96"/>
      <c r="BN56" s="75">
        <f>+BN52/BN70</f>
        <v>3.791891488525128</v>
      </c>
      <c r="BO56" s="96"/>
      <c r="BP56" s="75">
        <f>+BP52/BP70</f>
        <v>3.3513813086176611</v>
      </c>
      <c r="BQ56" s="96"/>
      <c r="BR56" s="75">
        <f>+BR52/BR70</f>
        <v>3.047204912635864</v>
      </c>
      <c r="BS56" s="96"/>
      <c r="BT56" s="75">
        <f>+BT52/BT70</f>
        <v>2.7996291421136412</v>
      </c>
      <c r="BU56" s="96"/>
      <c r="BV56" s="75">
        <f>+BV52/BV70</f>
        <v>2.794893789836105</v>
      </c>
      <c r="BW56" s="96"/>
      <c r="BX56" s="75">
        <f>+BX52/BX70</f>
        <v>27.359873166791612</v>
      </c>
      <c r="BY56" s="96"/>
      <c r="BZ56" s="73">
        <f>+BZ52/BZ70</f>
        <v>27.221400713835454</v>
      </c>
      <c r="CA56" s="95"/>
      <c r="CB56" s="73">
        <f>+CB52/CB70</f>
        <v>6.8262822204614064</v>
      </c>
      <c r="CC56" s="95"/>
      <c r="CD56" s="75">
        <f>+CD52/CD70</f>
        <v>6.9084106396598788</v>
      </c>
      <c r="CE56" s="96"/>
      <c r="CF56" s="75">
        <f>+CF52/CF70</f>
        <v>5.7647932484108946</v>
      </c>
      <c r="CG56" s="96"/>
      <c r="CH56" s="75">
        <f>+CH52/CH70</f>
        <v>4.7194012692851555</v>
      </c>
      <c r="CI56" s="96"/>
      <c r="CJ56" s="75">
        <f>+CJ52/CJ70</f>
        <v>4.0530509114738891</v>
      </c>
      <c r="CK56" s="96"/>
      <c r="CL56" s="75">
        <f>+CL52/CL70</f>
        <v>3.5173411014595604</v>
      </c>
      <c r="CM56" s="96"/>
      <c r="CN56" s="75">
        <f>+CN52/CN70</f>
        <v>3.1213768416389067</v>
      </c>
      <c r="CO56" s="96"/>
      <c r="CP56" s="75">
        <f>+CP52/CP70</f>
        <v>2.8609936674241068</v>
      </c>
      <c r="CQ56" s="96"/>
      <c r="CR56" s="75">
        <f>+CR52/CR70</f>
        <v>2.6346039164383916</v>
      </c>
      <c r="CS56" s="96"/>
      <c r="CT56" s="75">
        <f>+CT52/CT70</f>
        <v>2.3241814904613602</v>
      </c>
      <c r="CU56" s="96"/>
      <c r="CV56" s="75">
        <f>+CV52/CV70</f>
        <v>27.500005327202334</v>
      </c>
      <c r="CW56" s="96"/>
      <c r="CX56" s="75">
        <f>+CX52/CX70</f>
        <v>13.579986823966214</v>
      </c>
      <c r="CY56" s="96"/>
      <c r="CZ56" s="75">
        <f>+CZ52/CZ70</f>
        <v>9.1472553931211777</v>
      </c>
      <c r="DA56" s="96"/>
      <c r="DB56" s="75">
        <f>+DB52/DB70</f>
        <v>7.3191820025184056</v>
      </c>
      <c r="DC56" s="96"/>
      <c r="DD56" s="285">
        <f>+DD52/DD70</f>
        <v>7.3613063289589169</v>
      </c>
      <c r="DE56" s="292"/>
    </row>
    <row r="57" spans="1:109" x14ac:dyDescent="0.35">
      <c r="A57" s="94"/>
      <c r="B57" s="73"/>
      <c r="C57" s="95"/>
      <c r="D57" s="73"/>
      <c r="E57" s="95"/>
      <c r="F57" s="75"/>
      <c r="G57" s="96"/>
      <c r="H57" s="75"/>
      <c r="I57" s="96"/>
      <c r="J57" s="75"/>
      <c r="K57" s="96"/>
      <c r="L57" s="75"/>
      <c r="M57" s="96"/>
      <c r="N57" s="75"/>
      <c r="O57" s="96"/>
      <c r="P57" s="75"/>
      <c r="Q57" s="96"/>
      <c r="R57" s="75"/>
      <c r="S57" s="96"/>
      <c r="T57" s="75"/>
      <c r="U57" s="96"/>
      <c r="V57" s="75"/>
      <c r="W57" s="96"/>
      <c r="X57" s="75"/>
      <c r="Y57" s="96"/>
      <c r="Z57" s="75"/>
      <c r="AA57" s="96"/>
      <c r="AB57" s="75"/>
      <c r="AC57" s="96"/>
      <c r="AD57" s="73"/>
      <c r="AE57" s="95"/>
      <c r="AF57" s="75"/>
      <c r="AG57" s="96"/>
      <c r="AH57" s="75"/>
      <c r="AI57" s="96"/>
      <c r="AJ57" s="75"/>
      <c r="AK57" s="96"/>
      <c r="AL57" s="75"/>
      <c r="AM57" s="96"/>
      <c r="AN57" s="75"/>
      <c r="AO57" s="96"/>
      <c r="AP57" s="75"/>
      <c r="AQ57" s="96"/>
      <c r="AR57" s="75"/>
      <c r="AS57" s="96"/>
      <c r="AT57" s="73"/>
      <c r="AU57" s="95"/>
      <c r="AV57" s="75"/>
      <c r="AW57" s="96"/>
      <c r="AX57" s="75"/>
      <c r="AY57" s="96"/>
      <c r="AZ57" s="75"/>
      <c r="BA57" s="96"/>
      <c r="BB57" s="75"/>
      <c r="BC57" s="96"/>
      <c r="BD57" s="75"/>
      <c r="BE57" s="96"/>
      <c r="BF57" s="75"/>
      <c r="BG57" s="96"/>
      <c r="BH57" s="75"/>
      <c r="BI57" s="96"/>
      <c r="BJ57" s="75"/>
      <c r="BK57" s="96"/>
      <c r="BL57" s="75"/>
      <c r="BM57" s="96"/>
      <c r="BN57" s="75"/>
      <c r="BO57" s="96"/>
      <c r="BP57" s="75"/>
      <c r="BQ57" s="96"/>
      <c r="BR57" s="75"/>
      <c r="BS57" s="96"/>
      <c r="BT57" s="75"/>
      <c r="BU57" s="96"/>
      <c r="BV57" s="75"/>
      <c r="BW57" s="96"/>
      <c r="BX57" s="75"/>
      <c r="BY57" s="96"/>
      <c r="BZ57" s="73"/>
      <c r="CA57" s="95"/>
      <c r="CB57" s="73"/>
      <c r="CC57" s="95"/>
      <c r="CD57" s="75"/>
      <c r="CE57" s="96"/>
      <c r="CF57" s="75"/>
      <c r="CG57" s="96"/>
      <c r="CH57" s="75"/>
      <c r="CI57" s="96"/>
      <c r="CJ57" s="75"/>
      <c r="CK57" s="96"/>
      <c r="CL57" s="75"/>
      <c r="CM57" s="96"/>
      <c r="CN57" s="75"/>
      <c r="CO57" s="96"/>
      <c r="CP57" s="75"/>
      <c r="CQ57" s="96"/>
      <c r="CR57" s="75"/>
      <c r="CS57" s="96"/>
      <c r="CT57" s="75"/>
      <c r="CU57" s="96"/>
      <c r="CV57" s="75"/>
      <c r="CW57" s="96"/>
      <c r="CX57" s="75"/>
      <c r="CY57" s="96"/>
      <c r="CZ57" s="75"/>
      <c r="DA57" s="96"/>
      <c r="DB57" s="75"/>
      <c r="DC57" s="96"/>
      <c r="DD57" s="285"/>
      <c r="DE57" s="292"/>
    </row>
    <row r="58" spans="1:109" s="4" customFormat="1" x14ac:dyDescent="0.35">
      <c r="A58" s="40" t="s">
        <v>74</v>
      </c>
      <c r="B58" s="26">
        <f>+'PUBLIC DEBT COLONES'!B58/'PUBLIC DEBT USD'!B76</f>
        <v>9578.4097429090434</v>
      </c>
      <c r="C58" s="70">
        <f>+B58/B45</f>
        <v>0.24152026509835264</v>
      </c>
      <c r="D58" s="26">
        <f>+'PUBLIC DEBT COLONES'!D58/'PUBLIC DEBT USD'!D76</f>
        <v>9583.6415182943401</v>
      </c>
      <c r="E58" s="70">
        <f>+D58/D45</f>
        <v>0.23824905185996903</v>
      </c>
      <c r="F58" s="27">
        <f>+'PUBLIC DEBT COLONES'!F58/'PUBLIC DEBT USD'!F76</f>
        <v>9608.2104115129678</v>
      </c>
      <c r="G58" s="71">
        <f>+F58/F45</f>
        <v>0.23502892143117787</v>
      </c>
      <c r="H58" s="27">
        <f>+'PUBLIC DEBT COLONES'!H58/'PUBLIC DEBT USD'!H76</f>
        <v>9588.9838154173467</v>
      </c>
      <c r="I58" s="71">
        <f>+H58/H45</f>
        <v>0.2315190056897635</v>
      </c>
      <c r="J58" s="27">
        <f>+'PUBLIC DEBT COLONES'!J58/'PUBLIC DEBT USD'!J76</f>
        <v>9601.5060608258027</v>
      </c>
      <c r="K58" s="71">
        <f>+J58/J45</f>
        <v>0.23007582723053693</v>
      </c>
      <c r="L58" s="27">
        <f>+'PUBLIC DEBT COLONES'!L58/'PUBLIC DEBT USD'!L76</f>
        <v>9633.1105656729997</v>
      </c>
      <c r="M58" s="71">
        <f>+L58/L45</f>
        <v>0.23172740150335028</v>
      </c>
      <c r="N58" s="27">
        <f>+'PUBLIC DEBT COLONES'!N58/'PUBLIC DEBT USD'!N76</f>
        <v>9941.7912967282991</v>
      </c>
      <c r="O58" s="71">
        <f>+N58/N45</f>
        <v>0.23512667978099794</v>
      </c>
      <c r="P58" s="27">
        <f>+'PUBLIC DEBT COLONES'!P58/'PUBLIC DEBT USD'!P76</f>
        <v>10242.130020619876</v>
      </c>
      <c r="Q58" s="71">
        <f>+P58/P45</f>
        <v>0.24136350968275985</v>
      </c>
      <c r="R58" s="27">
        <f>+'PUBLIC DEBT COLONES'!R58/'PUBLIC DEBT USD'!R76</f>
        <v>10237.99400570017</v>
      </c>
      <c r="S58" s="71">
        <f>+R58/R45</f>
        <v>0.23704135988935385</v>
      </c>
      <c r="T58" s="27">
        <f>+'PUBLIC DEBT COLONES'!T58/'PUBLIC DEBT USD'!T76</f>
        <v>10212.184799652558</v>
      </c>
      <c r="U58" s="71">
        <f>+T58/T45</f>
        <v>0.2359624635626619</v>
      </c>
      <c r="V58" s="27">
        <f>+'PUBLIC DEBT COLONES'!V58/'PUBLIC DEBT USD'!V76</f>
        <v>10191.720131581707</v>
      </c>
      <c r="W58" s="71">
        <f>+V58/V45</f>
        <v>0.23733897861923767</v>
      </c>
      <c r="X58" s="27">
        <f>+'PUBLIC DEBT COLONES'!X58/'PUBLIC DEBT USD'!X76</f>
        <v>10185.497923667732</v>
      </c>
      <c r="Y58" s="71">
        <f>+X58/X45</f>
        <v>0.23750664536305419</v>
      </c>
      <c r="Z58" s="27">
        <f>+'PUBLIC DEBT COLONES'!Z58/'PUBLIC DEBT USD'!Z76</f>
        <v>10548.126746754937</v>
      </c>
      <c r="AA58" s="71">
        <f>+Z58/Z45</f>
        <v>0.24856490240814549</v>
      </c>
      <c r="AB58" s="27">
        <f>+'PUBLIC DEBT COLONES'!AB58/'PUBLIC DEBT USD'!AB76</f>
        <v>10583.728680210108</v>
      </c>
      <c r="AC58" s="71">
        <f>+AB58/AB45</f>
        <v>0.24924102805812762</v>
      </c>
      <c r="AD58" s="26">
        <f>+'PUBLIC DEBT COLONES'!AD58/'PUBLIC DEBT USD'!AD76</f>
        <v>10598.50737942765</v>
      </c>
      <c r="AE58" s="70">
        <f>+AD58/AD45</f>
        <v>0.24663518332446971</v>
      </c>
      <c r="AF58" s="27">
        <f>+'PUBLIC DEBT COLONES'!AF58/'PUBLIC DEBT USD'!AF76</f>
        <v>11089.354297961061</v>
      </c>
      <c r="AG58" s="71">
        <f>+AF58/AF45</f>
        <v>0.2601905702463852</v>
      </c>
      <c r="AH58" s="27">
        <f>+'PUBLIC DEBT COLONES'!AH58/'PUBLIC DEBT USD'!AH76</f>
        <v>11324.734670992155</v>
      </c>
      <c r="AI58" s="71">
        <f>+AH58/AH45</f>
        <v>0.26385215016461616</v>
      </c>
      <c r="AJ58" s="27">
        <f>+'PUBLIC DEBT COLONES'!AJ58/'PUBLIC DEBT USD'!AJ76</f>
        <v>11342.366053430436</v>
      </c>
      <c r="AK58" s="71">
        <f>+AJ58/AJ45</f>
        <v>0.26950586634504303</v>
      </c>
      <c r="AL58" s="27">
        <f>+'PUBLIC DEBT COLONES'!AL58/'PUBLIC DEBT USD'!AL76</f>
        <v>11320.143386988315</v>
      </c>
      <c r="AM58" s="71">
        <f>+AL58/AL45</f>
        <v>0.27102869526230805</v>
      </c>
      <c r="AN58" s="27">
        <f>+'PUBLIC DEBT COLONES'!AN58/'PUBLIC DEBT USD'!AN76</f>
        <v>11612.434435180445</v>
      </c>
      <c r="AO58" s="71">
        <f>+AN58/AN45</f>
        <v>0.27296840606083556</v>
      </c>
      <c r="AP58" s="27">
        <f>+'PUBLIC DEBT COLONES'!AP58/'PUBLIC DEBT USD'!AP76</f>
        <v>11637.596439317189</v>
      </c>
      <c r="AQ58" s="71">
        <f>+AP58/AP45</f>
        <v>0.26580313862107618</v>
      </c>
      <c r="AR58" s="27">
        <f>+'PUBLIC DEBT COLONES'!AR58/'PUBLIC DEBT USD'!AR76</f>
        <v>11628.528382055843</v>
      </c>
      <c r="AS58" s="71">
        <f>+AR58/AR45</f>
        <v>0.25928173807676519</v>
      </c>
      <c r="AT58" s="26">
        <f>+'PUBLIC DEBT COLONES'!AT58/'PUBLIC DEBT USD'!AT76</f>
        <v>11706.630296305751</v>
      </c>
      <c r="AU58" s="70">
        <f>+AT58/AT45</f>
        <v>0.25726979752417212</v>
      </c>
      <c r="AV58" s="27">
        <f>+'PUBLIC DEBT COLONES'!AV58/'PUBLIC DEBT USD'!AV76</f>
        <v>12038.893578833895</v>
      </c>
      <c r="AW58" s="71">
        <f>+AV58/AV45</f>
        <v>0.25643260832631726</v>
      </c>
      <c r="AX58" s="27">
        <f>+'PUBLIC DEBT COLONES'!AX58/'PUBLIC DEBT USD'!AX76</f>
        <v>12063.694615487975</v>
      </c>
      <c r="AY58" s="71">
        <f>+AX58/AX45</f>
        <v>0.25545168217850139</v>
      </c>
      <c r="AZ58" s="27">
        <f>+'PUBLIC DEBT COLONES'!AZ58/'PUBLIC DEBT USD'!AZ76</f>
        <v>11086.906077238835</v>
      </c>
      <c r="BA58" s="71">
        <f>+AZ58/AZ45</f>
        <v>0.22661955701260103</v>
      </c>
      <c r="BB58" s="27">
        <f>+'PUBLIC DEBT COLONES'!BB58/'PUBLIC DEBT USD'!BB76</f>
        <v>11113.071357078838</v>
      </c>
      <c r="BC58" s="71">
        <f>+BB58/BB45</f>
        <v>0.22656770070129295</v>
      </c>
      <c r="BD58" s="27">
        <f>+'PUBLIC DEBT COLONES'!BD58/'PUBLIC DEBT USD'!BD76</f>
        <v>11083.932058749149</v>
      </c>
      <c r="BE58" s="71">
        <f>+BD58/BD45</f>
        <v>0.22029858541326486</v>
      </c>
      <c r="BF58" s="27">
        <f>+'PUBLIC DEBT COLONES'!BF58/'PUBLIC DEBT USD'!BF76</f>
        <v>12590.865293530125</v>
      </c>
      <c r="BG58" s="71">
        <f>+BF58/BF45</f>
        <v>0.24181031638911815</v>
      </c>
      <c r="BH58" s="27">
        <f>+'PUBLIC DEBT COLONES'!BH58/'PUBLIC DEBT USD'!BH76</f>
        <v>12576.04681161018</v>
      </c>
      <c r="BI58" s="71">
        <f>+BH58/BH45</f>
        <v>0.23956746020585962</v>
      </c>
      <c r="BJ58" s="27">
        <f>+'PUBLIC DEBT COLONES'!BJ58/'PUBLIC DEBT USD'!BJ76</f>
        <v>12583.647612514866</v>
      </c>
      <c r="BK58" s="71">
        <f>+BJ58/BJ45</f>
        <v>0.2407721744655823</v>
      </c>
      <c r="BL58" s="27">
        <f>+'PUBLIC DEBT COLONES'!BL58/'PUBLIC DEBT USD'!BL76</f>
        <v>12884.763862913773</v>
      </c>
      <c r="BM58" s="71">
        <f>+BL58/BL45</f>
        <v>0.24731385936902944</v>
      </c>
      <c r="BN58" s="27">
        <f>+'PUBLIC DEBT COLONES'!BN58/'PUBLIC DEBT USD'!BN76</f>
        <v>12849.555677041784</v>
      </c>
      <c r="BO58" s="71">
        <f>+BN58/BN45</f>
        <v>0.24397316675455571</v>
      </c>
      <c r="BP58" s="27">
        <f>+'PUBLIC DEBT COLONES'!BP58/'PUBLIC DEBT USD'!BP76</f>
        <v>12804.358664112136</v>
      </c>
      <c r="BQ58" s="71">
        <f>+BP58/BP45</f>
        <v>0.24559008303452243</v>
      </c>
      <c r="BR58" s="27">
        <f>+'PUBLIC DEBT COLONES'!BR58/'PUBLIC DEBT USD'!BR76</f>
        <v>12861.972700674118</v>
      </c>
      <c r="BS58" s="71">
        <f>+BR58/BR45</f>
        <v>0.24394591685013667</v>
      </c>
      <c r="BT58" s="27">
        <f>+'PUBLIC DEBT COLONES'!BT58/'PUBLIC DEBT USD'!BT76</f>
        <v>14424.31370049607</v>
      </c>
      <c r="BU58" s="71">
        <f>+BT58/BT45</f>
        <v>0.26688000278129248</v>
      </c>
      <c r="BV58" s="27">
        <f>+'PUBLIC DEBT COLONES'!BV58/'PUBLIC DEBT USD'!BV76</f>
        <v>14394.29742916575</v>
      </c>
      <c r="BW58" s="71">
        <f>+BV58/BV45</f>
        <v>0.26209956427286313</v>
      </c>
      <c r="BX58" s="27">
        <f>+'PUBLIC DEBT COLONES'!BX58/'PUBLIC DEBT USD'!BX76</f>
        <v>15146.41343456002</v>
      </c>
      <c r="BY58" s="71">
        <f>+BX58/BX45</f>
        <v>0.27086689655222396</v>
      </c>
      <c r="BZ58" s="26">
        <f>+'PUBLIC DEBT COLONES'!BZ58/'PUBLIC DEBT USD'!BZ76</f>
        <v>15128.593695879599</v>
      </c>
      <c r="CA58" s="70">
        <f>+BZ58/BZ45</f>
        <v>0.27075433163305485</v>
      </c>
      <c r="CB58" s="26">
        <f>+'PUBLIC DEBT COLONES'!CB58/'PUBLIC DEBT USD'!CB76</f>
        <v>15030.907416920647</v>
      </c>
      <c r="CC58" s="70">
        <f>+CB58/CB45</f>
        <v>0.26618713584067916</v>
      </c>
      <c r="CD58" s="27">
        <f>+'PUBLIC DEBT COLONES'!CD58/'PUBLIC DEBT USD'!CD76</f>
        <v>15008.505584409784</v>
      </c>
      <c r="CE58" s="71">
        <f>+CD58/CD45</f>
        <v>0.26561842867205621</v>
      </c>
      <c r="CF58" s="27">
        <f>+'PUBLIC DEBT COLONES'!CF58/'PUBLIC DEBT USD'!CF76</f>
        <v>15007.487744788354</v>
      </c>
      <c r="CG58" s="71">
        <f>+CF58/CF45</f>
        <v>0.2719830576045415</v>
      </c>
      <c r="CH58" s="27">
        <f>+'PUBLIC DEBT COLONES'!CH58/'PUBLIC DEBT USD'!CH76</f>
        <v>15520.625868784959</v>
      </c>
      <c r="CI58" s="71">
        <f>+CH58/CH45</f>
        <v>0.28081901898093398</v>
      </c>
      <c r="CJ58" s="27">
        <f>+'PUBLIC DEBT COLONES'!CJ58/'PUBLIC DEBT USD'!CJ76</f>
        <v>15559.677032424259</v>
      </c>
      <c r="CK58" s="71">
        <f>+CJ58/CJ45</f>
        <v>0.27915916709306643</v>
      </c>
      <c r="CL58" s="27">
        <f>+'PUBLIC DEBT COLONES'!CL58/'PUBLIC DEBT USD'!CL76</f>
        <v>15590.603974269881</v>
      </c>
      <c r="CM58" s="71">
        <f>+CL58/CL45</f>
        <v>0.27592298276266958</v>
      </c>
      <c r="CN58" s="27">
        <f>+'PUBLIC DEBT COLONES'!CN58/'PUBLIC DEBT USD'!CN76</f>
        <v>15505.011206827592</v>
      </c>
      <c r="CO58" s="71">
        <f>+CN58/CN45</f>
        <v>0.27505762285399443</v>
      </c>
      <c r="CP58" s="27">
        <f>+'PUBLIC DEBT COLONES'!CP58/'PUBLIC DEBT USD'!CP76</f>
        <v>15433.256079703526</v>
      </c>
      <c r="CQ58" s="71">
        <f>+CP58/CP45</f>
        <v>0.27078336164486788</v>
      </c>
      <c r="CR58" s="27">
        <f>+'PUBLIC DEBT COLONES'!CR58/'PUBLIC DEBT USD'!CR76</f>
        <v>15424.025568819536</v>
      </c>
      <c r="CS58" s="71">
        <f>+CR58/CR45</f>
        <v>0.26777476346704904</v>
      </c>
      <c r="CT58" s="27">
        <f>+'PUBLIC DEBT COLONES'!CT58/'PUBLIC DEBT USD'!CT76</f>
        <v>15283.103163072743</v>
      </c>
      <c r="CU58" s="71">
        <f>+CT58/CT45</f>
        <v>0.26637757948702812</v>
      </c>
      <c r="CV58" s="27">
        <f>+'PUBLIC DEBT COLONES'!CV58/'PUBLIC DEBT USD'!CV76</f>
        <v>15301.295758625916</v>
      </c>
      <c r="CW58" s="71">
        <f>+CV58/CV45</f>
        <v>0.26589359473269553</v>
      </c>
      <c r="CX58" s="27">
        <f>+'PUBLIC DEBT COLONES'!CX58/'PUBLIC DEBT USD'!CX76</f>
        <v>15325.704314078706</v>
      </c>
      <c r="CY58" s="71">
        <f>+CX58/CX45</f>
        <v>0.26325883985216059</v>
      </c>
      <c r="CZ58" s="27">
        <f>+'PUBLIC DEBT COLONES'!CZ58/'PUBLIC DEBT USD'!CZ76</f>
        <v>15286.182519232594</v>
      </c>
      <c r="DA58" s="71">
        <f>+CZ58/CZ45</f>
        <v>0.26061716365477344</v>
      </c>
      <c r="DB58" s="27">
        <f>+'PUBLIC DEBT COLONES'!DB58/'PUBLIC DEBT USD'!DB76</f>
        <v>14877.790720910187</v>
      </c>
      <c r="DC58" s="71">
        <f>+DB58/DB45</f>
        <v>0.25512826058229354</v>
      </c>
      <c r="DD58" s="250">
        <f>+'PUBLIC DEBT COLONES'!DD58/'PUBLIC DEBT USD'!DD76</f>
        <v>14868.31777496492</v>
      </c>
      <c r="DE58" s="252">
        <f>+DD58/DD45</f>
        <v>0.25399698630428591</v>
      </c>
    </row>
    <row r="59" spans="1:109" x14ac:dyDescent="0.35">
      <c r="A59" s="94" t="s">
        <v>49</v>
      </c>
      <c r="B59" s="73">
        <f>+B58/B65</f>
        <v>0.16160488415083149</v>
      </c>
      <c r="C59" s="74"/>
      <c r="D59" s="73">
        <v>0</v>
      </c>
      <c r="E59" s="74"/>
      <c r="F59" s="75">
        <v>0</v>
      </c>
      <c r="G59" s="76"/>
      <c r="H59" s="75">
        <v>0</v>
      </c>
      <c r="I59" s="76"/>
      <c r="J59" s="75">
        <v>0</v>
      </c>
      <c r="K59" s="76"/>
      <c r="L59" s="75">
        <v>0</v>
      </c>
      <c r="M59" s="76"/>
      <c r="N59" s="75">
        <v>0</v>
      </c>
      <c r="O59" s="76"/>
      <c r="P59" s="75">
        <v>0</v>
      </c>
      <c r="Q59" s="76"/>
      <c r="R59" s="75">
        <v>0</v>
      </c>
      <c r="S59" s="76"/>
      <c r="T59" s="75">
        <v>0</v>
      </c>
      <c r="U59" s="76"/>
      <c r="V59" s="75">
        <v>0</v>
      </c>
      <c r="W59" s="76"/>
      <c r="X59" s="75">
        <v>0</v>
      </c>
      <c r="Y59" s="76"/>
      <c r="Z59" s="75">
        <f>+Z58/Z65</f>
        <v>0.16809884233410771</v>
      </c>
      <c r="AA59" s="76"/>
      <c r="AB59" s="75">
        <v>0</v>
      </c>
      <c r="AC59" s="76"/>
      <c r="AD59" s="73">
        <v>0</v>
      </c>
      <c r="AE59" s="74"/>
      <c r="AF59" s="75">
        <v>0</v>
      </c>
      <c r="AG59" s="76"/>
      <c r="AH59" s="75">
        <v>0</v>
      </c>
      <c r="AI59" s="76"/>
      <c r="AJ59" s="75">
        <v>0</v>
      </c>
      <c r="AK59" s="76"/>
      <c r="AL59" s="75">
        <v>0</v>
      </c>
      <c r="AM59" s="76"/>
      <c r="AN59" s="75">
        <v>0</v>
      </c>
      <c r="AO59" s="76"/>
      <c r="AP59" s="75">
        <v>0</v>
      </c>
      <c r="AQ59" s="76"/>
      <c r="AR59" s="75">
        <v>0</v>
      </c>
      <c r="AS59" s="76"/>
      <c r="AT59" s="73">
        <v>0</v>
      </c>
      <c r="AU59" s="74"/>
      <c r="AV59" s="75">
        <v>0</v>
      </c>
      <c r="AW59" s="76"/>
      <c r="AX59" s="75">
        <f>+AX58/AX65</f>
        <v>0.16089581636237549</v>
      </c>
      <c r="AY59" s="76"/>
      <c r="AZ59" s="77" t="e">
        <f>+AZ58/AZ65</f>
        <v>#DIV/0!</v>
      </c>
      <c r="BA59" s="76"/>
      <c r="BB59" s="77" t="e">
        <f>+BB58/BB65</f>
        <v>#DIV/0!</v>
      </c>
      <c r="BC59" s="76"/>
      <c r="BD59" s="77" t="e">
        <f>+BD58/BD65</f>
        <v>#DIV/0!</v>
      </c>
      <c r="BE59" s="76"/>
      <c r="BF59" s="77" t="e">
        <f>+BF58/BF65</f>
        <v>#DIV/0!</v>
      </c>
      <c r="BG59" s="76"/>
      <c r="BH59" s="77" t="e">
        <f>+BH58/BH65</f>
        <v>#DIV/0!</v>
      </c>
      <c r="BI59" s="76"/>
      <c r="BJ59" s="77" t="e">
        <f>+BJ58/BJ65</f>
        <v>#DIV/0!</v>
      </c>
      <c r="BK59" s="76"/>
      <c r="BL59" s="77" t="e">
        <f>+BL58/BL65</f>
        <v>#DIV/0!</v>
      </c>
      <c r="BM59" s="76"/>
      <c r="BN59" s="77" t="e">
        <f>+BN58/BN65</f>
        <v>#DIV/0!</v>
      </c>
      <c r="BO59" s="76"/>
      <c r="BP59" s="77" t="e">
        <f>+BP58/BP65</f>
        <v>#DIV/0!</v>
      </c>
      <c r="BQ59" s="76"/>
      <c r="BR59" s="77"/>
      <c r="BS59" s="76"/>
      <c r="BT59" s="77"/>
      <c r="BU59" s="76"/>
      <c r="BV59" s="75">
        <f>+BV58/BV65</f>
        <v>0.16019332860921645</v>
      </c>
      <c r="BW59" s="76"/>
      <c r="BX59" s="75"/>
      <c r="BY59" s="76"/>
      <c r="BZ59" s="73"/>
      <c r="CA59" s="74"/>
      <c r="CB59" s="73"/>
      <c r="CC59" s="74"/>
      <c r="CD59" s="75"/>
      <c r="CE59" s="76"/>
      <c r="CF59" s="75"/>
      <c r="CG59" s="76"/>
      <c r="CH59" s="75"/>
      <c r="CI59" s="76"/>
      <c r="CJ59" s="75"/>
      <c r="CK59" s="76"/>
      <c r="CL59" s="75"/>
      <c r="CM59" s="76"/>
      <c r="CN59" s="75"/>
      <c r="CO59" s="76"/>
      <c r="CP59" s="75"/>
      <c r="CQ59" s="76"/>
      <c r="CR59" s="75"/>
      <c r="CS59" s="76"/>
      <c r="CT59" s="75"/>
      <c r="CU59" s="76"/>
      <c r="CV59" s="75"/>
      <c r="CW59" s="76"/>
      <c r="CX59" s="75"/>
      <c r="CY59" s="76"/>
      <c r="CZ59" s="75"/>
      <c r="DA59" s="76"/>
      <c r="DB59" s="75"/>
      <c r="DC59" s="76"/>
      <c r="DD59" s="285"/>
      <c r="DE59" s="283"/>
    </row>
    <row r="60" spans="1:109" x14ac:dyDescent="0.35">
      <c r="A60" s="94" t="s">
        <v>71</v>
      </c>
      <c r="B60" s="73">
        <f>+B58/B67</f>
        <v>0.81814304872167787</v>
      </c>
      <c r="C60" s="83"/>
      <c r="D60" s="73">
        <v>0</v>
      </c>
      <c r="E60" s="83"/>
      <c r="F60" s="75">
        <v>0</v>
      </c>
      <c r="G60" s="84"/>
      <c r="H60" s="75">
        <v>0</v>
      </c>
      <c r="I60" s="84"/>
      <c r="J60" s="75">
        <v>0</v>
      </c>
      <c r="K60" s="84"/>
      <c r="L60" s="75">
        <v>0</v>
      </c>
      <c r="M60" s="84"/>
      <c r="N60" s="75">
        <v>0</v>
      </c>
      <c r="O60" s="84"/>
      <c r="P60" s="75">
        <v>0</v>
      </c>
      <c r="Q60" s="84"/>
      <c r="R60" s="75">
        <v>0</v>
      </c>
      <c r="S60" s="84"/>
      <c r="T60" s="75">
        <v>0</v>
      </c>
      <c r="U60" s="84"/>
      <c r="V60" s="75">
        <v>0</v>
      </c>
      <c r="W60" s="84"/>
      <c r="X60" s="75">
        <v>0</v>
      </c>
      <c r="Y60" s="84"/>
      <c r="Z60" s="75">
        <f>+Z58/Z67</f>
        <v>0.7286630800466245</v>
      </c>
      <c r="AA60" s="84"/>
      <c r="AB60" s="75">
        <v>0</v>
      </c>
      <c r="AC60" s="84"/>
      <c r="AD60" s="73">
        <v>0</v>
      </c>
      <c r="AE60" s="83"/>
      <c r="AF60" s="75">
        <v>0</v>
      </c>
      <c r="AG60" s="84"/>
      <c r="AH60" s="75">
        <v>0</v>
      </c>
      <c r="AI60" s="84"/>
      <c r="AJ60" s="75">
        <v>0</v>
      </c>
      <c r="AK60" s="84"/>
      <c r="AL60" s="75">
        <v>0</v>
      </c>
      <c r="AM60" s="84"/>
      <c r="AN60" s="75">
        <v>0</v>
      </c>
      <c r="AO60" s="84"/>
      <c r="AP60" s="75">
        <v>0</v>
      </c>
      <c r="AQ60" s="84"/>
      <c r="AR60" s="75">
        <v>0</v>
      </c>
      <c r="AS60" s="84"/>
      <c r="AT60" s="73">
        <v>0</v>
      </c>
      <c r="AU60" s="83"/>
      <c r="AV60" s="75">
        <v>0</v>
      </c>
      <c r="AW60" s="84"/>
      <c r="AX60" s="75">
        <f>+AX58/AX67</f>
        <v>0.73000923520689209</v>
      </c>
      <c r="AY60" s="84"/>
      <c r="AZ60" s="77" t="e">
        <f>+AZ58/AZ67</f>
        <v>#DIV/0!</v>
      </c>
      <c r="BA60" s="84"/>
      <c r="BB60" s="77" t="e">
        <f>+BB58/BB67</f>
        <v>#DIV/0!</v>
      </c>
      <c r="BC60" s="84"/>
      <c r="BD60" s="77" t="e">
        <f>+BD58/BD67</f>
        <v>#DIV/0!</v>
      </c>
      <c r="BE60" s="84"/>
      <c r="BF60" s="77" t="e">
        <f>+BF58/BF67</f>
        <v>#DIV/0!</v>
      </c>
      <c r="BG60" s="84"/>
      <c r="BH60" s="77" t="e">
        <f>+BH58/BH67</f>
        <v>#DIV/0!</v>
      </c>
      <c r="BI60" s="84"/>
      <c r="BJ60" s="77" t="e">
        <f>+BJ58/BJ67</f>
        <v>#DIV/0!</v>
      </c>
      <c r="BK60" s="84"/>
      <c r="BL60" s="77" t="e">
        <f>+BL58/BL67</f>
        <v>#DIV/0!</v>
      </c>
      <c r="BM60" s="84"/>
      <c r="BN60" s="77" t="e">
        <f>+BN58/BN67</f>
        <v>#DIV/0!</v>
      </c>
      <c r="BO60" s="84"/>
      <c r="BP60" s="77" t="e">
        <f>+BP58/BP67</f>
        <v>#DIV/0!</v>
      </c>
      <c r="BQ60" s="84"/>
      <c r="BR60" s="77"/>
      <c r="BS60" s="84"/>
      <c r="BT60" s="77"/>
      <c r="BU60" s="84"/>
      <c r="BV60" s="75">
        <f>+BV58/BV67</f>
        <v>0.76555231640291188</v>
      </c>
      <c r="BW60" s="84"/>
      <c r="BX60" s="75"/>
      <c r="BY60" s="84"/>
      <c r="BZ60" s="73"/>
      <c r="CA60" s="83"/>
      <c r="CB60" s="73"/>
      <c r="CC60" s="83"/>
      <c r="CD60" s="75"/>
      <c r="CE60" s="84"/>
      <c r="CF60" s="75"/>
      <c r="CG60" s="84"/>
      <c r="CH60" s="75"/>
      <c r="CI60" s="84"/>
      <c r="CJ60" s="75"/>
      <c r="CK60" s="84"/>
      <c r="CL60" s="75"/>
      <c r="CM60" s="84"/>
      <c r="CN60" s="75"/>
      <c r="CO60" s="84"/>
      <c r="CP60" s="75"/>
      <c r="CQ60" s="84"/>
      <c r="CR60" s="75"/>
      <c r="CS60" s="84"/>
      <c r="CT60" s="75"/>
      <c r="CU60" s="84"/>
      <c r="CV60" s="75"/>
      <c r="CW60" s="84"/>
      <c r="CX60" s="75"/>
      <c r="CY60" s="84"/>
      <c r="CZ60" s="75"/>
      <c r="DA60" s="84"/>
      <c r="DB60" s="75"/>
      <c r="DC60" s="84"/>
      <c r="DD60" s="285"/>
      <c r="DE60" s="286"/>
    </row>
    <row r="61" spans="1:109" x14ac:dyDescent="0.35">
      <c r="A61" s="94" t="s">
        <v>75</v>
      </c>
      <c r="B61" s="73">
        <f>+B58/B68</f>
        <v>1.2563383274214219</v>
      </c>
      <c r="C61" s="83"/>
      <c r="D61" s="73">
        <f>+D58/D68</f>
        <v>12.163377478145357</v>
      </c>
      <c r="E61" s="83"/>
      <c r="F61" s="75">
        <f>+F58/F68</f>
        <v>1.0606756049927604E-2</v>
      </c>
      <c r="G61" s="84"/>
      <c r="H61" s="75">
        <f>+H58/H68</f>
        <v>3.3936687602928775</v>
      </c>
      <c r="I61" s="84"/>
      <c r="J61" s="75">
        <f>+J58/J68</f>
        <v>2.6986086476754934</v>
      </c>
      <c r="K61" s="84"/>
      <c r="L61" s="75">
        <f>+L58/L68</f>
        <v>2.2920856504300526</v>
      </c>
      <c r="M61" s="84"/>
      <c r="N61" s="75">
        <f>+N58/N68</f>
        <v>1.9630421678238568</v>
      </c>
      <c r="O61" s="84"/>
      <c r="P61" s="75">
        <f>+P58/P68</f>
        <v>1.77532307536695</v>
      </c>
      <c r="Q61" s="84"/>
      <c r="R61" s="75">
        <f>+R58/R68</f>
        <v>1.5943650916670569</v>
      </c>
      <c r="S61" s="84"/>
      <c r="T61" s="75">
        <f>+T58/T68</f>
        <v>1.4118237062648411</v>
      </c>
      <c r="U61" s="84"/>
      <c r="V61" s="75">
        <f>+V58/V68</f>
        <v>1.2973782974619537</v>
      </c>
      <c r="W61" s="84"/>
      <c r="X61" s="75">
        <f>+X58/X68</f>
        <v>1.1659826920615792</v>
      </c>
      <c r="Y61" s="84"/>
      <c r="Z61" s="75">
        <f>+Z58/Z68</f>
        <v>1.0726593080002651</v>
      </c>
      <c r="AA61" s="84"/>
      <c r="AB61" s="75">
        <f>+AB58/AB68</f>
        <v>11.184245052282446</v>
      </c>
      <c r="AC61" s="84"/>
      <c r="AD61" s="73">
        <f>+AD58/AD68</f>
        <v>6.2046007287062759</v>
      </c>
      <c r="AE61" s="83"/>
      <c r="AF61" s="75">
        <f>+AF58/AF68</f>
        <v>3.8202049685983552</v>
      </c>
      <c r="AG61" s="84"/>
      <c r="AH61" s="75">
        <f>+AH58/AH68</f>
        <v>3.1720484225959984</v>
      </c>
      <c r="AI61" s="84"/>
      <c r="AJ61" s="75">
        <f>+AJ58/AJ68</f>
        <v>2.7095133521356543</v>
      </c>
      <c r="AK61" s="84"/>
      <c r="AL61" s="75">
        <f>+AL58/AL68</f>
        <v>2.2194362301817954</v>
      </c>
      <c r="AM61" s="84"/>
      <c r="AN61" s="75">
        <f>+AN58/AN68</f>
        <v>1.8961757999727225</v>
      </c>
      <c r="AO61" s="84"/>
      <c r="AP61" s="75">
        <f>+AP58/AP68</f>
        <v>1.5958777603549616</v>
      </c>
      <c r="AQ61" s="84"/>
      <c r="AR61" s="75">
        <f>+AR58/AR68</f>
        <v>1.3402407518765438</v>
      </c>
      <c r="AS61" s="84"/>
      <c r="AT61" s="73">
        <f>+AT58/AT68</f>
        <v>1.2125476064382932</v>
      </c>
      <c r="AU61" s="83"/>
      <c r="AV61" s="75">
        <f>+AV58/AV68</f>
        <v>1.1175518019705759</v>
      </c>
      <c r="AW61" s="84"/>
      <c r="AX61" s="75">
        <f>+AX58/AX68</f>
        <v>0.9831162393862759</v>
      </c>
      <c r="AY61" s="84"/>
      <c r="AZ61" s="75">
        <f>+AZ58/AZ68</f>
        <v>9.1321523823333433</v>
      </c>
      <c r="BA61" s="84"/>
      <c r="BB61" s="75">
        <f>+BB58/BB68</f>
        <v>5.4022567127477652</v>
      </c>
      <c r="BC61" s="84"/>
      <c r="BD61" s="75">
        <f>+BD58/BD68</f>
        <v>2.9899346513245724</v>
      </c>
      <c r="BE61" s="84"/>
      <c r="BF61" s="75">
        <f>+BF58/BF68</f>
        <v>2.7529630880811129</v>
      </c>
      <c r="BG61" s="84"/>
      <c r="BH61" s="75">
        <f>+BH58/BH68</f>
        <v>2.266833025288864</v>
      </c>
      <c r="BI61" s="84"/>
      <c r="BJ61" s="75">
        <f>+BJ58/BJ68</f>
        <v>1.8785521861286771</v>
      </c>
      <c r="BK61" s="84"/>
      <c r="BL61" s="75">
        <f>+BL58/BL68</f>
        <v>1.6765627503275664</v>
      </c>
      <c r="BM61" s="84"/>
      <c r="BN61" s="75">
        <f>+BN58/BN68</f>
        <v>1.4739028908852589</v>
      </c>
      <c r="BO61" s="84"/>
      <c r="BP61" s="75">
        <f>+BP58/BP68</f>
        <v>1.3048744585735668</v>
      </c>
      <c r="BQ61" s="84"/>
      <c r="BR61" s="75">
        <f>+BR58/BR68</f>
        <v>1.1787284941274423</v>
      </c>
      <c r="BS61" s="84"/>
      <c r="BT61" s="75">
        <f>+BT58/BT68</f>
        <v>1.2113674907580627</v>
      </c>
      <c r="BU61" s="84"/>
      <c r="BV61" s="75">
        <f>+BV58/BV68</f>
        <v>1.1799627084574729</v>
      </c>
      <c r="BW61" s="84"/>
      <c r="BX61" s="75">
        <f>+BX58/BX68</f>
        <v>11.69726492711483</v>
      </c>
      <c r="BY61" s="84"/>
      <c r="BZ61" s="73">
        <f>+BZ58/BZ68</f>
        <v>11.631431156891367</v>
      </c>
      <c r="CA61" s="83"/>
      <c r="CB61" s="73">
        <f>+CB58/CB68</f>
        <v>3.0166804647852703</v>
      </c>
      <c r="CC61" s="83"/>
      <c r="CD61" s="75">
        <f>+CD58/CD68</f>
        <v>3.0440929311581124</v>
      </c>
      <c r="CE61" s="84"/>
      <c r="CF61" s="75">
        <f>+CF58/CF68</f>
        <v>2.6263095514569148</v>
      </c>
      <c r="CG61" s="84"/>
      <c r="CH61" s="75">
        <f>+CH58/CH68</f>
        <v>2.1996595999907096</v>
      </c>
      <c r="CI61" s="84"/>
      <c r="CJ61" s="75">
        <f>+CJ58/CJ68</f>
        <v>1.9034917689777291</v>
      </c>
      <c r="CK61" s="84"/>
      <c r="CL61" s="75">
        <f>+CL58/CL68</f>
        <v>1.6924252612024777</v>
      </c>
      <c r="CM61" s="84"/>
      <c r="CN61" s="75">
        <f>+CN58/CN68</f>
        <v>1.4765740280900379</v>
      </c>
      <c r="CO61" s="84"/>
      <c r="CP61" s="75">
        <f>+CP58/CP68</f>
        <v>1.3121788180921643</v>
      </c>
      <c r="CQ61" s="84"/>
      <c r="CR61" s="75">
        <f>+CR58/CR68</f>
        <v>1.1960008893069798</v>
      </c>
      <c r="CS61" s="84"/>
      <c r="CT61" s="75">
        <f>+CT58/CT68</f>
        <v>1.0561038077621492</v>
      </c>
      <c r="CU61" s="84"/>
      <c r="CV61" s="75">
        <f>+CV58/CV68</f>
        <v>11.170520835733043</v>
      </c>
      <c r="CW61" s="84"/>
      <c r="CX61" s="75">
        <f>+CX58/CX68</f>
        <v>6.4498699378596385</v>
      </c>
      <c r="CY61" s="84"/>
      <c r="CZ61" s="75">
        <f>+CZ58/CZ68</f>
        <v>3.8055291706784793</v>
      </c>
      <c r="DA61" s="84"/>
      <c r="DB61" s="75">
        <f>+DB58/DB68</f>
        <v>2.9284350103925751</v>
      </c>
      <c r="DC61" s="84"/>
      <c r="DD61" s="285">
        <f>+DD58/DD68</f>
        <v>2.9277827338061391</v>
      </c>
      <c r="DE61" s="286"/>
    </row>
    <row r="62" spans="1:109" x14ac:dyDescent="0.35">
      <c r="A62" s="94" t="s">
        <v>72</v>
      </c>
      <c r="B62" s="73">
        <f>+B58/B69</f>
        <v>1.3586196199052252</v>
      </c>
      <c r="C62" s="83"/>
      <c r="D62" s="73">
        <f>+D58/D69</f>
        <v>12.982463659456377</v>
      </c>
      <c r="E62" s="83"/>
      <c r="F62" s="75">
        <f>+F58/F69</f>
        <v>1.2016277251541892E-2</v>
      </c>
      <c r="G62" s="84"/>
      <c r="H62" s="75">
        <f>+H58/H69</f>
        <v>4.0179000045825548</v>
      </c>
      <c r="I62" s="84"/>
      <c r="J62" s="75">
        <f>+J58/J69</f>
        <v>3.179826753001882</v>
      </c>
      <c r="K62" s="84"/>
      <c r="L62" s="75">
        <f>+L58/L69</f>
        <v>2.6823132453533982</v>
      </c>
      <c r="M62" s="84"/>
      <c r="N62" s="75">
        <f>+N58/N69</f>
        <v>2.2751227900969644</v>
      </c>
      <c r="O62" s="84"/>
      <c r="P62" s="75">
        <f>+P58/P69</f>
        <v>2.0493804933477775</v>
      </c>
      <c r="Q62" s="84"/>
      <c r="R62" s="75">
        <f>+R58/R69</f>
        <v>1.8388130414364487</v>
      </c>
      <c r="S62" s="84"/>
      <c r="T62" s="75">
        <f>+T58/T69</f>
        <v>1.6161817047736746</v>
      </c>
      <c r="U62" s="84"/>
      <c r="V62" s="75">
        <f>+V58/V69</f>
        <v>1.4833256048501366</v>
      </c>
      <c r="W62" s="84"/>
      <c r="X62" s="75">
        <f>+X58/X69</f>
        <v>1.3305606058537238</v>
      </c>
      <c r="Y62" s="84"/>
      <c r="Z62" s="75">
        <f>+Z58/Z69</f>
        <v>1.2178505917235705</v>
      </c>
      <c r="AA62" s="84"/>
      <c r="AB62" s="75">
        <f>+AB58/AB69</f>
        <v>12.594159913705392</v>
      </c>
      <c r="AC62" s="84"/>
      <c r="AD62" s="73">
        <f>+AD58/AD69</f>
        <v>6.9829018020722167</v>
      </c>
      <c r="AE62" s="83"/>
      <c r="AF62" s="75">
        <f>+AF58/AF69</f>
        <v>4.2605762740966941</v>
      </c>
      <c r="AG62" s="84"/>
      <c r="AH62" s="75">
        <f>+AH58/AH69</f>
        <v>3.5869921660533399</v>
      </c>
      <c r="AI62" s="84"/>
      <c r="AJ62" s="75">
        <f>+AJ58/AJ69</f>
        <v>3.1643391903042497</v>
      </c>
      <c r="AK62" s="84"/>
      <c r="AL62" s="75">
        <f>+AL58/AL69</f>
        <v>2.576421779691858</v>
      </c>
      <c r="AM62" s="84"/>
      <c r="AN62" s="75">
        <f>+AN58/AN69</f>
        <v>2.1867844541222956</v>
      </c>
      <c r="AO62" s="84"/>
      <c r="AP62" s="75">
        <f>+AP58/AP69</f>
        <v>1.9048876501162215</v>
      </c>
      <c r="AQ62" s="84"/>
      <c r="AR62" s="75">
        <f>+AR58/AR69</f>
        <v>1.5894874975356565</v>
      </c>
      <c r="AS62" s="84"/>
      <c r="AT62" s="73">
        <f>+AT58/AT69</f>
        <v>1.4302887241392779</v>
      </c>
      <c r="AU62" s="83"/>
      <c r="AV62" s="75">
        <f>+AV58/AV69</f>
        <v>1.3125508467311791</v>
      </c>
      <c r="AW62" s="84"/>
      <c r="AX62" s="75">
        <f>+AX58/AX69</f>
        <v>1.1422551469465247</v>
      </c>
      <c r="AY62" s="84"/>
      <c r="AZ62" s="75">
        <f>+AZ58/AZ69</f>
        <v>10.300762420489592</v>
      </c>
      <c r="BA62" s="84"/>
      <c r="BB62" s="75">
        <f>+BB58/BB69</f>
        <v>6.0996979856452027</v>
      </c>
      <c r="BC62" s="84"/>
      <c r="BD62" s="75">
        <f>+BD58/BD69</f>
        <v>3.3184921353529728</v>
      </c>
      <c r="BE62" s="84"/>
      <c r="BF62" s="75">
        <f>+BF58/BF69</f>
        <v>3.0693047558276891</v>
      </c>
      <c r="BG62" s="84"/>
      <c r="BH62" s="75">
        <f>+BH58/BH69</f>
        <v>2.5321436752008717</v>
      </c>
      <c r="BI62" s="84"/>
      <c r="BJ62" s="75">
        <f>+BJ58/BJ69</f>
        <v>2.0951940480285725</v>
      </c>
      <c r="BK62" s="84"/>
      <c r="BL62" s="75">
        <f>+BL58/BL69</f>
        <v>1.8727989839129557</v>
      </c>
      <c r="BM62" s="84"/>
      <c r="BN62" s="75">
        <f>+BN58/BN69</f>
        <v>1.6483473385328651</v>
      </c>
      <c r="BO62" s="84"/>
      <c r="BP62" s="75">
        <f>+BP58/BP69</f>
        <v>1.4564229539230702</v>
      </c>
      <c r="BQ62" s="84"/>
      <c r="BR62" s="75">
        <f>+BR58/BR69</f>
        <v>1.31621723963503</v>
      </c>
      <c r="BS62" s="84"/>
      <c r="BT62" s="75">
        <f>+BT58/BT69</f>
        <v>1.3560008526311467</v>
      </c>
      <c r="BU62" s="84"/>
      <c r="BV62" s="75">
        <f>+BV58/BV69</f>
        <v>1.3208464408599956</v>
      </c>
      <c r="BW62" s="84"/>
      <c r="BX62" s="75">
        <f>+BX58/BX69</f>
        <v>13.302333796933327</v>
      </c>
      <c r="BY62" s="84"/>
      <c r="BZ62" s="73">
        <f>+BZ58/BZ69</f>
        <v>13.227466484610332</v>
      </c>
      <c r="CA62" s="83"/>
      <c r="CB62" s="73">
        <f>+CB58/CB69</f>
        <v>3.3922411607607978</v>
      </c>
      <c r="CC62" s="83"/>
      <c r="CD62" s="75">
        <f>+CD58/CD69</f>
        <v>3.4230663336067213</v>
      </c>
      <c r="CE62" s="84"/>
      <c r="CF62" s="75">
        <f>+CF58/CF69</f>
        <v>2.9595657802519941</v>
      </c>
      <c r="CG62" s="84"/>
      <c r="CH62" s="75">
        <f>+CH58/CH69</f>
        <v>2.4761339260699455</v>
      </c>
      <c r="CI62" s="84"/>
      <c r="CJ62" s="75">
        <f>+CJ58/CJ69</f>
        <v>2.1422518929160037</v>
      </c>
      <c r="CK62" s="84"/>
      <c r="CL62" s="75">
        <f>+CL58/CL69</f>
        <v>1.9086090867225867</v>
      </c>
      <c r="CM62" s="84"/>
      <c r="CN62" s="75">
        <f>+CN58/CN69</f>
        <v>1.6689244482220535</v>
      </c>
      <c r="CO62" s="84"/>
      <c r="CP62" s="75">
        <f>+CP58/CP69</f>
        <v>1.4806738291635364</v>
      </c>
      <c r="CQ62" s="84"/>
      <c r="CR62" s="75">
        <f>+CR58/CR69</f>
        <v>1.3508365992894475</v>
      </c>
      <c r="CS62" s="84"/>
      <c r="CT62" s="75">
        <f>+CT58/CT69</f>
        <v>1.1886970682338049</v>
      </c>
      <c r="CU62" s="84"/>
      <c r="CV62" s="75">
        <f>+CV58/CV69</f>
        <v>12.665880867149372</v>
      </c>
      <c r="CW62" s="84"/>
      <c r="CX62" s="75">
        <f>+CX58/CX69</f>
        <v>7.3370998731884889</v>
      </c>
      <c r="CY62" s="84"/>
      <c r="CZ62" s="75">
        <f>+CZ58/CZ69</f>
        <v>4.2683318823354517</v>
      </c>
      <c r="DA62" s="84"/>
      <c r="DB62" s="75">
        <f>+DB58/DB69</f>
        <v>3.2936643856240146</v>
      </c>
      <c r="DC62" s="84"/>
      <c r="DD62" s="285">
        <f>+DD58/DD69</f>
        <v>3.2929307582241591</v>
      </c>
      <c r="DE62" s="286"/>
    </row>
    <row r="63" spans="1:109" x14ac:dyDescent="0.35">
      <c r="A63" s="94" t="s">
        <v>69</v>
      </c>
      <c r="B63" s="73">
        <f>+B58/B70</f>
        <v>0.76771945692393473</v>
      </c>
      <c r="C63" s="83"/>
      <c r="D63" s="73">
        <f>+D58/D70</f>
        <v>8.8098167526319369</v>
      </c>
      <c r="E63" s="83"/>
      <c r="F63" s="75">
        <f>+F58/F70</f>
        <v>7.0463792055193561E-3</v>
      </c>
      <c r="G63" s="84"/>
      <c r="H63" s="75">
        <f>+H58/H70</f>
        <v>2.7542076697484821</v>
      </c>
      <c r="I63" s="84"/>
      <c r="J63" s="75">
        <f>+J58/J70</f>
        <v>2.2191794130591447</v>
      </c>
      <c r="K63" s="84"/>
      <c r="L63" s="75">
        <f>+L58/L70</f>
        <v>1.85419566680765</v>
      </c>
      <c r="M63" s="84"/>
      <c r="N63" s="75">
        <f>+N58/N70</f>
        <v>1.5841241775397077</v>
      </c>
      <c r="O63" s="84"/>
      <c r="P63" s="75">
        <f>+P58/P70</f>
        <v>1.3956834200901487</v>
      </c>
      <c r="Q63" s="84"/>
      <c r="R63" s="75">
        <f>+R58/R70</f>
        <v>1.1981681405671325</v>
      </c>
      <c r="S63" s="84"/>
      <c r="T63" s="75">
        <f>+T58/T70</f>
        <v>1.0628636067931838</v>
      </c>
      <c r="U63" s="84"/>
      <c r="V63" s="75">
        <f>+V58/V70</f>
        <v>0.99319837775284536</v>
      </c>
      <c r="W63" s="84"/>
      <c r="X63" s="75">
        <f>+X58/X70</f>
        <v>0.8950691974928433</v>
      </c>
      <c r="Y63" s="84"/>
      <c r="Z63" s="75">
        <f>+Z58/Z70</f>
        <v>0.81329769643012961</v>
      </c>
      <c r="AA63" s="84"/>
      <c r="AB63" s="75">
        <f>+AB58/AB70</f>
        <v>9.3596014374520458</v>
      </c>
      <c r="AC63" s="84"/>
      <c r="AD63" s="73">
        <f>+AD58/AD70</f>
        <v>4.4573265019157278</v>
      </c>
      <c r="AE63" s="83"/>
      <c r="AF63" s="75">
        <f>+AF58/AF70</f>
        <v>3.2626025167030361</v>
      </c>
      <c r="AG63" s="84"/>
      <c r="AH63" s="75">
        <f>+AH58/AH70</f>
        <v>2.7522081081916996</v>
      </c>
      <c r="AI63" s="84"/>
      <c r="AJ63" s="75">
        <f>+AJ58/AJ70</f>
        <v>2.4173542675319499</v>
      </c>
      <c r="AK63" s="84"/>
      <c r="AL63" s="75">
        <f>+AL58/AL70</f>
        <v>1.9726224343888699</v>
      </c>
      <c r="AM63" s="84"/>
      <c r="AN63" s="75">
        <f>+AN58/AN70</f>
        <v>1.6920883933042137</v>
      </c>
      <c r="AO63" s="84"/>
      <c r="AP63" s="75">
        <f>+AP58/AP70</f>
        <v>1.4019033523883657</v>
      </c>
      <c r="AQ63" s="84"/>
      <c r="AR63" s="75">
        <f>+AR58/AR70</f>
        <v>1.1768190415295783</v>
      </c>
      <c r="AS63" s="84"/>
      <c r="AT63" s="73">
        <f>+AT58/AT70</f>
        <v>1.0686456723755642</v>
      </c>
      <c r="AU63" s="83"/>
      <c r="AV63" s="75">
        <f>+AV58/AV70</f>
        <v>0.98409379852156864</v>
      </c>
      <c r="AW63" s="84"/>
      <c r="AX63" s="75">
        <f>+AX58/AX70</f>
        <v>0.85242484624756476</v>
      </c>
      <c r="AY63" s="84"/>
      <c r="AZ63" s="75">
        <f>+AZ58/AZ70</f>
        <v>8.1618312860791278</v>
      </c>
      <c r="BA63" s="84"/>
      <c r="BB63" s="75">
        <f>+BB58/BB70</f>
        <v>4.1540792520402334</v>
      </c>
      <c r="BC63" s="84"/>
      <c r="BD63" s="75">
        <f>+BD58/BD70</f>
        <v>2.6574657171584182</v>
      </c>
      <c r="BE63" s="84"/>
      <c r="BF63" s="75">
        <f>+BF58/BF70</f>
        <v>2.4418208247837909</v>
      </c>
      <c r="BG63" s="84"/>
      <c r="BH63" s="75">
        <f>+BH58/BH70</f>
        <v>2.0041643757946681</v>
      </c>
      <c r="BI63" s="84"/>
      <c r="BJ63" s="75">
        <f>+BJ58/BJ70</f>
        <v>1.6868788050868668</v>
      </c>
      <c r="BK63" s="84"/>
      <c r="BL63" s="75">
        <f>+BL58/BL70</f>
        <v>1.4641742861530271</v>
      </c>
      <c r="BM63" s="84"/>
      <c r="BN63" s="75">
        <f>+BN58/BN70</f>
        <v>1.2236599731173579</v>
      </c>
      <c r="BO63" s="84"/>
      <c r="BP63" s="75">
        <f>+BP58/BP70</f>
        <v>1.0910063552378011</v>
      </c>
      <c r="BQ63" s="84"/>
      <c r="BR63" s="75">
        <f>+BR58/BR70</f>
        <v>0.983201086814117</v>
      </c>
      <c r="BS63" s="84"/>
      <c r="BT63" s="75">
        <f>+BT58/BT70</f>
        <v>1.0191578951173783</v>
      </c>
      <c r="BU63" s="84"/>
      <c r="BV63" s="75">
        <f>+BV58/BV70</f>
        <v>0.99273615929379322</v>
      </c>
      <c r="BW63" s="84"/>
      <c r="BX63" s="75">
        <f>+BX58/BX70</f>
        <v>10.163965810505973</v>
      </c>
      <c r="BY63" s="84"/>
      <c r="BZ63" s="73">
        <f>+BZ58/BZ70</f>
        <v>10.106761652619724</v>
      </c>
      <c r="CA63" s="83"/>
      <c r="CB63" s="73">
        <f>+CB58/CB70</f>
        <v>2.4762014969395016</v>
      </c>
      <c r="CC63" s="83"/>
      <c r="CD63" s="75">
        <f>+CD58/CD70</f>
        <v>2.4987026504622589</v>
      </c>
      <c r="CE63" s="84"/>
      <c r="CF63" s="75">
        <f>+CF58/CF70</f>
        <v>2.153694512934996</v>
      </c>
      <c r="CG63" s="84"/>
      <c r="CH63" s="75">
        <f>+CH58/CH70</f>
        <v>1.8427873784149715</v>
      </c>
      <c r="CI63" s="84"/>
      <c r="CJ63" s="75">
        <f>+CJ58/CJ70</f>
        <v>1.5696201782438752</v>
      </c>
      <c r="CK63" s="84"/>
      <c r="CL63" s="75">
        <f>+CL58/CL70</f>
        <v>1.3403480914383865</v>
      </c>
      <c r="CM63" s="84"/>
      <c r="CN63" s="75">
        <f>+CN58/CN70</f>
        <v>1.184312741479852</v>
      </c>
      <c r="CO63" s="84"/>
      <c r="CP63" s="75">
        <f>+CP58/CP70</f>
        <v>1.0623859113490104</v>
      </c>
      <c r="CQ63" s="84"/>
      <c r="CR63" s="75">
        <f>+CR58/CR70</f>
        <v>0.96347463233316732</v>
      </c>
      <c r="CS63" s="84"/>
      <c r="CT63" s="75">
        <f>+CT58/CT70</f>
        <v>0.84390801372284863</v>
      </c>
      <c r="CU63" s="84"/>
      <c r="CV63" s="75">
        <f>+CV58/CV70</f>
        <v>9.9605114723874628</v>
      </c>
      <c r="CW63" s="84"/>
      <c r="CX63" s="75">
        <f>+CX58/CX70</f>
        <v>4.8525204914132658</v>
      </c>
      <c r="CY63" s="84"/>
      <c r="CZ63" s="75">
        <f>+CZ58/CZ70</f>
        <v>3.2242184137852843</v>
      </c>
      <c r="DA63" s="84"/>
      <c r="DB63" s="75">
        <f>+DB58/DB70</f>
        <v>2.5069150490895376</v>
      </c>
      <c r="DC63" s="84"/>
      <c r="DD63" s="285">
        <f>+DD58/DD70</f>
        <v>2.5063566614234625</v>
      </c>
      <c r="DE63" s="286"/>
    </row>
    <row r="64" spans="1:109" x14ac:dyDescent="0.35">
      <c r="A64" s="94"/>
      <c r="B64" s="28"/>
      <c r="C64" s="83"/>
      <c r="D64" s="28"/>
      <c r="E64" s="83"/>
      <c r="F64" s="41"/>
      <c r="G64" s="84"/>
      <c r="H64" s="41"/>
      <c r="I64" s="84"/>
      <c r="J64" s="41"/>
      <c r="K64" s="84"/>
      <c r="L64" s="41"/>
      <c r="M64" s="84"/>
      <c r="N64" s="41"/>
      <c r="O64" s="84"/>
      <c r="P64" s="41"/>
      <c r="Q64" s="84"/>
      <c r="R64" s="41"/>
      <c r="S64" s="84"/>
      <c r="T64" s="41"/>
      <c r="U64" s="84"/>
      <c r="V64" s="41"/>
      <c r="W64" s="84"/>
      <c r="X64" s="41"/>
      <c r="Y64" s="84"/>
      <c r="Z64" s="41"/>
      <c r="AA64" s="84"/>
      <c r="AB64" s="41"/>
      <c r="AC64" s="84"/>
      <c r="AD64" s="28"/>
      <c r="AE64" s="83"/>
      <c r="AF64" s="41"/>
      <c r="AG64" s="84"/>
      <c r="AH64" s="41"/>
      <c r="AI64" s="84"/>
      <c r="AJ64" s="41"/>
      <c r="AK64" s="84"/>
      <c r="AL64" s="41"/>
      <c r="AM64" s="84"/>
      <c r="AN64" s="41"/>
      <c r="AO64" s="84"/>
      <c r="AP64" s="41"/>
      <c r="AQ64" s="84"/>
      <c r="AR64" s="41"/>
      <c r="AS64" s="84"/>
      <c r="AT64" s="28"/>
      <c r="AU64" s="83"/>
      <c r="AV64" s="41"/>
      <c r="AW64" s="84"/>
      <c r="AX64" s="41"/>
      <c r="AY64" s="84"/>
      <c r="AZ64" s="41"/>
      <c r="BA64" s="84"/>
      <c r="BB64" s="41"/>
      <c r="BC64" s="84"/>
      <c r="BD64" s="41"/>
      <c r="BE64" s="84"/>
      <c r="BF64" s="41"/>
      <c r="BG64" s="84"/>
      <c r="BH64" s="41"/>
      <c r="BI64" s="84"/>
      <c r="BJ64" s="41"/>
      <c r="BK64" s="84"/>
      <c r="BL64" s="41"/>
      <c r="BM64" s="84"/>
      <c r="BN64" s="41"/>
      <c r="BO64" s="84"/>
      <c r="BP64" s="41"/>
      <c r="BQ64" s="84"/>
      <c r="BR64" s="41"/>
      <c r="BS64" s="84"/>
      <c r="BT64" s="41"/>
      <c r="BU64" s="84"/>
      <c r="BV64" s="41"/>
      <c r="BW64" s="84"/>
      <c r="BX64" s="41"/>
      <c r="BY64" s="84"/>
      <c r="BZ64" s="28"/>
      <c r="CA64" s="83"/>
      <c r="CB64" s="28"/>
      <c r="CC64" s="83"/>
      <c r="CD64" s="41"/>
      <c r="CE64" s="84"/>
      <c r="CF64" s="41"/>
      <c r="CG64" s="84"/>
      <c r="CH64" s="41"/>
      <c r="CI64" s="84"/>
      <c r="CJ64" s="41"/>
      <c r="CK64" s="84"/>
      <c r="CL64" s="41"/>
      <c r="CM64" s="84"/>
      <c r="CN64" s="41"/>
      <c r="CO64" s="84"/>
      <c r="CP64" s="41"/>
      <c r="CQ64" s="84"/>
      <c r="CR64" s="41"/>
      <c r="CS64" s="84"/>
      <c r="CT64" s="41"/>
      <c r="CU64" s="84"/>
      <c r="CV64" s="41"/>
      <c r="CW64" s="84"/>
      <c r="CX64" s="41"/>
      <c r="CY64" s="84"/>
      <c r="CZ64" s="41"/>
      <c r="DA64" s="84"/>
      <c r="DB64" s="41"/>
      <c r="DC64" s="84"/>
      <c r="DD64" s="290"/>
      <c r="DE64" s="286"/>
    </row>
    <row r="65" spans="1:109" s="4" customFormat="1" ht="13.5" customHeight="1" x14ac:dyDescent="0.35">
      <c r="A65" s="41" t="s">
        <v>76</v>
      </c>
      <c r="B65" s="196">
        <f>+'DOMESTIC DEBT USD'!B63</f>
        <v>59270.546142461753</v>
      </c>
      <c r="C65" s="253"/>
      <c r="D65" s="196">
        <f>+'DOMESTIC DEBT USD'!D63</f>
        <v>0</v>
      </c>
      <c r="E65" s="253"/>
      <c r="F65" s="197">
        <f>+'DOMESTIC DEBT USD'!DH63</f>
        <v>0</v>
      </c>
      <c r="G65" s="254"/>
      <c r="H65" s="197">
        <f>+'DOMESTIC DEBT USD'!DH63</f>
        <v>0</v>
      </c>
      <c r="I65" s="254"/>
      <c r="J65" s="197">
        <f>+'DOMESTIC DEBT USD'!DH63</f>
        <v>0</v>
      </c>
      <c r="K65" s="254"/>
      <c r="L65" s="197">
        <f>+'DOMESTIC DEBT USD'!DH63</f>
        <v>0</v>
      </c>
      <c r="M65" s="254"/>
      <c r="N65" s="197">
        <f>+'DOMESTIC DEBT USD'!DH63</f>
        <v>0</v>
      </c>
      <c r="O65" s="254"/>
      <c r="P65" s="197">
        <f>+'DOMESTIC DEBT USD'!DH63</f>
        <v>0</v>
      </c>
      <c r="Q65" s="254"/>
      <c r="R65" s="197">
        <f>+'DOMESTIC DEBT USD'!DH63</f>
        <v>0</v>
      </c>
      <c r="S65" s="254"/>
      <c r="T65" s="197">
        <f>+'DOMESTIC DEBT USD'!DH63</f>
        <v>0</v>
      </c>
      <c r="U65" s="254"/>
      <c r="V65" s="197">
        <f>+'DOMESTIC DEBT USD'!DH63</f>
        <v>0</v>
      </c>
      <c r="W65" s="254"/>
      <c r="X65" s="197">
        <f>+'DOMESTIC DEBT USD'!DH63</f>
        <v>0</v>
      </c>
      <c r="Y65" s="254"/>
      <c r="Z65" s="197">
        <f>+'DOMESTIC DEBT USD'!Z63</f>
        <v>62749.550206835025</v>
      </c>
      <c r="AA65" s="254"/>
      <c r="AB65" s="197">
        <f>+'DOMESTIC DEBT USD'!AB63</f>
        <v>0</v>
      </c>
      <c r="AC65" s="254"/>
      <c r="AD65" s="196">
        <f>+'DOMESTIC DEBT USD'!AD63</f>
        <v>0</v>
      </c>
      <c r="AE65" s="253"/>
      <c r="AF65" s="197">
        <f>+'DOMESTIC DEBT USD'!AF63</f>
        <v>0</v>
      </c>
      <c r="AG65" s="254"/>
      <c r="AH65" s="197">
        <f>+'DOMESTIC DEBT USD'!AH63</f>
        <v>0</v>
      </c>
      <c r="AI65" s="254"/>
      <c r="AJ65" s="197">
        <f>+'DOMESTIC DEBT USD'!AJ63</f>
        <v>0</v>
      </c>
      <c r="AK65" s="254"/>
      <c r="AL65" s="197">
        <f>+'DOMESTIC DEBT USD'!AL63</f>
        <v>0</v>
      </c>
      <c r="AM65" s="254"/>
      <c r="AN65" s="197">
        <f>+'DOMESTIC DEBT USD'!AN63</f>
        <v>0</v>
      </c>
      <c r="AO65" s="254"/>
      <c r="AP65" s="197">
        <f>+'DOMESTIC DEBT USD'!AP63</f>
        <v>0</v>
      </c>
      <c r="AQ65" s="254"/>
      <c r="AR65" s="197">
        <f>+'DOMESTIC DEBT USD'!AR63</f>
        <v>0</v>
      </c>
      <c r="AS65" s="254"/>
      <c r="AT65" s="196">
        <f>+'DOMESTIC DEBT USD'!AT63</f>
        <v>0</v>
      </c>
      <c r="AU65" s="253"/>
      <c r="AV65" s="197">
        <f>+'DOMESTIC DEBT USD'!AV63</f>
        <v>0</v>
      </c>
      <c r="AW65" s="254"/>
      <c r="AX65" s="197">
        <f>+'DOMESTIC DEBT USD'!AX63</f>
        <v>74978.298928032265</v>
      </c>
      <c r="AY65" s="254"/>
      <c r="AZ65" s="197">
        <f>+'DOMESTIC DEBT USD'!AZ63</f>
        <v>0</v>
      </c>
      <c r="BA65" s="254"/>
      <c r="BB65" s="197">
        <f>+'DOMESTIC DEBT USD'!BB63</f>
        <v>0</v>
      </c>
      <c r="BC65" s="254"/>
      <c r="BD65" s="197">
        <f>+'DOMESTIC DEBT USD'!BD63</f>
        <v>0</v>
      </c>
      <c r="BE65" s="254"/>
      <c r="BF65" s="197">
        <f>+'DOMESTIC DEBT USD'!BF63</f>
        <v>0</v>
      </c>
      <c r="BG65" s="254"/>
      <c r="BH65" s="197">
        <f>+'DOMESTIC DEBT USD'!BH63</f>
        <v>0</v>
      </c>
      <c r="BI65" s="254"/>
      <c r="BJ65" s="197">
        <f>+'DOMESTIC DEBT USD'!BJ63</f>
        <v>0</v>
      </c>
      <c r="BK65" s="254"/>
      <c r="BL65" s="197">
        <f>+'DOMESTIC DEBT USD'!BL63</f>
        <v>0</v>
      </c>
      <c r="BM65" s="254"/>
      <c r="BN65" s="197">
        <f>+'DOMESTIC DEBT USD'!BN63</f>
        <v>0</v>
      </c>
      <c r="BO65" s="254"/>
      <c r="BP65" s="197">
        <f>+'DOMESTIC DEBT USD'!BP63</f>
        <v>0</v>
      </c>
      <c r="BQ65" s="254"/>
      <c r="BR65" s="197">
        <f>+'DOMESTIC DEBT USD'!BR63</f>
        <v>0</v>
      </c>
      <c r="BS65" s="254"/>
      <c r="BT65" s="197">
        <f>+'DOMESTIC DEBT USD'!BT63</f>
        <v>0</v>
      </c>
      <c r="BU65" s="254"/>
      <c r="BV65" s="197">
        <f>+'DOMESTIC DEBT USD'!BV63</f>
        <v>89855.785844115351</v>
      </c>
      <c r="BW65" s="254"/>
      <c r="BX65" s="197">
        <f>+'DOMESTIC DEBT USD'!BX63</f>
        <v>0</v>
      </c>
      <c r="BY65" s="254"/>
      <c r="BZ65" s="196">
        <f>+'DOMESTIC DEBT USD'!BZ63</f>
        <v>0</v>
      </c>
      <c r="CA65" s="253"/>
      <c r="CB65" s="196">
        <f>+'DOMESTIC DEBT USD'!CB63</f>
        <v>0</v>
      </c>
      <c r="CC65" s="253"/>
      <c r="CD65" s="197">
        <f>+'DOMESTIC DEBT USD'!CD63</f>
        <v>0</v>
      </c>
      <c r="CE65" s="254"/>
      <c r="CF65" s="197">
        <f>+'DOMESTIC DEBT USD'!CF63</f>
        <v>0</v>
      </c>
      <c r="CG65" s="254"/>
      <c r="CH65" s="197">
        <f>+'DOMESTIC DEBT USD'!CH63</f>
        <v>0</v>
      </c>
      <c r="CI65" s="254"/>
      <c r="CJ65" s="197">
        <f>+'DOMESTIC DEBT USD'!CJ63</f>
        <v>0</v>
      </c>
      <c r="CK65" s="254"/>
      <c r="CL65" s="197">
        <f>+'DOMESTIC DEBT USD'!CL63</f>
        <v>0</v>
      </c>
      <c r="CM65" s="92"/>
      <c r="CN65" s="197">
        <f>+'DOMESTIC DEBT USD'!CN63</f>
        <v>0</v>
      </c>
      <c r="CO65" s="84"/>
      <c r="CP65" s="197">
        <f>+'DOMESTIC DEBT USD'!CP63</f>
        <v>0</v>
      </c>
      <c r="CQ65" s="84"/>
      <c r="CR65" s="197">
        <f>+'DOMESTIC DEBT USD'!CR63</f>
        <v>0</v>
      </c>
      <c r="CS65" s="84"/>
      <c r="CT65" s="197">
        <f>+'DOMESTIC DEBT USD'!CT63</f>
        <v>95872.253541493177</v>
      </c>
      <c r="CU65" s="84"/>
      <c r="CV65" s="197">
        <f>+'DOMESTIC DEBT USD'!CV63</f>
        <v>0</v>
      </c>
      <c r="CW65" s="84"/>
      <c r="CX65" s="197">
        <f>+'DOMESTIC DEBT USD'!CX63</f>
        <v>0</v>
      </c>
      <c r="CY65" s="84"/>
      <c r="CZ65" s="197">
        <f>+'DOMESTIC DEBT USD'!CZ63</f>
        <v>0</v>
      </c>
      <c r="DA65" s="84"/>
      <c r="DB65" s="197">
        <f>+'DOMESTIC DEBT USD'!DB63</f>
        <v>0</v>
      </c>
      <c r="DC65" s="84"/>
      <c r="DD65" s="299">
        <f>+'DOMESTIC DEBT USD'!DD63</f>
        <v>0</v>
      </c>
      <c r="DE65" s="286"/>
    </row>
    <row r="66" spans="1:109" s="4" customFormat="1" ht="13.5" customHeight="1" x14ac:dyDescent="0.35">
      <c r="A66" s="41" t="s">
        <v>94</v>
      </c>
      <c r="B66" s="113">
        <f>+'DOMESTIC DEBT USD'!B64</f>
        <v>-4.4999999999999998E-2</v>
      </c>
      <c r="C66" s="91"/>
      <c r="D66" s="113">
        <f>+'DOMESTIC DEBT USD'!D64</f>
        <v>0</v>
      </c>
      <c r="E66" s="91"/>
      <c r="F66" s="114">
        <f>+'DOMESTIC DEBT USD'!DH64</f>
        <v>0</v>
      </c>
      <c r="G66" s="92"/>
      <c r="H66" s="114">
        <f>+'DOMESTIC DEBT USD'!DH64</f>
        <v>0</v>
      </c>
      <c r="I66" s="92"/>
      <c r="J66" s="114">
        <f>+'DOMESTIC DEBT USD'!DH64</f>
        <v>0</v>
      </c>
      <c r="K66" s="92"/>
      <c r="L66" s="114">
        <f>+'DOMESTIC DEBT USD'!DH64</f>
        <v>0</v>
      </c>
      <c r="M66" s="92"/>
      <c r="N66" s="114">
        <f>+'DOMESTIC DEBT USD'!DH64</f>
        <v>0</v>
      </c>
      <c r="O66" s="92"/>
      <c r="P66" s="114">
        <f>+'DOMESTIC DEBT USD'!DH64</f>
        <v>0</v>
      </c>
      <c r="Q66" s="92"/>
      <c r="R66" s="114">
        <f>+'DOMESTIC DEBT USD'!DH64</f>
        <v>0</v>
      </c>
      <c r="S66" s="92"/>
      <c r="T66" s="114">
        <f>+'DOMESTIC DEBT USD'!DH64</f>
        <v>0</v>
      </c>
      <c r="U66" s="92"/>
      <c r="V66" s="114">
        <f>+'DOMESTIC DEBT USD'!DH64</f>
        <v>0</v>
      </c>
      <c r="W66" s="92"/>
      <c r="X66" s="114">
        <f>+'DOMESTIC DEBT USD'!DH64</f>
        <v>0</v>
      </c>
      <c r="Y66" s="92"/>
      <c r="Z66" s="114">
        <f>+'DOMESTIC DEBT USD'!Z64</f>
        <v>3.9E-2</v>
      </c>
      <c r="AA66" s="92"/>
      <c r="AB66" s="114">
        <f>+'DOMESTIC DEBT USD'!AB64</f>
        <v>0</v>
      </c>
      <c r="AC66" s="92"/>
      <c r="AD66" s="113">
        <f>+'DOMESTIC DEBT USD'!AD64</f>
        <v>0</v>
      </c>
      <c r="AE66" s="91"/>
      <c r="AF66" s="114">
        <f>+'DOMESTIC DEBT USD'!AF64</f>
        <v>0</v>
      </c>
      <c r="AG66" s="92"/>
      <c r="AH66" s="114">
        <f>+'DOMESTIC DEBT USD'!AH64</f>
        <v>0</v>
      </c>
      <c r="AI66" s="92"/>
      <c r="AJ66" s="114">
        <f>+'DOMESTIC DEBT USD'!AJ64</f>
        <v>0</v>
      </c>
      <c r="AK66" s="92"/>
      <c r="AL66" s="114">
        <f>+'DOMESTIC DEBT USD'!AL64</f>
        <v>0</v>
      </c>
      <c r="AM66" s="92"/>
      <c r="AN66" s="114">
        <f>+'DOMESTIC DEBT USD'!AN64</f>
        <v>0</v>
      </c>
      <c r="AO66" s="92"/>
      <c r="AP66" s="114">
        <f>+'DOMESTIC DEBT USD'!AP64</f>
        <v>0</v>
      </c>
      <c r="AQ66" s="92"/>
      <c r="AR66" s="114">
        <f>+'DOMESTIC DEBT USD'!AR64</f>
        <v>0</v>
      </c>
      <c r="AS66" s="92"/>
      <c r="AT66" s="113">
        <f>+'DOMESTIC DEBT USD'!AT64</f>
        <v>0</v>
      </c>
      <c r="AU66" s="91"/>
      <c r="AV66" s="114">
        <f>+'DOMESTIC DEBT USD'!AV64</f>
        <v>0</v>
      </c>
      <c r="AW66" s="92"/>
      <c r="AX66" s="114">
        <f>+'DOMESTIC DEBT USD'!AX64</f>
        <v>4.2999999999999997E-2</v>
      </c>
      <c r="AY66" s="92"/>
      <c r="AZ66" s="114">
        <f>+'DOMESTIC DEBT USD'!AZ64</f>
        <v>0</v>
      </c>
      <c r="BA66" s="92"/>
      <c r="BB66" s="114">
        <f>+'DOMESTIC DEBT USD'!BB64</f>
        <v>0</v>
      </c>
      <c r="BC66" s="92"/>
      <c r="BD66" s="114">
        <f>+'DOMESTIC DEBT USD'!BD64</f>
        <v>0</v>
      </c>
      <c r="BE66" s="92"/>
      <c r="BF66" s="114">
        <f>+'DOMESTIC DEBT USD'!BF64</f>
        <v>0</v>
      </c>
      <c r="BG66" s="92"/>
      <c r="BH66" s="114">
        <f>+'DOMESTIC DEBT USD'!BH64</f>
        <v>0</v>
      </c>
      <c r="BI66" s="92"/>
      <c r="BJ66" s="114">
        <f>+'DOMESTIC DEBT USD'!BJ64</f>
        <v>0</v>
      </c>
      <c r="BK66" s="92"/>
      <c r="BL66" s="114">
        <f>+'DOMESTIC DEBT USD'!BL64</f>
        <v>0</v>
      </c>
      <c r="BM66" s="92"/>
      <c r="BN66" s="114">
        <f>+'DOMESTIC DEBT USD'!BN64</f>
        <v>0</v>
      </c>
      <c r="BO66" s="92"/>
      <c r="BP66" s="114">
        <f>+'DOMESTIC DEBT USD'!BP64</f>
        <v>0</v>
      </c>
      <c r="BQ66" s="92"/>
      <c r="BR66" s="114">
        <f>+'DOMESTIC DEBT USD'!BR64</f>
        <v>0</v>
      </c>
      <c r="BS66" s="92"/>
      <c r="BT66" s="114">
        <f>+'DOMESTIC DEBT USD'!BT64</f>
        <v>0</v>
      </c>
      <c r="BU66" s="92"/>
      <c r="BV66" s="114">
        <f>+'DOMESTIC DEBT USD'!BV64</f>
        <v>5.0999999999999997E-2</v>
      </c>
      <c r="BW66" s="92"/>
      <c r="BX66" s="114">
        <f>+'DOMESTIC DEBT USD'!BX64</f>
        <v>0</v>
      </c>
      <c r="BY66" s="92"/>
      <c r="BZ66" s="113">
        <f>+'DOMESTIC DEBT USD'!BZ64</f>
        <v>0</v>
      </c>
      <c r="CA66" s="91"/>
      <c r="CB66" s="113">
        <f>+'DOMESTIC DEBT USD'!CB64</f>
        <v>0</v>
      </c>
      <c r="CC66" s="91"/>
      <c r="CD66" s="114">
        <f>+'DOMESTIC DEBT USD'!CD64</f>
        <v>0</v>
      </c>
      <c r="CE66" s="92"/>
      <c r="CF66" s="114">
        <f>+'DOMESTIC DEBT USD'!CF64</f>
        <v>0</v>
      </c>
      <c r="CG66" s="92"/>
      <c r="CH66" s="114">
        <f>+'DOMESTIC DEBT USD'!CH64</f>
        <v>0</v>
      </c>
      <c r="CI66" s="92"/>
      <c r="CJ66" s="114">
        <f>+'DOMESTIC DEBT USD'!CJ64</f>
        <v>0</v>
      </c>
      <c r="CK66" s="92"/>
      <c r="CL66" s="114">
        <f>+'DOMESTIC DEBT USD'!CL64</f>
        <v>0</v>
      </c>
      <c r="CM66" s="92"/>
      <c r="CN66" s="114">
        <f>+'DOMESTIC DEBT USD'!CN64</f>
        <v>0</v>
      </c>
      <c r="CO66" s="84"/>
      <c r="CP66" s="114">
        <f>+'DOMESTIC DEBT USD'!CP64</f>
        <v>0</v>
      </c>
      <c r="CQ66" s="84"/>
      <c r="CR66" s="114">
        <f>+'DOMESTIC DEBT USD'!CR64</f>
        <v>0</v>
      </c>
      <c r="CS66" s="84"/>
      <c r="CT66" s="114">
        <f>+'DOMESTIC DEBT USD'!CT64</f>
        <v>4.2999999999999997E-2</v>
      </c>
      <c r="CU66" s="84"/>
      <c r="CV66" s="114">
        <f>+'DOMESTIC DEBT USD'!CV64</f>
        <v>0</v>
      </c>
      <c r="CW66" s="84"/>
      <c r="CX66" s="114">
        <f>+'DOMESTIC DEBT USD'!CX64</f>
        <v>0</v>
      </c>
      <c r="CY66" s="84"/>
      <c r="CZ66" s="114">
        <f>+'DOMESTIC DEBT USD'!CZ64</f>
        <v>0</v>
      </c>
      <c r="DA66" s="84"/>
      <c r="DB66" s="114">
        <f>+'DOMESTIC DEBT USD'!DB64</f>
        <v>0</v>
      </c>
      <c r="DC66" s="84"/>
      <c r="DD66" s="296">
        <f>+'DOMESTIC DEBT USD'!DD64</f>
        <v>0</v>
      </c>
      <c r="DE66" s="286"/>
    </row>
    <row r="67" spans="1:109" s="4" customFormat="1" ht="13.5" customHeight="1" x14ac:dyDescent="0.35">
      <c r="A67" s="41" t="s">
        <v>78</v>
      </c>
      <c r="B67" s="196">
        <f>+'DOMESTIC DEBT USD'!B65</f>
        <v>11707.5</v>
      </c>
      <c r="C67" s="253"/>
      <c r="D67" s="196">
        <f>+'DOMESTIC DEBT USD'!D65</f>
        <v>0</v>
      </c>
      <c r="E67" s="253"/>
      <c r="F67" s="197">
        <f>+'DOMESTIC DEBT USD'!F65</f>
        <v>0</v>
      </c>
      <c r="G67" s="254"/>
      <c r="H67" s="197">
        <f>+'DOMESTIC DEBT USD'!H65</f>
        <v>0</v>
      </c>
      <c r="I67" s="254"/>
      <c r="J67" s="197">
        <f>+'DOMESTIC DEBT USD'!J65</f>
        <v>0</v>
      </c>
      <c r="K67" s="254"/>
      <c r="L67" s="197">
        <f>+'DOMESTIC DEBT USD'!L65</f>
        <v>0</v>
      </c>
      <c r="M67" s="254"/>
      <c r="N67" s="197">
        <f>+'DOMESTIC DEBT USD'!N65</f>
        <v>0</v>
      </c>
      <c r="O67" s="254"/>
      <c r="P67" s="197">
        <f>+'DOMESTIC DEBT USD'!P65</f>
        <v>0</v>
      </c>
      <c r="Q67" s="254"/>
      <c r="R67" s="197">
        <f>+'DOMESTIC DEBT USD'!P65</f>
        <v>0</v>
      </c>
      <c r="S67" s="254"/>
      <c r="T67" s="197">
        <f>+'DOMESTIC DEBT USD'!T65</f>
        <v>0</v>
      </c>
      <c r="U67" s="254"/>
      <c r="V67" s="197">
        <f>+'DOMESTIC DEBT USD'!V65</f>
        <v>0</v>
      </c>
      <c r="W67" s="254"/>
      <c r="X67" s="197">
        <f>+'DOMESTIC DEBT USD'!X65</f>
        <v>0</v>
      </c>
      <c r="Y67" s="254"/>
      <c r="Z67" s="197">
        <f>+'DOMESTIC DEBT USD'!Z65</f>
        <v>14476</v>
      </c>
      <c r="AA67" s="254"/>
      <c r="AB67" s="197">
        <f>+'DOMESTIC DEBT USD'!AB65</f>
        <v>0</v>
      </c>
      <c r="AC67" s="254"/>
      <c r="AD67" s="196">
        <f>+'DOMESTIC DEBT USD'!AD65</f>
        <v>0</v>
      </c>
      <c r="AE67" s="253"/>
      <c r="AF67" s="197">
        <f>+'DOMESTIC DEBT USD'!AF65</f>
        <v>0</v>
      </c>
      <c r="AG67" s="254"/>
      <c r="AH67" s="197">
        <f>+'DOMESTIC DEBT USD'!AH65</f>
        <v>0</v>
      </c>
      <c r="AI67" s="254"/>
      <c r="AJ67" s="197">
        <f>+'DOMESTIC DEBT USD'!AJ65</f>
        <v>0</v>
      </c>
      <c r="AK67" s="254"/>
      <c r="AL67" s="197">
        <f>+'DOMESTIC DEBT USD'!AL65</f>
        <v>0</v>
      </c>
      <c r="AM67" s="254"/>
      <c r="AN67" s="197">
        <f>+'DOMESTIC DEBT USD'!AN65</f>
        <v>0</v>
      </c>
      <c r="AO67" s="254"/>
      <c r="AP67" s="197">
        <f>+'DOMESTIC DEBT USD'!AP65</f>
        <v>0</v>
      </c>
      <c r="AQ67" s="254"/>
      <c r="AR67" s="197">
        <f>+'DOMESTIC DEBT USD'!AR65</f>
        <v>0</v>
      </c>
      <c r="AS67" s="254"/>
      <c r="AT67" s="196">
        <f>+'DOMESTIC DEBT USD'!AT65</f>
        <v>0</v>
      </c>
      <c r="AU67" s="253"/>
      <c r="AV67" s="197">
        <f>+'DOMESTIC DEBT USD'!AV65</f>
        <v>0</v>
      </c>
      <c r="AW67" s="254"/>
      <c r="AX67" s="197">
        <f>+'DOMESTIC DEBT USD'!AX65</f>
        <v>16525.400000000001</v>
      </c>
      <c r="AY67" s="254"/>
      <c r="AZ67" s="197">
        <f>+'DOMESTIC DEBT USD'!AZ65</f>
        <v>0</v>
      </c>
      <c r="BA67" s="254"/>
      <c r="BB67" s="197">
        <f>+'DOMESTIC DEBT USD'!BB65</f>
        <v>0</v>
      </c>
      <c r="BC67" s="254"/>
      <c r="BD67" s="197">
        <f>+'DOMESTIC DEBT USD'!BD65</f>
        <v>0</v>
      </c>
      <c r="BE67" s="254"/>
      <c r="BF67" s="197">
        <f>+'DOMESTIC DEBT USD'!BF65</f>
        <v>0</v>
      </c>
      <c r="BG67" s="254"/>
      <c r="BH67" s="197">
        <f>+'DOMESTIC DEBT USD'!BH65</f>
        <v>0</v>
      </c>
      <c r="BI67" s="254"/>
      <c r="BJ67" s="197">
        <f>+'DOMESTIC DEBT USD'!BJ65</f>
        <v>0</v>
      </c>
      <c r="BK67" s="254"/>
      <c r="BL67" s="197">
        <f>+'DOMESTIC DEBT USD'!BL65</f>
        <v>0</v>
      </c>
      <c r="BM67" s="254"/>
      <c r="BN67" s="197">
        <f>+'DOMESTIC DEBT USD'!BN65</f>
        <v>0</v>
      </c>
      <c r="BO67" s="254"/>
      <c r="BP67" s="197">
        <f>+'DOMESTIC DEBT USD'!BP65</f>
        <v>0</v>
      </c>
      <c r="BQ67" s="254"/>
      <c r="BR67" s="197">
        <f>+'DOMESTIC DEBT USD'!BR65</f>
        <v>0</v>
      </c>
      <c r="BS67" s="254"/>
      <c r="BT67" s="197">
        <f>+'DOMESTIC DEBT USD'!BT65</f>
        <v>0</v>
      </c>
      <c r="BU67" s="254"/>
      <c r="BV67" s="197">
        <f>+'DOMESTIC DEBT USD'!BV65</f>
        <v>18802.5</v>
      </c>
      <c r="BW67" s="254"/>
      <c r="BX67" s="197">
        <f>+'DOMESTIC DEBT USD'!BX65</f>
        <v>0</v>
      </c>
      <c r="BY67" s="254"/>
      <c r="BZ67" s="196">
        <f>+'DOMESTIC DEBT USD'!BZ65</f>
        <v>0</v>
      </c>
      <c r="CA67" s="253"/>
      <c r="CB67" s="196">
        <f>+'DOMESTIC DEBT USD'!CB65</f>
        <v>0</v>
      </c>
      <c r="CC67" s="253"/>
      <c r="CD67" s="197">
        <f>+'DOMESTIC DEBT USD'!CD65</f>
        <v>0</v>
      </c>
      <c r="CE67" s="254"/>
      <c r="CF67" s="197">
        <f>+'DOMESTIC DEBT USD'!CF65</f>
        <v>0</v>
      </c>
      <c r="CG67" s="254"/>
      <c r="CH67" s="197">
        <f>+'DOMESTIC DEBT USD'!CH65</f>
        <v>0</v>
      </c>
      <c r="CI67" s="254"/>
      <c r="CJ67" s="197">
        <f>+'DOMESTIC DEBT USD'!CJ65</f>
        <v>0</v>
      </c>
      <c r="CK67" s="254"/>
      <c r="CL67" s="197">
        <f>+'DOMESTIC DEBT USD'!CL65</f>
        <v>0</v>
      </c>
      <c r="CM67" s="92"/>
      <c r="CN67" s="197">
        <f>+'DOMESTIC DEBT USD'!CN65</f>
        <v>0</v>
      </c>
      <c r="CO67" s="84"/>
      <c r="CP67" s="197">
        <f>+'DOMESTIC DEBT USD'!CP65</f>
        <v>0</v>
      </c>
      <c r="CQ67" s="84"/>
      <c r="CR67" s="197">
        <f>+'DOMESTIC DEBT USD'!CR65</f>
        <v>0</v>
      </c>
      <c r="CS67" s="84"/>
      <c r="CT67" s="197">
        <f>+'DOMESTIC DEBT USD'!CT65</f>
        <v>20616</v>
      </c>
      <c r="CU67" s="84"/>
      <c r="CV67" s="197">
        <f>+'DOMESTIC DEBT USD'!CV65</f>
        <v>0</v>
      </c>
      <c r="CW67" s="84"/>
      <c r="CX67" s="197">
        <f>+'DOMESTIC DEBT USD'!CX65</f>
        <v>0</v>
      </c>
      <c r="CY67" s="84"/>
      <c r="CZ67" s="197">
        <f>+'DOMESTIC DEBT USD'!CZ65</f>
        <v>0</v>
      </c>
      <c r="DA67" s="84"/>
      <c r="DB67" s="197">
        <f>+'DOMESTIC DEBT USD'!DB65</f>
        <v>0</v>
      </c>
      <c r="DC67" s="84"/>
      <c r="DD67" s="299">
        <f>+'DOMESTIC DEBT USD'!DD65</f>
        <v>0</v>
      </c>
      <c r="DE67" s="286"/>
    </row>
    <row r="68" spans="1:109" s="4" customFormat="1" ht="13.5" customHeight="1" x14ac:dyDescent="0.35">
      <c r="A68" s="41" t="s">
        <v>79</v>
      </c>
      <c r="B68" s="26">
        <f>+'DOMESTIC DEBT USD'!B66</f>
        <v>7624.0687192663299</v>
      </c>
      <c r="C68" s="255"/>
      <c r="D68" s="26">
        <f>+'DOMESTIC DEBT USD'!D66</f>
        <v>787.90956997871876</v>
      </c>
      <c r="E68" s="255"/>
      <c r="F68" s="27">
        <f>+'DOMESTIC DEBT COLONES'!F67</f>
        <v>905857.58419310011</v>
      </c>
      <c r="G68" s="256"/>
      <c r="H68" s="27">
        <f>+'DOMESTIC DEBT USD'!H66</f>
        <v>2825.5508986651384</v>
      </c>
      <c r="I68" s="256"/>
      <c r="J68" s="27">
        <f>+'DOMESTIC DEBT USD'!J66</f>
        <v>3557.9468216320561</v>
      </c>
      <c r="K68" s="256"/>
      <c r="L68" s="27">
        <f>+'DOMESTIC DEBT USD'!L66</f>
        <v>4202.7707663828296</v>
      </c>
      <c r="M68" s="256"/>
      <c r="N68" s="27">
        <f>+'DOMESTIC DEBT USD'!N66</f>
        <v>5064.4817822478753</v>
      </c>
      <c r="O68" s="256"/>
      <c r="P68" s="27">
        <f>+'DOMESTIC DEBT USD'!P66</f>
        <v>5769.1640258226698</v>
      </c>
      <c r="Q68" s="256"/>
      <c r="R68" s="27">
        <f>+'DOMESTIC DEBT USD'!R66</f>
        <v>6421.3611168539792</v>
      </c>
      <c r="S68" s="256"/>
      <c r="T68" s="27">
        <f>+'DOMESTIC DEBT USD'!T66</f>
        <v>7233.3286049362277</v>
      </c>
      <c r="U68" s="256"/>
      <c r="V68" s="27">
        <f>+'DOMESTIC DEBT USD'!V66</f>
        <v>7855.6271147125344</v>
      </c>
      <c r="W68" s="256"/>
      <c r="X68" s="27">
        <f>+'DOMESTIC DEBT USD'!X66</f>
        <v>8735.5481286422073</v>
      </c>
      <c r="Y68" s="256"/>
      <c r="Z68" s="27">
        <f>+'DOMESTIC DEBT USD'!Z66</f>
        <v>9833.6225380075011</v>
      </c>
      <c r="AA68" s="256"/>
      <c r="AB68" s="27">
        <f>+'DOMESTIC DEBT USD'!AB66</f>
        <v>946.3069371902053</v>
      </c>
      <c r="AC68" s="256"/>
      <c r="AD68" s="26">
        <f>+'DOMESTIC DEBT USD'!AD66</f>
        <v>1708.1691220504288</v>
      </c>
      <c r="AE68" s="255"/>
      <c r="AF68" s="27">
        <f>+'DOMESTIC DEBT USD'!AF66</f>
        <v>2902.8165737478162</v>
      </c>
      <c r="AG68" s="256"/>
      <c r="AH68" s="27">
        <f>+'DOMESTIC DEBT USD'!AH66</f>
        <v>3570.1645001131519</v>
      </c>
      <c r="AI68" s="256"/>
      <c r="AJ68" s="27">
        <f>+'DOMESTIC DEBT USD'!AJ66</f>
        <v>4186.1266505626618</v>
      </c>
      <c r="AK68" s="256"/>
      <c r="AL68" s="27">
        <f>+'DOMESTIC DEBT USD'!AL66</f>
        <v>5100.4589512630755</v>
      </c>
      <c r="AM68" s="256"/>
      <c r="AN68" s="27">
        <f>+'DOMESTIC DEBT USD'!AN66</f>
        <v>6124.1338674122389</v>
      </c>
      <c r="AO68" s="256"/>
      <c r="AP68" s="27">
        <f>+'DOMESTIC DEBT USD'!AP66</f>
        <v>7292.2856176206797</v>
      </c>
      <c r="AQ68" s="256"/>
      <c r="AR68" s="27">
        <f>+'DOMESTIC DEBT USD'!AR66</f>
        <v>8676.4473963160053</v>
      </c>
      <c r="AS68" s="256"/>
      <c r="AT68" s="26">
        <f>+'DOMESTIC DEBT USD'!AT66</f>
        <v>9654.5737537617279</v>
      </c>
      <c r="AU68" s="255"/>
      <c r="AV68" s="27">
        <f>+'DOMESTIC DEBT USD'!AV66</f>
        <v>10772.559766451763</v>
      </c>
      <c r="AW68" s="256"/>
      <c r="AX68" s="27">
        <f>+'DOMESTIC DEBT USD'!AX66</f>
        <v>12270.873099419969</v>
      </c>
      <c r="AY68" s="256"/>
      <c r="AZ68" s="27">
        <f>+'DOMESTIC DEBT USD'!AZ66</f>
        <v>1214.0518043355332</v>
      </c>
      <c r="BA68" s="256"/>
      <c r="BB68" s="27">
        <f>+'DOMESTIC DEBT USD'!BB66</f>
        <v>2057.1164881622894</v>
      </c>
      <c r="BC68" s="256"/>
      <c r="BD68" s="27">
        <f>+'DOMESTIC DEBT USD'!BD66</f>
        <v>3707.0817095747734</v>
      </c>
      <c r="BE68" s="256"/>
      <c r="BF68" s="27">
        <f>+'DOMESTIC DEBT USD'!BF66</f>
        <v>4573.5685117036155</v>
      </c>
      <c r="BG68" s="256"/>
      <c r="BH68" s="27">
        <f>+'DOMESTIC DEBT USD'!BH66</f>
        <v>5547.8487702055627</v>
      </c>
      <c r="BI68" s="256"/>
      <c r="BJ68" s="27">
        <f>+'DOMESTIC DEBT USD'!BJ66</f>
        <v>6698.5882561225317</v>
      </c>
      <c r="BK68" s="256"/>
      <c r="BL68" s="27">
        <f>+'DOMESTIC DEBT USD'!BL66</f>
        <v>7685.2261332874959</v>
      </c>
      <c r="BM68" s="256"/>
      <c r="BN68" s="27">
        <f>+'DOMESTIC DEBT USD'!BN66</f>
        <v>8718.047679059815</v>
      </c>
      <c r="BO68" s="256"/>
      <c r="BP68" s="27">
        <f>+'DOMESTIC DEBT USD'!BP66</f>
        <v>9812.713077478209</v>
      </c>
      <c r="BQ68" s="256"/>
      <c r="BR68" s="27">
        <f>+'DOMESTIC DEBT USD'!BR66</f>
        <v>10911.734775865612</v>
      </c>
      <c r="BS68" s="256"/>
      <c r="BT68" s="27">
        <f>+'DOMESTIC DEBT USD'!BT66</f>
        <v>11907.463103099677</v>
      </c>
      <c r="BU68" s="256"/>
      <c r="BV68" s="27">
        <f>+'DOMESTIC DEBT USD'!BV66</f>
        <v>12198.942666572022</v>
      </c>
      <c r="BW68" s="256"/>
      <c r="BX68" s="27">
        <f>+'DOMESTIC DEBT USD'!BX66</f>
        <v>1294.8679481004056</v>
      </c>
      <c r="BY68" s="256"/>
      <c r="BZ68" s="26">
        <f>+'DOMESTIC DEBT USD'!BZ66</f>
        <v>1300.6648530018801</v>
      </c>
      <c r="CA68" s="255"/>
      <c r="CB68" s="26">
        <f>+'DOMESTIC DEBT USD'!CB66</f>
        <v>4982.5984529622892</v>
      </c>
      <c r="CC68" s="255"/>
      <c r="CD68" s="27">
        <f>+'DOMESTIC DEBT USD'!CD66</f>
        <v>4930.3703677337671</v>
      </c>
      <c r="CE68" s="256"/>
      <c r="CF68" s="27">
        <f>+'DOMESTIC DEBT USD'!CF66</f>
        <v>5714.2874633582796</v>
      </c>
      <c r="CG68" s="256"/>
      <c r="CH68" s="27">
        <f>+'DOMESTIC DEBT USD'!CH66</f>
        <v>7055.9216839053233</v>
      </c>
      <c r="CI68" s="256"/>
      <c r="CJ68" s="27">
        <f>+'DOMESTIC DEBT USD'!CJ66</f>
        <v>8174.2812267481404</v>
      </c>
      <c r="CK68" s="256"/>
      <c r="CL68" s="27">
        <f>+'DOMESTIC DEBT USD'!CL66</f>
        <v>9211.9896409444209</v>
      </c>
      <c r="CM68" s="92"/>
      <c r="CN68" s="27">
        <f>+'DOMESTIC DEBT USD'!CN66</f>
        <v>10500.666347818313</v>
      </c>
      <c r="CO68" s="84"/>
      <c r="CP68" s="27">
        <f>+'DOMESTIC DEBT USD'!CP66</f>
        <v>11761.549467886267</v>
      </c>
      <c r="CQ68" s="84"/>
      <c r="CR68" s="27">
        <f>+'DOMESTIC DEBT USD'!CR66</f>
        <v>12896.332859549089</v>
      </c>
      <c r="CS68" s="84"/>
      <c r="CT68" s="27">
        <f>+'DOMESTIC DEBT USD'!CT66</f>
        <v>14471.213010260004</v>
      </c>
      <c r="CU68" s="84"/>
      <c r="CV68" s="27">
        <f>+'DOMESTIC DEBT USD'!CV66</f>
        <v>1369.7925086607477</v>
      </c>
      <c r="CW68" s="84"/>
      <c r="CX68" s="27">
        <f>+'DOMESTIC DEBT USD'!CX66</f>
        <v>2376.1261020349311</v>
      </c>
      <c r="CY68" s="84"/>
      <c r="CZ68" s="27">
        <f>+'DOMESTIC DEBT USD'!CZ66</f>
        <v>4016.8349350761264</v>
      </c>
      <c r="DA68" s="84"/>
      <c r="DB68" s="27">
        <f>+'DOMESTIC DEBT USD'!DB66</f>
        <v>5080.4578787342543</v>
      </c>
      <c r="DC68" s="84"/>
      <c r="DD68" s="250">
        <f>+'DOMESTIC DEBT USD'!DD66</f>
        <v>5078.3542109478858</v>
      </c>
      <c r="DE68" s="286"/>
    </row>
    <row r="69" spans="1:109" s="4" customFormat="1" ht="13.5" customHeight="1" x14ac:dyDescent="0.35">
      <c r="A69" s="41" t="s">
        <v>80</v>
      </c>
      <c r="B69" s="26">
        <f>+'DOMESTIC DEBT USD'!B67</f>
        <v>7050.1040928418333</v>
      </c>
      <c r="C69" s="255"/>
      <c r="D69" s="26">
        <f>+'DOMESTIC DEBT USD'!D67</f>
        <v>738.19898670108364</v>
      </c>
      <c r="E69" s="255"/>
      <c r="F69" s="27">
        <f>+'DOMESTIC DEBT COLONES'!F68</f>
        <v>799599.59398241015</v>
      </c>
      <c r="G69" s="256"/>
      <c r="H69" s="27">
        <f>+'DOMESTIC DEBT USD'!H67</f>
        <v>2386.5660679660459</v>
      </c>
      <c r="I69" s="256"/>
      <c r="J69" s="27">
        <f>+'DOMESTIC DEBT USD'!J67</f>
        <v>3019.5060318181177</v>
      </c>
      <c r="K69" s="256"/>
      <c r="L69" s="27">
        <f>+'DOMESTIC DEBT USD'!L67</f>
        <v>3591.3443675381864</v>
      </c>
      <c r="M69" s="256"/>
      <c r="N69" s="27">
        <f>+'DOMESTIC DEBT USD'!N67</f>
        <v>4369.7822992246438</v>
      </c>
      <c r="O69" s="256"/>
      <c r="P69" s="27">
        <f>+'DOMESTIC DEBT USD'!P67</f>
        <v>4997.6712737656562</v>
      </c>
      <c r="Q69" s="256"/>
      <c r="R69" s="27">
        <f>+'DOMESTIC DEBT USD'!R67</f>
        <v>5567.7188354626996</v>
      </c>
      <c r="S69" s="256"/>
      <c r="T69" s="27">
        <f>+'DOMESTIC DEBT USD'!T67</f>
        <v>6318.7108042920472</v>
      </c>
      <c r="U69" s="256"/>
      <c r="V69" s="27">
        <f>+'DOMESTIC DEBT USD'!V67</f>
        <v>6870.8583592551131</v>
      </c>
      <c r="W69" s="256"/>
      <c r="X69" s="27">
        <f>+'DOMESTIC DEBT USD'!X67</f>
        <v>7655.0424526753814</v>
      </c>
      <c r="Y69" s="256"/>
      <c r="Z69" s="27">
        <f>+'DOMESTIC DEBT USD'!Z67</f>
        <v>8661.2650340191867</v>
      </c>
      <c r="AA69" s="256"/>
      <c r="AB69" s="27">
        <f>+'DOMESTIC DEBT USD'!AB67</f>
        <v>840.36797632627611</v>
      </c>
      <c r="AC69" s="256"/>
      <c r="AD69" s="26">
        <f>+'DOMESTIC DEBT USD'!AD67</f>
        <v>1517.7798112931334</v>
      </c>
      <c r="AE69" s="255"/>
      <c r="AF69" s="27">
        <f>+'DOMESTIC DEBT USD'!AF67</f>
        <v>2602.782718709142</v>
      </c>
      <c r="AG69" s="256"/>
      <c r="AH69" s="27">
        <f>+'DOMESTIC DEBT USD'!AH67</f>
        <v>3157.1673833490472</v>
      </c>
      <c r="AI69" s="256"/>
      <c r="AJ69" s="27">
        <f>+'DOMESTIC DEBT USD'!AJ67</f>
        <v>3584.4343388294833</v>
      </c>
      <c r="AK69" s="256"/>
      <c r="AL69" s="27">
        <f>+'DOMESTIC DEBT USD'!AL67</f>
        <v>4393.746193351235</v>
      </c>
      <c r="AM69" s="256"/>
      <c r="AN69" s="27">
        <f>+'DOMESTIC DEBT USD'!AN67</f>
        <v>5310.2784836840719</v>
      </c>
      <c r="AO69" s="256"/>
      <c r="AP69" s="27">
        <f>+'DOMESTIC DEBT USD'!AP67</f>
        <v>6109.3348148942814</v>
      </c>
      <c r="AQ69" s="256"/>
      <c r="AR69" s="27">
        <f>+'DOMESTIC DEBT USD'!AR67</f>
        <v>7315.8979860393547</v>
      </c>
      <c r="AS69" s="256"/>
      <c r="AT69" s="26">
        <f>+'DOMESTIC DEBT USD'!AT67</f>
        <v>8184.802200234496</v>
      </c>
      <c r="AU69" s="255"/>
      <c r="AV69" s="27">
        <f>+'DOMESTIC DEBT USD'!AV67</f>
        <v>9172.1350139051465</v>
      </c>
      <c r="AW69" s="256"/>
      <c r="AX69" s="27">
        <f>+'DOMESTIC DEBT USD'!AX67</f>
        <v>10561.295913383827</v>
      </c>
      <c r="AY69" s="256"/>
      <c r="AZ69" s="27">
        <f>+'DOMESTIC DEBT USD'!AZ67</f>
        <v>1076.318977630772</v>
      </c>
      <c r="BA69" s="256"/>
      <c r="BB69" s="27">
        <f>+'DOMESTIC DEBT USD'!BB67</f>
        <v>1821.9051800977552</v>
      </c>
      <c r="BC69" s="256"/>
      <c r="BD69" s="27">
        <f>+'DOMESTIC DEBT USD'!BD67</f>
        <v>3340.05072384184</v>
      </c>
      <c r="BE69" s="256"/>
      <c r="BF69" s="27">
        <f>+'DOMESTIC DEBT USD'!BF67</f>
        <v>4102.1880507707319</v>
      </c>
      <c r="BG69" s="256"/>
      <c r="BH69" s="27">
        <f>+'DOMESTIC DEBT USD'!BH67</f>
        <v>4966.5613111833154</v>
      </c>
      <c r="BI69" s="256"/>
      <c r="BJ69" s="27">
        <f>+'DOMESTIC DEBT USD'!BJ67</f>
        <v>6005.9580755086517</v>
      </c>
      <c r="BK69" s="256"/>
      <c r="BL69" s="27">
        <f>+'DOMESTIC DEBT USD'!BL67</f>
        <v>6879.9502635316639</v>
      </c>
      <c r="BM69" s="256"/>
      <c r="BN69" s="27">
        <f>+'DOMESTIC DEBT USD'!BN67</f>
        <v>7795.4174928196344</v>
      </c>
      <c r="BO69" s="256"/>
      <c r="BP69" s="27">
        <f>+'DOMESTIC DEBT USD'!BP67</f>
        <v>8791.6484903110613</v>
      </c>
      <c r="BQ69" s="256"/>
      <c r="BR69" s="27">
        <f>+'DOMESTIC DEBT USD'!BR67</f>
        <v>9771.9223798045496</v>
      </c>
      <c r="BS69" s="256"/>
      <c r="BT69" s="27">
        <f>+'DOMESTIC DEBT USD'!BT67</f>
        <v>10637.392795518917</v>
      </c>
      <c r="BU69" s="256"/>
      <c r="BV69" s="27">
        <f>+'DOMESTIC DEBT USD'!BV67</f>
        <v>10897.782652004351</v>
      </c>
      <c r="BW69" s="256"/>
      <c r="BX69" s="27">
        <f>+'DOMESTIC DEBT USD'!BX67</f>
        <v>1138.6282787499904</v>
      </c>
      <c r="BY69" s="256"/>
      <c r="BZ69" s="26">
        <f>+'DOMESTIC DEBT USD'!BZ67</f>
        <v>1143.7257250646719</v>
      </c>
      <c r="CA69" s="255"/>
      <c r="CB69" s="26">
        <f>+'DOMESTIC DEBT USD'!CB67</f>
        <v>4430.9666396328903</v>
      </c>
      <c r="CC69" s="255"/>
      <c r="CD69" s="27">
        <f>+'DOMESTIC DEBT USD'!CD67</f>
        <v>4384.5208131260606</v>
      </c>
      <c r="CE69" s="256"/>
      <c r="CF69" s="27">
        <f>+'DOMESTIC DEBT USD'!CF67</f>
        <v>5070.8410824747853</v>
      </c>
      <c r="CG69" s="256"/>
      <c r="CH69" s="27">
        <f>+'DOMESTIC DEBT USD'!CH67</f>
        <v>6268.0882101635298</v>
      </c>
      <c r="CI69" s="256"/>
      <c r="CJ69" s="27">
        <f>+'DOMESTIC DEBT USD'!CJ67</f>
        <v>7263.2341154077085</v>
      </c>
      <c r="CK69" s="256"/>
      <c r="CL69" s="27">
        <f>+'DOMESTIC DEBT USD'!CL67</f>
        <v>8168.5684526639534</v>
      </c>
      <c r="CM69" s="92"/>
      <c r="CN69" s="27">
        <f>+'DOMESTIC DEBT USD'!CN67</f>
        <v>9290.4212790132369</v>
      </c>
      <c r="CO69" s="84"/>
      <c r="CP69" s="27">
        <f>+'DOMESTIC DEBT USD'!CP67</f>
        <v>10423.130182845262</v>
      </c>
      <c r="CQ69" s="84"/>
      <c r="CR69" s="27">
        <f>+'DOMESTIC DEBT USD'!CR67</f>
        <v>11418.128274680086</v>
      </c>
      <c r="CS69" s="84"/>
      <c r="CT69" s="27">
        <f>+'DOMESTIC DEBT USD'!CT67</f>
        <v>12857.020995080564</v>
      </c>
      <c r="CU69" s="84"/>
      <c r="CV69" s="27">
        <f>+'DOMESTIC DEBT USD'!CV67</f>
        <v>1208.0719785002746</v>
      </c>
      <c r="CW69" s="84"/>
      <c r="CX69" s="27">
        <f>+'DOMESTIC DEBT USD'!CX67</f>
        <v>2088.7959246789706</v>
      </c>
      <c r="CY69" s="84"/>
      <c r="CZ69" s="27">
        <f>+'DOMESTIC DEBT USD'!CZ67</f>
        <v>3581.3013000452625</v>
      </c>
      <c r="DA69" s="84"/>
      <c r="DB69" s="27">
        <f>+'DOMESTIC DEBT USD'!DB67</f>
        <v>4517.093722677957</v>
      </c>
      <c r="DC69" s="84"/>
      <c r="DD69" s="250">
        <f>+'DOMESTIC DEBT USD'!DD67</f>
        <v>4515.2233273751672</v>
      </c>
      <c r="DE69" s="286"/>
    </row>
    <row r="70" spans="1:109" s="4" customFormat="1" ht="13.5" customHeight="1" x14ac:dyDescent="0.35">
      <c r="A70" s="41" t="s">
        <v>81</v>
      </c>
      <c r="B70" s="26">
        <f>+'DOMESTIC DEBT USD'!B68</f>
        <v>12476.445212535584</v>
      </c>
      <c r="C70" s="255"/>
      <c r="D70" s="26">
        <f>+'DOMESTIC DEBT USD'!D68</f>
        <v>1087.836647161954</v>
      </c>
      <c r="E70" s="255"/>
      <c r="F70" s="27">
        <f>+'DOMESTIC DEBT COLONES'!F69</f>
        <v>1363567.0365266399</v>
      </c>
      <c r="G70" s="256"/>
      <c r="H70" s="27">
        <f>+'DOMESTIC DEBT USD'!H68</f>
        <v>3481.576179145934</v>
      </c>
      <c r="I70" s="256"/>
      <c r="J70" s="27">
        <f>+'DOMESTIC DEBT USD'!J68</f>
        <v>4326.6019882502878</v>
      </c>
      <c r="K70" s="256"/>
      <c r="L70" s="27">
        <f>+'DOMESTIC DEBT USD'!L68</f>
        <v>5195.3042163334512</v>
      </c>
      <c r="M70" s="256"/>
      <c r="N70" s="27">
        <f>+'DOMESTIC DEBT USD'!N68</f>
        <v>6275.8913964489993</v>
      </c>
      <c r="O70" s="256"/>
      <c r="P70" s="27">
        <f>+'DOMESTIC DEBT USD'!P68</f>
        <v>7338.4335395761354</v>
      </c>
      <c r="Q70" s="256"/>
      <c r="R70" s="27">
        <f>+'DOMESTIC DEBT USD'!R68</f>
        <v>8544.7055876933846</v>
      </c>
      <c r="S70" s="256"/>
      <c r="T70" s="27">
        <f>+'DOMESTIC DEBT USD'!T68</f>
        <v>9608.1799530837488</v>
      </c>
      <c r="U70" s="256"/>
      <c r="V70" s="27">
        <f>+'DOMESTIC DEBT USD'!V68</f>
        <v>10261.515080845096</v>
      </c>
      <c r="W70" s="256"/>
      <c r="X70" s="27">
        <f>+'DOMESTIC DEBT USD'!X68</f>
        <v>11379.564789178405</v>
      </c>
      <c r="Y70" s="256"/>
      <c r="Z70" s="27">
        <f>+'DOMESTIC DEBT USD'!Z68</f>
        <v>12969.576568401268</v>
      </c>
      <c r="AA70" s="256"/>
      <c r="AB70" s="27">
        <f>+'DOMESTIC DEBT USD'!AB68</f>
        <v>1130.7883942429182</v>
      </c>
      <c r="AC70" s="256"/>
      <c r="AD70" s="26">
        <f>+'DOMESTIC DEBT USD'!AD68</f>
        <v>2377.7722755720242</v>
      </c>
      <c r="AE70" s="255"/>
      <c r="AF70" s="27">
        <f>+'DOMESTIC DEBT USD'!AF68</f>
        <v>3398.9289964648242</v>
      </c>
      <c r="AG70" s="256"/>
      <c r="AH70" s="27">
        <f>+'DOMESTIC DEBT USD'!AH68</f>
        <v>4114.7813776454996</v>
      </c>
      <c r="AI70" s="256"/>
      <c r="AJ70" s="27">
        <f>+'DOMESTIC DEBT USD'!AJ68</f>
        <v>4692.0578443020977</v>
      </c>
      <c r="AK70" s="256"/>
      <c r="AL70" s="27">
        <f>+'DOMESTIC DEBT USD'!AL68</f>
        <v>5738.6265053278494</v>
      </c>
      <c r="AM70" s="256"/>
      <c r="AN70" s="27">
        <f>+'DOMESTIC DEBT USD'!AN68</f>
        <v>6862.7823943076319</v>
      </c>
      <c r="AO70" s="256"/>
      <c r="AP70" s="27">
        <f>+'DOMESTIC DEBT USD'!AP68</f>
        <v>8301.2829803785608</v>
      </c>
      <c r="AQ70" s="256"/>
      <c r="AR70" s="27">
        <f>+'DOMESTIC DEBT USD'!AR68</f>
        <v>9881.3224223000234</v>
      </c>
      <c r="AS70" s="256"/>
      <c r="AT70" s="26">
        <f>+'DOMESTIC DEBT USD'!AT68</f>
        <v>10954.641560735747</v>
      </c>
      <c r="AU70" s="255"/>
      <c r="AV70" s="27">
        <f>+'DOMESTIC DEBT USD'!AV68</f>
        <v>12233.481805210295</v>
      </c>
      <c r="AW70" s="256"/>
      <c r="AX70" s="27">
        <f>+'DOMESTIC DEBT USD'!AX68</f>
        <v>14152.209040589587</v>
      </c>
      <c r="AY70" s="256"/>
      <c r="AZ70" s="27">
        <f>+'DOMESTIC DEBT USD'!AZ68</f>
        <v>1358.384618431005</v>
      </c>
      <c r="BA70" s="256"/>
      <c r="BB70" s="27">
        <f>+'DOMESTIC DEBT USD'!BB68</f>
        <v>2675.218907203267</v>
      </c>
      <c r="BC70" s="256"/>
      <c r="BD70" s="27">
        <f>+'DOMESTIC DEBT USD'!BD68</f>
        <v>4170.8654930837656</v>
      </c>
      <c r="BE70" s="256"/>
      <c r="BF70" s="27">
        <f>+'DOMESTIC DEBT USD'!BF68</f>
        <v>5156.3428265237162</v>
      </c>
      <c r="BG70" s="256"/>
      <c r="BH70" s="27">
        <f>+'DOMESTIC DEBT USD'!BH68</f>
        <v>6274.9577646911684</v>
      </c>
      <c r="BI70" s="256"/>
      <c r="BJ70" s="27">
        <f>+'DOMESTIC DEBT USD'!BJ68</f>
        <v>7459.7224024442366</v>
      </c>
      <c r="BK70" s="256"/>
      <c r="BL70" s="27">
        <f>+'DOMESTIC DEBT USD'!BL68</f>
        <v>8800.0205882369464</v>
      </c>
      <c r="BM70" s="256"/>
      <c r="BN70" s="27">
        <f>+'DOMESTIC DEBT USD'!BN68</f>
        <v>10500.920157016053</v>
      </c>
      <c r="BO70" s="256"/>
      <c r="BP70" s="27">
        <f>+'DOMESTIC DEBT USD'!BP68</f>
        <v>11736.282380611097</v>
      </c>
      <c r="BQ70" s="256"/>
      <c r="BR70" s="27">
        <f>+'DOMESTIC DEBT USD'!BR68</f>
        <v>13081.731573701758</v>
      </c>
      <c r="BS70" s="256"/>
      <c r="BT70" s="27">
        <f>+'DOMESTIC DEBT USD'!BT68</f>
        <v>14153.168777478582</v>
      </c>
      <c r="BU70" s="256"/>
      <c r="BV70" s="27">
        <f>+'DOMESTIC DEBT USD'!BV68</f>
        <v>14499.62036177415</v>
      </c>
      <c r="BW70" s="256"/>
      <c r="BX70" s="27">
        <f>+'DOMESTIC DEBT USD'!BX68</f>
        <v>1490.207042895003</v>
      </c>
      <c r="BY70" s="256"/>
      <c r="BZ70" s="26">
        <f>+'DOMESTIC DEBT USD'!BZ68</f>
        <v>1496.8784479010833</v>
      </c>
      <c r="CA70" s="255"/>
      <c r="CB70" s="26">
        <f>+'DOMESTIC DEBT USD'!CB68</f>
        <v>6070.1471328154521</v>
      </c>
      <c r="CC70" s="255"/>
      <c r="CD70" s="27">
        <f>+'DOMESTIC DEBT USD'!CD68</f>
        <v>6006.5192557558685</v>
      </c>
      <c r="CE70" s="256"/>
      <c r="CF70" s="27">
        <f>+'DOMESTIC DEBT USD'!CF68</f>
        <v>6968.2527650295951</v>
      </c>
      <c r="CG70" s="256"/>
      <c r="CH70" s="27">
        <f>+'DOMESTIC DEBT USD'!CH68</f>
        <v>8422.3638877615085</v>
      </c>
      <c r="CI70" s="256"/>
      <c r="CJ70" s="27">
        <f>+'DOMESTIC DEBT USD'!CJ68</f>
        <v>9913.0205180165049</v>
      </c>
      <c r="CK70" s="256"/>
      <c r="CL70" s="27">
        <f>+'DOMESTIC DEBT USD'!CL68</f>
        <v>11631.757506767453</v>
      </c>
      <c r="CM70" s="92"/>
      <c r="CN70" s="27">
        <f>+'DOMESTIC DEBT USD'!CN68</f>
        <v>13091.990539131904</v>
      </c>
      <c r="CO70" s="84"/>
      <c r="CP70" s="27">
        <f>+'DOMESTIC DEBT USD'!CP68</f>
        <v>14526.97735807366</v>
      </c>
      <c r="CQ70" s="84"/>
      <c r="CR70" s="27">
        <f>+'DOMESTIC DEBT USD'!CR68</f>
        <v>16008.751088202956</v>
      </c>
      <c r="CS70" s="84"/>
      <c r="CT70" s="27">
        <f>+'DOMESTIC DEBT USD'!CT68</f>
        <v>18109.915908550585</v>
      </c>
      <c r="CU70" s="84"/>
      <c r="CV70" s="27">
        <f>+'DOMESTIC DEBT USD'!CV68</f>
        <v>1536.1957868372704</v>
      </c>
      <c r="CW70" s="84"/>
      <c r="CX70" s="27">
        <f>+'DOMESTIC DEBT USD'!CX68</f>
        <v>3158.2977014106732</v>
      </c>
      <c r="CY70" s="84"/>
      <c r="CZ70" s="27">
        <f>+'DOMESTIC DEBT USD'!CZ68</f>
        <v>4741.050560928461</v>
      </c>
      <c r="DA70" s="84"/>
      <c r="DB70" s="27">
        <f>+'DOMESTIC DEBT USD'!DB68</f>
        <v>5934.7007894477756</v>
      </c>
      <c r="DC70" s="84"/>
      <c r="DD70" s="250">
        <f>+'DOMESTIC DEBT USD'!DD68</f>
        <v>5932.2434048634541</v>
      </c>
      <c r="DE70" s="286"/>
    </row>
    <row r="71" spans="1:109" s="4" customFormat="1" ht="15" thickBot="1" x14ac:dyDescent="0.4">
      <c r="A71" s="251"/>
      <c r="B71" s="18"/>
      <c r="C71" s="257"/>
      <c r="D71" s="18"/>
      <c r="E71" s="257"/>
      <c r="F71" s="19"/>
      <c r="G71" s="258"/>
      <c r="H71" s="19"/>
      <c r="I71" s="258"/>
      <c r="J71" s="19"/>
      <c r="K71" s="258"/>
      <c r="L71" s="19"/>
      <c r="M71" s="258"/>
      <c r="N71" s="19"/>
      <c r="O71" s="258"/>
      <c r="P71" s="19"/>
      <c r="Q71" s="258"/>
      <c r="R71" s="19"/>
      <c r="S71" s="258"/>
      <c r="T71" s="19"/>
      <c r="U71" s="258"/>
      <c r="V71" s="19"/>
      <c r="W71" s="258"/>
      <c r="X71" s="19"/>
      <c r="Y71" s="258"/>
      <c r="Z71" s="19"/>
      <c r="AA71" s="258"/>
      <c r="AB71" s="19"/>
      <c r="AC71" s="258"/>
      <c r="AD71" s="18"/>
      <c r="AE71" s="257"/>
      <c r="AF71" s="19"/>
      <c r="AG71" s="258"/>
      <c r="AH71" s="19"/>
      <c r="AI71" s="258"/>
      <c r="AJ71" s="19"/>
      <c r="AK71" s="258"/>
      <c r="AL71" s="19"/>
      <c r="AM71" s="258"/>
      <c r="AN71" s="19"/>
      <c r="AO71" s="258"/>
      <c r="AP71" s="19"/>
      <c r="AQ71" s="258"/>
      <c r="AR71" s="19"/>
      <c r="AS71" s="258"/>
      <c r="AT71" s="18"/>
      <c r="AU71" s="257"/>
      <c r="AV71" s="19"/>
      <c r="AW71" s="258"/>
      <c r="AX71" s="19"/>
      <c r="AY71" s="258"/>
      <c r="AZ71" s="19"/>
      <c r="BA71" s="258"/>
      <c r="BB71" s="19"/>
      <c r="BC71" s="258"/>
      <c r="BD71" s="19"/>
      <c r="BE71" s="258"/>
      <c r="BF71" s="19"/>
      <c r="BG71" s="258"/>
      <c r="BH71" s="19"/>
      <c r="BI71" s="258"/>
      <c r="BJ71" s="19"/>
      <c r="BK71" s="258"/>
      <c r="BL71" s="19"/>
      <c r="BM71" s="258"/>
      <c r="BN71" s="19"/>
      <c r="BO71" s="258"/>
      <c r="BP71" s="19"/>
      <c r="BQ71" s="258"/>
      <c r="BR71" s="19"/>
      <c r="BS71" s="258"/>
      <c r="BT71" s="19"/>
      <c r="BU71" s="258"/>
      <c r="BV71" s="19"/>
      <c r="BW71" s="258"/>
      <c r="BX71" s="19"/>
      <c r="BY71" s="258"/>
      <c r="BZ71" s="18"/>
      <c r="CA71" s="257"/>
      <c r="CB71" s="18"/>
      <c r="CC71" s="257"/>
      <c r="CD71" s="19"/>
      <c r="CE71" s="258"/>
      <c r="CF71" s="19"/>
      <c r="CG71" s="258"/>
      <c r="CH71" s="19"/>
      <c r="CI71" s="258"/>
      <c r="CJ71" s="19"/>
      <c r="CK71" s="258"/>
      <c r="CL71" s="19"/>
      <c r="CM71" s="118"/>
      <c r="CN71" s="19"/>
      <c r="CO71" s="454"/>
      <c r="CP71" s="19"/>
      <c r="CQ71" s="454"/>
      <c r="CR71" s="19"/>
      <c r="CS71" s="454"/>
      <c r="CT71" s="19"/>
      <c r="CU71" s="454"/>
      <c r="CV71" s="19"/>
      <c r="CW71" s="454"/>
      <c r="CX71" s="19"/>
      <c r="CY71" s="454"/>
      <c r="CZ71" s="19"/>
      <c r="DA71" s="454"/>
      <c r="DB71" s="19"/>
      <c r="DC71" s="454"/>
      <c r="DD71" s="20"/>
      <c r="DE71" s="452"/>
    </row>
    <row r="72" spans="1:109" s="4" customFormat="1" ht="15" customHeight="1" x14ac:dyDescent="0.35">
      <c r="B72" s="38"/>
      <c r="C72" s="38"/>
      <c r="AD72" s="38"/>
      <c r="AE72" s="38"/>
      <c r="AT72" s="38"/>
      <c r="AU72" s="38"/>
    </row>
    <row r="73" spans="1:109" ht="12.75" customHeight="1" x14ac:dyDescent="0.35">
      <c r="B73" s="13"/>
      <c r="C73" s="13"/>
    </row>
    <row r="74" spans="1:109" ht="12.75" customHeight="1" x14ac:dyDescent="0.35">
      <c r="B74" s="13"/>
      <c r="C74" s="13"/>
    </row>
    <row r="75" spans="1:109" ht="15" thickBot="1" x14ac:dyDescent="0.4">
      <c r="B75" s="13"/>
      <c r="C75" s="13"/>
    </row>
    <row r="76" spans="1:109" s="58" customFormat="1" ht="15" thickBot="1" x14ac:dyDescent="0.4">
      <c r="A76" s="58" t="str">
        <f>+'DOMESTIC DEBT COLONES'!A83</f>
        <v>Exchande Rate</v>
      </c>
      <c r="B76" s="59">
        <f>+'PUBLIC DEBT COLONES'!B84</f>
        <v>615.74</v>
      </c>
      <c r="C76" s="132"/>
      <c r="D76" s="59">
        <f>+'PUBLIC DEBT COLONES'!D84</f>
        <v>614.62</v>
      </c>
      <c r="F76" s="61">
        <f>+'PUBLIC DEBT COLONES'!F84</f>
        <v>614.78</v>
      </c>
      <c r="H76" s="61">
        <f>+'PUBLIC DEBT COLONES'!H84</f>
        <v>612.88</v>
      </c>
      <c r="J76" s="61">
        <f>+'PUBLIC DEBT COLONES'!J84</f>
        <v>614.85</v>
      </c>
      <c r="L76" s="61">
        <f>+'PUBLIC DEBT COLONES'!L84</f>
        <v>620.51</v>
      </c>
      <c r="N76" s="61">
        <f>+'PUBLIC DEBT COLONES'!N84</f>
        <v>620.27</v>
      </c>
      <c r="P76" s="61">
        <f>+'PUBLIC DEBT COLONES'!P84</f>
        <v>621.78</v>
      </c>
      <c r="R76" s="61">
        <f>+'PUBLIC DEBT COLONES'!R84</f>
        <v>625.87</v>
      </c>
      <c r="T76" s="61">
        <f>+'PUBLIC DEBT COLONES'!T84</f>
        <v>628.79999999999995</v>
      </c>
      <c r="V76" s="61">
        <f>+'PUBLIC DEBT COLONES'!V84</f>
        <v>641.04999999999995</v>
      </c>
      <c r="X76" s="61">
        <f>+'PUBLIC DEBT COLONES'!X84</f>
        <v>631.82000000000005</v>
      </c>
      <c r="Z76" s="61">
        <f>+'PUBLIC DEBT COLONES'!Z84</f>
        <v>642.66</v>
      </c>
      <c r="AB76" s="61">
        <f>+'PUBLIC DEBT COLONES'!AB84</f>
        <v>647.09</v>
      </c>
      <c r="AD76" s="59">
        <f>+'PUBLIC DEBT COLONES'!AD84</f>
        <v>645.27</v>
      </c>
      <c r="AE76" s="132"/>
      <c r="AF76" s="61">
        <f>+'PUBLIC DEBT COLONES'!AF84</f>
        <v>667.37</v>
      </c>
      <c r="AH76" s="61">
        <f>+'PUBLIC DEBT COLONES'!AH84</f>
        <v>669.28</v>
      </c>
      <c r="AJ76" s="61">
        <f>+'PUBLIC DEBT COLONES'!AJ84</f>
        <v>688.85</v>
      </c>
      <c r="AL76" s="61">
        <f>+'PUBLIC DEBT COLONES'!AL84</f>
        <v>692.27</v>
      </c>
      <c r="AN76" s="61">
        <f>+'PUBLIC DEBT COLONES'!AN84</f>
        <v>672.62</v>
      </c>
      <c r="AP76" s="61">
        <f>+'PUBLIC DEBT COLONES'!AP84</f>
        <v>658.73</v>
      </c>
      <c r="AR76" s="61">
        <f>+'PUBLIC DEBT COLONES'!AR84</f>
        <v>629.41999999999996</v>
      </c>
      <c r="AT76" s="59">
        <f>+'PUBLIC DEBT COLONES'!AT84</f>
        <v>619.66999999999996</v>
      </c>
      <c r="AU76" s="132"/>
      <c r="AV76" s="61">
        <f>+'PUBLIC DEBT COLONES'!AV84</f>
        <v>604.29999999999995</v>
      </c>
      <c r="AX76" s="61">
        <f>+'PUBLIC DEBT COLONES'!AX84</f>
        <v>597.64</v>
      </c>
      <c r="AZ76" s="61">
        <f>+'PUBLIC DEBT COLONES'!AZ84</f>
        <v>557.65</v>
      </c>
      <c r="BB76" s="61">
        <f>+'PUBLIC DEBT COLONES'!BB84</f>
        <v>560.79</v>
      </c>
      <c r="BD76" s="61">
        <f>+'PUBLIC DEBT COLONES'!BD84</f>
        <v>543.30999999999995</v>
      </c>
      <c r="BF76" s="61">
        <f>+'PUBLIC DEBT COLONES'!BF84</f>
        <v>547.70000000000005</v>
      </c>
      <c r="BH76" s="61">
        <f>+'PUBLIC DEBT COLONES'!BH84</f>
        <v>544.30999999999995</v>
      </c>
      <c r="BJ76" s="61">
        <f>+'PUBLIC DEBT COLONES'!BJ84</f>
        <v>547.86</v>
      </c>
      <c r="BL76" s="61">
        <f>+'PUBLIC DEBT COLONES'!BL84</f>
        <v>547</v>
      </c>
      <c r="BN76" s="61">
        <f>+'PUBLIC DEBT COLONES'!BN84</f>
        <v>538.17999999999995</v>
      </c>
      <c r="BP76" s="61">
        <f>+'PUBLIC DEBT COLONES'!BP84</f>
        <v>541.5</v>
      </c>
      <c r="BR76" s="61">
        <f>+'PUBLIC DEBT COLONES'!BR84</f>
        <v>535.16999999999996</v>
      </c>
      <c r="BT76" s="61">
        <f>+'PUBLIC DEBT COLONES'!BT84</f>
        <v>536.54</v>
      </c>
      <c r="BV76" s="61">
        <f>+'PUBLIC DEBT COLONES'!BV84</f>
        <v>523.72</v>
      </c>
      <c r="BX76" s="61">
        <f>+'PUBLIC DEBT COLONES'!BX84</f>
        <v>518.29999999999995</v>
      </c>
      <c r="BZ76" s="61">
        <f>+'PUBLIC DEBT COLONES'!BZ84</f>
        <v>515.99</v>
      </c>
      <c r="CB76" s="61">
        <f>+'PUBLIC DEBT COLONES'!CB84</f>
        <v>504.1</v>
      </c>
      <c r="CD76" s="61">
        <f>+'PUBLIC DEBT COLONES'!CD84</f>
        <v>509.44</v>
      </c>
      <c r="CF76" s="61">
        <f>+'PUBLIC DEBT COLONES'!CF84</f>
        <v>531.82000000000005</v>
      </c>
      <c r="CH76" s="61">
        <f>+'PUBLIC DEBT COLONES'!CH84</f>
        <v>528.53</v>
      </c>
      <c r="CJ76" s="61">
        <f>+'PUBLIC DEBT COLONES'!CJ84</f>
        <v>524.1</v>
      </c>
      <c r="CL76" s="61">
        <f>+'PUBLIC DEBT COLONES'!CL84</f>
        <v>520.66999999999996</v>
      </c>
      <c r="CN76" s="61">
        <f>+'PUBLIC DEBT COLONES'!CN84</f>
        <v>519.02</v>
      </c>
      <c r="CP76" s="61">
        <f>+'PUBLIC DEBT COLONES'!CP84</f>
        <v>513.84</v>
      </c>
      <c r="CR76" s="61">
        <f>+'PUBLIC DEBT COLONES'!CR84</f>
        <v>510.01</v>
      </c>
      <c r="CT76" s="61">
        <f>+'PUBLIC DEBT COLONES'!CT84</f>
        <v>511.53</v>
      </c>
      <c r="CV76" s="61">
        <f>+'PUBLIC DEBT COLONES'!CV84</f>
        <v>509.68</v>
      </c>
      <c r="CX76" s="61">
        <f>+'PUBLIC DEBT COLONES'!CX84</f>
        <v>505</v>
      </c>
      <c r="CZ76" s="61">
        <f>+'PUBLIC DEBT COLONES'!CZ84</f>
        <v>503.5</v>
      </c>
      <c r="DB76" s="61">
        <f>+'PUBLIC DEBT COLONES'!DB84</f>
        <v>506.95</v>
      </c>
      <c r="DD76" s="61">
        <f>+'PUBLIC DEBT COLONES'!DD84</f>
        <v>507.16</v>
      </c>
    </row>
    <row r="77" spans="1:109" x14ac:dyDescent="0.35">
      <c r="B77" s="13"/>
      <c r="C77" s="13"/>
    </row>
    <row r="78" spans="1:109" x14ac:dyDescent="0.35">
      <c r="A78" s="13" t="s">
        <v>95</v>
      </c>
      <c r="B78" s="13"/>
      <c r="C78" s="13"/>
    </row>
    <row r="79" spans="1:109" s="13" customFormat="1" x14ac:dyDescent="0.35">
      <c r="A79" s="13" t="str">
        <f>+'PUBLIC DEBT COLONES'!A86</f>
        <v>As of December 2019, calculation of the weighted average rate and that includes the colonization of the dollar rates, an average one year mobile exchange rate is considered</v>
      </c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  <c r="AF79" s="1"/>
      <c r="AG79" s="1"/>
      <c r="AH79" s="1"/>
      <c r="AI79" s="1"/>
      <c r="AJ79" s="1"/>
      <c r="AK79" s="1"/>
      <c r="AL79" s="1"/>
      <c r="AM79" s="1"/>
      <c r="AN79" s="1"/>
      <c r="AO79" s="1"/>
      <c r="AP79" s="1"/>
      <c r="AQ79" s="1"/>
      <c r="AR79" s="1"/>
      <c r="AS79" s="1"/>
      <c r="AV79" s="1"/>
      <c r="AW79" s="1"/>
      <c r="AX79" s="1"/>
      <c r="AY79" s="1"/>
      <c r="AZ79" s="1"/>
      <c r="BA79" s="1"/>
      <c r="BB79" s="1"/>
      <c r="BC79" s="1"/>
      <c r="BD79" s="1"/>
      <c r="BE79" s="1"/>
      <c r="BF79" s="1"/>
      <c r="BG79" s="1"/>
      <c r="BH79" s="1"/>
      <c r="BI79" s="1"/>
      <c r="BJ79" s="1"/>
      <c r="BK79" s="1"/>
      <c r="BL79" s="1"/>
      <c r="BM79" s="1"/>
      <c r="BN79" s="1"/>
      <c r="BO79" s="1"/>
      <c r="BP79" s="1"/>
      <c r="BQ79" s="1"/>
      <c r="BR79" s="1"/>
      <c r="BS79" s="1"/>
      <c r="BT79" s="1"/>
      <c r="BU79" s="1"/>
      <c r="BV79" s="1"/>
      <c r="BW79" s="1"/>
      <c r="BX79" s="1"/>
      <c r="BY79" s="1"/>
      <c r="BZ79" s="1"/>
      <c r="CA79" s="1"/>
      <c r="CB79" s="1"/>
      <c r="CC79" s="1"/>
      <c r="CD79" s="1"/>
      <c r="CE79" s="1"/>
      <c r="CF79" s="1"/>
      <c r="CG79" s="1"/>
      <c r="CH79" s="1"/>
      <c r="CI79" s="1"/>
      <c r="CJ79" s="1"/>
      <c r="CK79" s="1"/>
      <c r="CL79" s="1"/>
      <c r="CM79" s="1"/>
      <c r="CN79" s="1"/>
      <c r="CO79" s="1"/>
      <c r="CP79" s="1"/>
      <c r="CQ79" s="1"/>
      <c r="CR79" s="1"/>
      <c r="CS79" s="1"/>
      <c r="CT79" s="1"/>
      <c r="CU79" s="1"/>
      <c r="CV79" s="1"/>
      <c r="CW79" s="1"/>
      <c r="CX79" s="1"/>
      <c r="CY79" s="1"/>
      <c r="CZ79" s="1"/>
      <c r="DA79" s="1"/>
      <c r="DB79" s="1"/>
      <c r="DC79" s="1"/>
      <c r="DD79" s="1"/>
    </row>
    <row r="80" spans="1:109" x14ac:dyDescent="0.35">
      <c r="A80" s="13" t="str">
        <f>+'EXTERNAL DEBT USD'!A94</f>
        <v xml:space="preserve">External debt does not include the amount of interests  for $ 316,93 million dollars </v>
      </c>
    </row>
    <row r="81" spans="1:1" x14ac:dyDescent="0.35">
      <c r="A81" s="13" t="str">
        <f>+'DOMESTIC DEBT USD'!A86</f>
        <v>Domestic debt does not include the amount of premiums and discounts accrued for $ 298,88.</v>
      </c>
    </row>
    <row r="82" spans="1:1" x14ac:dyDescent="0.35">
      <c r="A82" s="1" t="str">
        <f>+'DOMESTIC DEBT COLONES'!A88</f>
        <v>DATA PIB February 2025</v>
      </c>
    </row>
    <row r="83" spans="1:1" x14ac:dyDescent="0.35">
      <c r="A83" s="1" t="str">
        <f>+'DOMESTIC DEBT COLONES'!A89</f>
        <v>*Total Current Revenues, tax revenues and total Expenditures updated to February 2025.</v>
      </c>
    </row>
  </sheetData>
  <mergeCells count="57">
    <mergeCell ref="DD4:DE4"/>
    <mergeCell ref="AT4:AU4"/>
    <mergeCell ref="AV4:AW4"/>
    <mergeCell ref="AZ4:BA4"/>
    <mergeCell ref="BP4:BQ4"/>
    <mergeCell ref="BH4:BI4"/>
    <mergeCell ref="BF4:BG4"/>
    <mergeCell ref="AX4:AY4"/>
    <mergeCell ref="BL4:BM4"/>
    <mergeCell ref="BD4:BE4"/>
    <mergeCell ref="BB4:BC4"/>
    <mergeCell ref="BT4:BU4"/>
    <mergeCell ref="BX4:BY4"/>
    <mergeCell ref="BR4:BS4"/>
    <mergeCell ref="BJ4:BK4"/>
    <mergeCell ref="CB4:CC4"/>
    <mergeCell ref="BZ4:CA4"/>
    <mergeCell ref="BV4:BW4"/>
    <mergeCell ref="AP4:AQ4"/>
    <mergeCell ref="AJ4:AK4"/>
    <mergeCell ref="AR4:AS4"/>
    <mergeCell ref="AN4:AO4"/>
    <mergeCell ref="AL4:AM4"/>
    <mergeCell ref="V4:W4"/>
    <mergeCell ref="D4:E4"/>
    <mergeCell ref="AD4:AE4"/>
    <mergeCell ref="X4:Y4"/>
    <mergeCell ref="AF4:AG4"/>
    <mergeCell ref="A1:BQ1"/>
    <mergeCell ref="A2:BQ2"/>
    <mergeCell ref="BN4:BO4"/>
    <mergeCell ref="A4:A6"/>
    <mergeCell ref="Z4:AA4"/>
    <mergeCell ref="H4:I4"/>
    <mergeCell ref="J4:K4"/>
    <mergeCell ref="L4:M4"/>
    <mergeCell ref="N4:O4"/>
    <mergeCell ref="P4:Q4"/>
    <mergeCell ref="R4:S4"/>
    <mergeCell ref="T4:U4"/>
    <mergeCell ref="B4:C4"/>
    <mergeCell ref="F4:G4"/>
    <mergeCell ref="AB4:AC4"/>
    <mergeCell ref="AH4:AI4"/>
    <mergeCell ref="CJ4:CK4"/>
    <mergeCell ref="CD4:CE4"/>
    <mergeCell ref="CT4:CU4"/>
    <mergeCell ref="CR4:CS4"/>
    <mergeCell ref="CP4:CQ4"/>
    <mergeCell ref="CN4:CO4"/>
    <mergeCell ref="CH4:CI4"/>
    <mergeCell ref="CF4:CG4"/>
    <mergeCell ref="DB4:DC4"/>
    <mergeCell ref="CZ4:DA4"/>
    <mergeCell ref="CX4:CY4"/>
    <mergeCell ref="CV4:CW4"/>
    <mergeCell ref="CL4:CM4"/>
  </mergeCells>
  <phoneticPr fontId="0" type="noConversion"/>
  <hyperlinks>
    <hyperlink ref="DF1" location="CONTENTS!I5" display="Å CONTENTS" xr:uid="{2DFBC2B2-6A38-4797-8D43-3CDF9D9C41A4}"/>
  </hyperlinks>
  <printOptions horizontalCentered="1" verticalCentered="1"/>
  <pageMargins left="0.25" right="0.36" top="0.27" bottom="0.63" header="0" footer="0.5"/>
  <pageSetup paperSize="5" scale="56" orientation="landscape" r:id="rId1"/>
  <headerFooter alignWithMargins="0"/>
  <rowBreaks count="1" manualBreakCount="1">
    <brk id="72" max="16383" man="1"/>
  </row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Hoja11">
    <tabColor rgb="FF002060"/>
  </sheetPr>
  <dimension ref="A2:AI279"/>
  <sheetViews>
    <sheetView showGridLines="0" zoomScale="98" zoomScaleNormal="98" workbookViewId="0">
      <selection activeCell="H8" sqref="H8"/>
    </sheetView>
  </sheetViews>
  <sheetFormatPr baseColWidth="10" defaultColWidth="11.44140625" defaultRowHeight="14.4" x14ac:dyDescent="0.35"/>
  <cols>
    <col min="1" max="1" width="5" style="1" customWidth="1"/>
    <col min="2" max="2" width="24.77734375" style="1" bestFit="1" customWidth="1"/>
    <col min="3" max="3" width="22.88671875" style="1" bestFit="1" customWidth="1"/>
    <col min="4" max="4" width="20.77734375" style="1" bestFit="1" customWidth="1"/>
    <col min="5" max="5" width="22.5546875" style="1" bestFit="1" customWidth="1"/>
    <col min="6" max="6" width="12.88671875" style="1" customWidth="1"/>
    <col min="7" max="7" width="13.44140625" style="1" customWidth="1"/>
    <col min="8" max="8" width="20.5546875" style="1" bestFit="1" customWidth="1"/>
    <col min="9" max="9" width="18.88671875" style="1" customWidth="1"/>
    <col min="10" max="10" width="12.44140625" style="1" customWidth="1"/>
    <col min="11" max="11" width="13.6640625" style="1" customWidth="1"/>
    <col min="12" max="12" width="20.44140625" style="1" bestFit="1" customWidth="1"/>
    <col min="13" max="13" width="20.33203125" style="1" bestFit="1" customWidth="1"/>
    <col min="14" max="14" width="22.109375" style="1" bestFit="1" customWidth="1"/>
    <col min="15" max="15" width="12.88671875" style="1" customWidth="1"/>
    <col min="16" max="16" width="20.21875" style="1" bestFit="1" customWidth="1"/>
    <col min="17" max="17" width="15.88671875" style="1" customWidth="1"/>
    <col min="18" max="18" width="20.33203125" style="1" bestFit="1" customWidth="1"/>
    <col min="19" max="19" width="16.5546875" style="1" customWidth="1"/>
    <col min="20" max="20" width="13.109375" style="1" bestFit="1" customWidth="1"/>
    <col min="21" max="21" width="7" style="1" customWidth="1"/>
    <col min="22" max="22" width="10.88671875" style="1" bestFit="1" customWidth="1"/>
    <col min="23" max="23" width="11.77734375" style="1" bestFit="1" customWidth="1"/>
    <col min="24" max="24" width="21" style="1" bestFit="1" customWidth="1"/>
    <col min="25" max="27" width="11.6640625" style="1" bestFit="1" customWidth="1"/>
    <col min="28" max="30" width="11.44140625" style="1"/>
    <col min="31" max="35" width="11.6640625" style="1" bestFit="1" customWidth="1"/>
    <col min="36" max="16384" width="11.44140625" style="1"/>
  </cols>
  <sheetData>
    <row r="2" spans="2:15" ht="28.5" customHeight="1" x14ac:dyDescent="0.35">
      <c r="B2" s="532" t="s">
        <v>183</v>
      </c>
      <c r="C2" s="532"/>
      <c r="D2" s="532"/>
      <c r="E2" s="532"/>
      <c r="F2" s="532"/>
      <c r="G2" s="532"/>
      <c r="H2" s="532"/>
      <c r="I2" s="532"/>
      <c r="J2" s="532"/>
      <c r="K2" s="532"/>
      <c r="L2" s="532"/>
      <c r="M2" s="532"/>
      <c r="N2" s="533"/>
      <c r="O2" s="126" t="s">
        <v>42</v>
      </c>
    </row>
    <row r="4" spans="2:15" x14ac:dyDescent="0.35">
      <c r="C4" s="4"/>
    </row>
    <row r="5" spans="2:15" x14ac:dyDescent="0.35">
      <c r="C5" s="4"/>
    </row>
    <row r="6" spans="2:15" x14ac:dyDescent="0.35">
      <c r="C6" s="495" t="s">
        <v>97</v>
      </c>
      <c r="D6" s="495"/>
      <c r="E6" s="495"/>
      <c r="F6" s="495"/>
      <c r="G6" s="495"/>
      <c r="I6" s="495" t="s">
        <v>98</v>
      </c>
      <c r="J6" s="495"/>
      <c r="K6" s="495"/>
      <c r="L6" s="495"/>
      <c r="M6" s="495"/>
    </row>
    <row r="7" spans="2:15" x14ac:dyDescent="0.35">
      <c r="C7" s="495" t="s">
        <v>184</v>
      </c>
      <c r="D7" s="495"/>
      <c r="E7" s="495"/>
      <c r="F7" s="495"/>
      <c r="G7" s="495"/>
      <c r="I7" s="495" t="s">
        <v>184</v>
      </c>
      <c r="J7" s="495"/>
      <c r="K7" s="495"/>
      <c r="L7" s="495"/>
      <c r="M7" s="495"/>
      <c r="N7" s="140"/>
      <c r="O7" s="140"/>
    </row>
    <row r="8" spans="2:15" x14ac:dyDescent="0.35">
      <c r="C8" s="495" t="s">
        <v>161</v>
      </c>
      <c r="D8" s="495"/>
      <c r="E8" s="495"/>
      <c r="F8" s="495"/>
      <c r="G8" s="495"/>
      <c r="I8" s="495" t="s">
        <v>185</v>
      </c>
      <c r="J8" s="495"/>
      <c r="K8" s="495"/>
      <c r="L8" s="495"/>
      <c r="M8" s="495"/>
      <c r="N8" s="140"/>
      <c r="O8" s="140"/>
    </row>
    <row r="9" spans="2:15" x14ac:dyDescent="0.35">
      <c r="C9" s="497" t="s">
        <v>302</v>
      </c>
      <c r="D9" s="497"/>
      <c r="E9" s="497"/>
      <c r="F9" s="497"/>
      <c r="G9" s="497"/>
      <c r="I9" s="497" t="str">
        <f>C9</f>
        <v>May 2025</v>
      </c>
      <c r="J9" s="495"/>
      <c r="K9" s="495"/>
      <c r="L9" s="495"/>
      <c r="M9" s="495"/>
      <c r="N9" s="141"/>
      <c r="O9" s="141"/>
    </row>
    <row r="22" spans="3:15" x14ac:dyDescent="0.35">
      <c r="C22" s="4"/>
      <c r="D22" s="4"/>
      <c r="I22" s="4"/>
      <c r="J22" s="4"/>
    </row>
    <row r="24" spans="3:15" x14ac:dyDescent="0.35">
      <c r="C24" s="495" t="s">
        <v>103</v>
      </c>
      <c r="D24" s="495"/>
      <c r="E24" s="495"/>
      <c r="F24" s="495"/>
      <c r="G24" s="495"/>
      <c r="I24" s="495" t="s">
        <v>186</v>
      </c>
      <c r="J24" s="495"/>
      <c r="K24" s="495"/>
      <c r="L24" s="495"/>
      <c r="M24" s="495"/>
    </row>
    <row r="25" spans="3:15" x14ac:dyDescent="0.35">
      <c r="C25" s="495" t="s">
        <v>184</v>
      </c>
      <c r="D25" s="495"/>
      <c r="E25" s="495"/>
      <c r="F25" s="495"/>
      <c r="G25" s="495"/>
      <c r="I25" s="495" t="s">
        <v>127</v>
      </c>
      <c r="J25" s="495"/>
      <c r="K25" s="495"/>
      <c r="L25" s="495"/>
      <c r="M25" s="495"/>
      <c r="N25" s="140"/>
      <c r="O25" s="140"/>
    </row>
    <row r="26" spans="3:15" x14ac:dyDescent="0.35">
      <c r="C26" s="495" t="s">
        <v>105</v>
      </c>
      <c r="D26" s="495"/>
      <c r="E26" s="495"/>
      <c r="F26" s="495"/>
      <c r="G26" s="495"/>
      <c r="I26" s="495" t="s">
        <v>187</v>
      </c>
      <c r="J26" s="495"/>
      <c r="K26" s="495"/>
      <c r="L26" s="495"/>
      <c r="M26" s="495"/>
      <c r="N26" s="140"/>
      <c r="O26" s="140"/>
    </row>
    <row r="27" spans="3:15" x14ac:dyDescent="0.35">
      <c r="C27" s="497" t="str">
        <f>+C9</f>
        <v>May 2025</v>
      </c>
      <c r="D27" s="495"/>
      <c r="E27" s="495"/>
      <c r="F27" s="495"/>
      <c r="G27" s="495"/>
      <c r="I27" s="497" t="str">
        <f>+C27</f>
        <v>May 2025</v>
      </c>
      <c r="J27" s="495"/>
      <c r="K27" s="495"/>
      <c r="L27" s="495"/>
      <c r="M27" s="495"/>
      <c r="N27" s="141"/>
      <c r="O27" s="141"/>
    </row>
    <row r="33" spans="3:15" ht="12" customHeight="1" x14ac:dyDescent="0.35"/>
    <row r="40" spans="3:15" x14ac:dyDescent="0.35">
      <c r="C40" s="4"/>
      <c r="D40" s="4"/>
      <c r="I40" s="4"/>
      <c r="J40" s="4"/>
    </row>
    <row r="43" spans="3:15" x14ac:dyDescent="0.35">
      <c r="E43" s="534"/>
      <c r="F43" s="534"/>
      <c r="G43" s="534"/>
      <c r="H43" s="534"/>
      <c r="I43" s="534"/>
      <c r="J43" s="534"/>
    </row>
    <row r="44" spans="3:15" ht="15" customHeight="1" x14ac:dyDescent="0.35">
      <c r="C44" s="275"/>
      <c r="D44" s="275"/>
      <c r="E44" s="534" t="s">
        <v>107</v>
      </c>
      <c r="F44" s="534"/>
      <c r="G44" s="534"/>
      <c r="H44" s="534"/>
      <c r="I44" s="534"/>
      <c r="J44" s="534"/>
      <c r="O44" s="140"/>
    </row>
    <row r="45" spans="3:15" ht="15" customHeight="1" x14ac:dyDescent="0.35">
      <c r="C45" s="275"/>
      <c r="D45" s="275"/>
      <c r="E45" s="534" t="s">
        <v>127</v>
      </c>
      <c r="F45" s="534"/>
      <c r="G45" s="534"/>
      <c r="H45" s="534"/>
      <c r="I45" s="534"/>
      <c r="J45" s="534"/>
      <c r="O45" s="140"/>
    </row>
    <row r="46" spans="3:15" ht="15" customHeight="1" x14ac:dyDescent="0.35">
      <c r="C46" s="141"/>
      <c r="D46" s="141"/>
      <c r="E46" s="534" t="s">
        <v>188</v>
      </c>
      <c r="F46" s="534"/>
      <c r="G46" s="534"/>
      <c r="H46" s="534"/>
      <c r="I46" s="534"/>
      <c r="J46" s="534"/>
      <c r="O46" s="141"/>
    </row>
    <row r="47" spans="3:15" ht="15" customHeight="1" x14ac:dyDescent="0.35">
      <c r="C47" s="141"/>
      <c r="D47" s="141"/>
      <c r="E47" s="534" t="s">
        <v>292</v>
      </c>
      <c r="F47" s="534"/>
      <c r="G47" s="534"/>
      <c r="H47" s="534"/>
      <c r="I47" s="534"/>
      <c r="J47" s="534"/>
      <c r="O47" s="141"/>
    </row>
    <row r="48" spans="3:15" ht="15" customHeight="1" x14ac:dyDescent="0.35">
      <c r="C48" s="141"/>
      <c r="D48" s="141"/>
      <c r="E48" s="141"/>
      <c r="F48" s="141"/>
      <c r="G48" s="141"/>
      <c r="H48" s="141"/>
      <c r="I48" s="141"/>
      <c r="J48" s="141"/>
      <c r="O48" s="141"/>
    </row>
    <row r="49" spans="3:15" ht="15" customHeight="1" x14ac:dyDescent="0.35">
      <c r="C49" s="141"/>
      <c r="D49" s="141"/>
      <c r="E49" s="141"/>
      <c r="F49" s="141"/>
      <c r="G49" s="141"/>
      <c r="H49" s="141"/>
      <c r="I49" s="141"/>
      <c r="J49" s="141"/>
      <c r="O49" s="141"/>
    </row>
    <row r="50" spans="3:15" ht="15" customHeight="1" x14ac:dyDescent="0.35">
      <c r="C50" s="141"/>
      <c r="D50" s="141"/>
      <c r="E50" s="141"/>
      <c r="F50" s="141"/>
      <c r="G50" s="141"/>
      <c r="H50" s="141"/>
      <c r="I50" s="141"/>
      <c r="J50" s="141"/>
      <c r="O50" s="141"/>
    </row>
    <row r="64" spans="3:15" x14ac:dyDescent="0.35">
      <c r="C64" s="4"/>
      <c r="D64" s="4"/>
    </row>
    <row r="65" spans="4:15" x14ac:dyDescent="0.35">
      <c r="I65" s="4"/>
      <c r="J65" s="4"/>
    </row>
    <row r="67" spans="4:15" x14ac:dyDescent="0.35">
      <c r="D67" s="495" t="s">
        <v>189</v>
      </c>
      <c r="E67" s="495"/>
      <c r="F67" s="495"/>
      <c r="G67" s="495"/>
      <c r="H67" s="495"/>
      <c r="I67" s="495"/>
      <c r="J67" s="495"/>
      <c r="K67" s="495"/>
    </row>
    <row r="68" spans="4:15" x14ac:dyDescent="0.35">
      <c r="D68" s="495" t="s">
        <v>127</v>
      </c>
      <c r="E68" s="495"/>
      <c r="F68" s="495"/>
      <c r="G68" s="495"/>
      <c r="H68" s="495"/>
      <c r="I68" s="495"/>
      <c r="J68" s="495"/>
      <c r="K68" s="495"/>
    </row>
    <row r="69" spans="4:15" x14ac:dyDescent="0.35">
      <c r="D69" s="495" t="s">
        <v>190</v>
      </c>
      <c r="E69" s="495"/>
      <c r="F69" s="495"/>
      <c r="G69" s="495"/>
      <c r="H69" s="495"/>
      <c r="I69" s="495"/>
      <c r="J69" s="495"/>
      <c r="K69" s="495"/>
    </row>
    <row r="70" spans="4:15" x14ac:dyDescent="0.35">
      <c r="D70" s="497" t="str">
        <f>+C9</f>
        <v>May 2025</v>
      </c>
      <c r="E70" s="495"/>
      <c r="F70" s="495"/>
      <c r="G70" s="495"/>
      <c r="H70" s="495"/>
      <c r="I70" s="495"/>
      <c r="J70" s="495"/>
      <c r="K70" s="495"/>
    </row>
    <row r="71" spans="4:15" x14ac:dyDescent="0.35">
      <c r="D71" s="497" t="s">
        <v>90</v>
      </c>
      <c r="E71" s="497"/>
      <c r="F71" s="497"/>
      <c r="G71" s="497"/>
      <c r="H71" s="497"/>
      <c r="I71" s="497"/>
      <c r="J71" s="497"/>
      <c r="K71" s="497"/>
      <c r="M71" s="230"/>
      <c r="N71" s="230"/>
      <c r="O71" s="230"/>
    </row>
    <row r="72" spans="4:15" x14ac:dyDescent="0.35">
      <c r="M72" s="230"/>
      <c r="N72" s="230"/>
      <c r="O72" s="230"/>
    </row>
    <row r="91" spans="4:15" ht="30.75" customHeight="1" x14ac:dyDescent="0.35">
      <c r="O91" s="126" t="s">
        <v>42</v>
      </c>
    </row>
    <row r="94" spans="4:15" x14ac:dyDescent="0.35">
      <c r="D94" s="495" t="s">
        <v>191</v>
      </c>
      <c r="E94" s="495"/>
      <c r="F94" s="495"/>
      <c r="G94" s="495"/>
      <c r="H94" s="495"/>
      <c r="I94" s="495"/>
      <c r="J94" s="495"/>
      <c r="K94" s="495"/>
    </row>
    <row r="95" spans="4:15" x14ac:dyDescent="0.35">
      <c r="D95" s="495" t="s">
        <v>127</v>
      </c>
      <c r="E95" s="495"/>
      <c r="F95" s="495"/>
      <c r="G95" s="495"/>
      <c r="H95" s="495"/>
      <c r="I95" s="495"/>
      <c r="J95" s="495"/>
      <c r="K95" s="495"/>
    </row>
    <row r="96" spans="4:15" x14ac:dyDescent="0.35">
      <c r="D96" s="495" t="s">
        <v>190</v>
      </c>
      <c r="E96" s="495"/>
      <c r="F96" s="495"/>
      <c r="G96" s="495"/>
      <c r="H96" s="495"/>
      <c r="I96" s="495"/>
      <c r="J96" s="495"/>
      <c r="K96" s="495"/>
    </row>
    <row r="97" spans="4:15" x14ac:dyDescent="0.35">
      <c r="D97" s="496" t="str">
        <f>+D70</f>
        <v>May 2025</v>
      </c>
      <c r="E97" s="495"/>
      <c r="F97" s="495"/>
      <c r="G97" s="495"/>
      <c r="H97" s="495"/>
      <c r="I97" s="495"/>
      <c r="J97" s="495"/>
      <c r="K97" s="495"/>
    </row>
    <row r="98" spans="4:15" x14ac:dyDescent="0.35">
      <c r="D98" s="495" t="s">
        <v>43</v>
      </c>
      <c r="E98" s="495"/>
      <c r="F98" s="495"/>
      <c r="G98" s="495"/>
      <c r="H98" s="495"/>
      <c r="I98" s="495"/>
      <c r="J98" s="495"/>
      <c r="K98" s="495"/>
    </row>
    <row r="99" spans="4:15" x14ac:dyDescent="0.35">
      <c r="D99" s="495"/>
      <c r="E99" s="495"/>
      <c r="F99" s="495"/>
      <c r="G99" s="495"/>
      <c r="H99" s="495"/>
      <c r="I99" s="495"/>
      <c r="J99" s="495"/>
      <c r="K99" s="495"/>
    </row>
    <row r="107" spans="4:15" x14ac:dyDescent="0.35">
      <c r="M107" s="261"/>
      <c r="N107" s="261"/>
      <c r="O107" s="261"/>
    </row>
    <row r="108" spans="4:15" x14ac:dyDescent="0.35">
      <c r="M108" s="261"/>
      <c r="N108" s="261"/>
      <c r="O108" s="261"/>
    </row>
    <row r="109" spans="4:15" x14ac:dyDescent="0.35">
      <c r="M109" s="261"/>
      <c r="N109" s="261"/>
      <c r="O109" s="261"/>
    </row>
    <row r="110" spans="4:15" x14ac:dyDescent="0.35">
      <c r="M110" s="261"/>
      <c r="N110" s="261"/>
      <c r="O110" s="261"/>
    </row>
    <row r="111" spans="4:15" x14ac:dyDescent="0.35">
      <c r="M111" s="261"/>
      <c r="N111" s="261"/>
      <c r="O111" s="261"/>
    </row>
    <row r="112" spans="4:15" x14ac:dyDescent="0.35">
      <c r="M112" s="261"/>
      <c r="N112" s="261"/>
      <c r="O112" s="261"/>
    </row>
    <row r="113" spans="4:15" x14ac:dyDescent="0.35">
      <c r="M113" s="261"/>
      <c r="N113" s="261"/>
      <c r="O113" s="261"/>
    </row>
    <row r="114" spans="4:15" x14ac:dyDescent="0.35">
      <c r="M114" s="261"/>
      <c r="N114" s="261"/>
      <c r="O114" s="261"/>
    </row>
    <row r="115" spans="4:15" x14ac:dyDescent="0.35">
      <c r="M115" s="261"/>
      <c r="N115" s="261"/>
      <c r="O115" s="261"/>
    </row>
    <row r="116" spans="4:15" x14ac:dyDescent="0.35">
      <c r="M116" s="261"/>
      <c r="N116" s="261"/>
      <c r="O116" s="261"/>
    </row>
    <row r="117" spans="4:15" x14ac:dyDescent="0.35">
      <c r="M117" s="261"/>
      <c r="N117" s="261"/>
      <c r="O117" s="261"/>
    </row>
    <row r="118" spans="4:15" x14ac:dyDescent="0.35">
      <c r="M118" s="261"/>
      <c r="N118" s="261"/>
      <c r="O118" s="261"/>
    </row>
    <row r="119" spans="4:15" x14ac:dyDescent="0.35">
      <c r="M119" s="261"/>
      <c r="N119" s="261"/>
      <c r="O119" s="261"/>
    </row>
    <row r="123" spans="4:15" x14ac:dyDescent="0.35">
      <c r="D123" s="495" t="s">
        <v>192</v>
      </c>
      <c r="E123" s="495"/>
      <c r="F123" s="495"/>
      <c r="G123" s="495"/>
      <c r="H123" s="495"/>
      <c r="I123" s="495"/>
      <c r="J123" s="495"/>
      <c r="K123" s="495"/>
    </row>
    <row r="124" spans="4:15" x14ac:dyDescent="0.35">
      <c r="D124" s="535" t="s">
        <v>127</v>
      </c>
      <c r="E124" s="536"/>
      <c r="F124" s="536"/>
      <c r="G124" s="536"/>
      <c r="H124" s="536"/>
      <c r="I124" s="536"/>
      <c r="J124" s="536"/>
      <c r="K124" s="536"/>
    </row>
    <row r="125" spans="4:15" x14ac:dyDescent="0.35">
      <c r="D125" s="535" t="s">
        <v>190</v>
      </c>
      <c r="E125" s="536"/>
      <c r="F125" s="536"/>
      <c r="G125" s="536"/>
      <c r="H125" s="536"/>
      <c r="I125" s="536"/>
      <c r="J125" s="536"/>
      <c r="K125" s="536"/>
    </row>
    <row r="126" spans="4:15" x14ac:dyDescent="0.35">
      <c r="D126" s="496" t="str">
        <f>+D97</f>
        <v>May 2025</v>
      </c>
      <c r="E126" s="495"/>
      <c r="F126" s="495"/>
      <c r="G126" s="495"/>
      <c r="H126" s="495"/>
      <c r="I126" s="495"/>
      <c r="J126" s="495"/>
      <c r="K126" s="495"/>
    </row>
    <row r="127" spans="4:15" x14ac:dyDescent="0.35">
      <c r="D127" s="495"/>
      <c r="E127" s="495"/>
      <c r="F127" s="495"/>
      <c r="G127" s="495"/>
      <c r="H127" s="495"/>
      <c r="I127" s="495"/>
      <c r="J127" s="495"/>
      <c r="K127" s="495"/>
    </row>
    <row r="128" spans="4:15" x14ac:dyDescent="0.35">
      <c r="D128" s="495"/>
      <c r="E128" s="495"/>
      <c r="F128" s="495"/>
      <c r="G128" s="495"/>
      <c r="H128" s="495"/>
      <c r="I128" s="495"/>
      <c r="J128" s="495"/>
      <c r="K128" s="495"/>
    </row>
    <row r="153" spans="4:15" ht="30.75" customHeight="1" x14ac:dyDescent="0.35">
      <c r="D153" s="495" t="s">
        <v>193</v>
      </c>
      <c r="E153" s="495"/>
      <c r="F153" s="495"/>
      <c r="G153" s="495"/>
      <c r="H153" s="495"/>
      <c r="I153" s="495"/>
      <c r="J153" s="495"/>
      <c r="K153" s="495"/>
      <c r="O153" s="126" t="s">
        <v>42</v>
      </c>
    </row>
    <row r="154" spans="4:15" x14ac:dyDescent="0.35">
      <c r="D154" s="495" t="s">
        <v>108</v>
      </c>
      <c r="E154" s="495"/>
      <c r="F154" s="495"/>
      <c r="G154" s="495"/>
      <c r="H154" s="495"/>
      <c r="I154" s="495"/>
      <c r="J154" s="495"/>
      <c r="K154" s="495"/>
    </row>
    <row r="155" spans="4:15" x14ac:dyDescent="0.35">
      <c r="D155" s="495" t="s">
        <v>194</v>
      </c>
      <c r="E155" s="495"/>
      <c r="F155" s="495"/>
      <c r="G155" s="495"/>
      <c r="H155" s="495"/>
      <c r="I155" s="495"/>
      <c r="J155" s="495"/>
      <c r="K155" s="495"/>
    </row>
    <row r="156" spans="4:15" x14ac:dyDescent="0.35">
      <c r="D156" s="495" t="s">
        <v>110</v>
      </c>
      <c r="E156" s="495"/>
      <c r="F156" s="495"/>
      <c r="G156" s="495"/>
      <c r="H156" s="495"/>
      <c r="I156" s="495"/>
      <c r="J156" s="495"/>
      <c r="K156" s="495"/>
    </row>
    <row r="157" spans="4:15" x14ac:dyDescent="0.35">
      <c r="D157" s="495" t="s">
        <v>292</v>
      </c>
      <c r="E157" s="495"/>
      <c r="F157" s="495"/>
      <c r="G157" s="495"/>
      <c r="H157" s="495"/>
      <c r="I157" s="495"/>
      <c r="J157" s="495"/>
      <c r="K157" s="495"/>
    </row>
    <row r="158" spans="4:15" x14ac:dyDescent="0.35">
      <c r="D158" s="475"/>
      <c r="E158" s="475"/>
      <c r="F158" s="475"/>
      <c r="G158" s="475"/>
      <c r="H158" s="475"/>
      <c r="I158" s="475"/>
      <c r="J158" s="475"/>
      <c r="K158" s="475"/>
    </row>
    <row r="177" spans="1:29" x14ac:dyDescent="0.35">
      <c r="A177" s="13"/>
      <c r="B177" s="13"/>
      <c r="C177" s="13"/>
      <c r="D177" s="13"/>
      <c r="E177" s="13"/>
      <c r="F177" s="13"/>
      <c r="G177" s="13"/>
      <c r="H177" s="13"/>
      <c r="I177" s="13"/>
      <c r="J177" s="13"/>
      <c r="K177" s="13"/>
      <c r="L177" s="13"/>
      <c r="M177" s="13"/>
      <c r="N177" s="13"/>
      <c r="O177" s="13"/>
      <c r="P177" s="13"/>
      <c r="Q177" s="13"/>
      <c r="R177" s="13"/>
      <c r="S177" s="13"/>
      <c r="T177" s="13"/>
      <c r="U177" s="13"/>
      <c r="V177" s="13"/>
      <c r="W177" s="13"/>
    </row>
    <row r="178" spans="1:29" x14ac:dyDescent="0.35">
      <c r="A178" s="13"/>
      <c r="B178" s="13"/>
      <c r="C178" s="13"/>
      <c r="D178" s="13"/>
      <c r="E178" s="13"/>
      <c r="F178" s="13"/>
      <c r="G178" s="13"/>
      <c r="H178" s="13"/>
      <c r="I178" s="13"/>
      <c r="J178" s="13"/>
      <c r="K178" s="13"/>
      <c r="L178" s="13"/>
      <c r="M178" s="13"/>
      <c r="N178" s="13"/>
      <c r="O178" s="13"/>
      <c r="P178" s="13"/>
      <c r="Q178" s="13"/>
      <c r="R178" s="13"/>
      <c r="S178" s="13"/>
      <c r="T178" s="13"/>
      <c r="U178" s="13"/>
      <c r="V178" s="13"/>
      <c r="W178" s="13"/>
      <c r="X178" s="13"/>
      <c r="Y178" s="13"/>
      <c r="Z178" s="13"/>
      <c r="AA178" s="13"/>
      <c r="AB178" s="13"/>
    </row>
    <row r="179" spans="1:29" x14ac:dyDescent="0.35">
      <c r="A179" s="13"/>
      <c r="B179" s="13"/>
      <c r="C179" s="13"/>
      <c r="D179" s="13"/>
      <c r="E179" s="13"/>
      <c r="F179" s="13"/>
      <c r="G179" s="13"/>
      <c r="H179" s="13"/>
      <c r="I179" s="13"/>
      <c r="J179" s="13"/>
      <c r="K179" s="13"/>
      <c r="L179" s="13"/>
      <c r="M179" s="13"/>
      <c r="N179" s="13"/>
      <c r="O179" s="13"/>
      <c r="P179" s="13"/>
      <c r="Q179" s="13"/>
      <c r="R179" s="13"/>
      <c r="S179" s="13"/>
      <c r="T179" s="13"/>
      <c r="U179" s="13"/>
      <c r="V179" s="13"/>
      <c r="W179" s="13"/>
    </row>
    <row r="180" spans="1:29" x14ac:dyDescent="0.35">
      <c r="A180" s="13"/>
      <c r="B180" s="13"/>
      <c r="C180" s="13"/>
      <c r="D180" s="13"/>
      <c r="E180" s="13"/>
      <c r="F180" s="13"/>
      <c r="G180" s="13"/>
      <c r="H180" s="13"/>
      <c r="I180" s="13"/>
      <c r="J180" s="13"/>
      <c r="K180" s="13"/>
      <c r="L180" s="13"/>
      <c r="M180" s="13"/>
      <c r="N180" s="13"/>
      <c r="O180" s="13"/>
      <c r="P180" s="13"/>
      <c r="Q180" s="13"/>
      <c r="R180" s="13"/>
      <c r="S180" s="13"/>
      <c r="T180" s="13"/>
      <c r="U180" s="13"/>
      <c r="V180" s="13"/>
      <c r="W180" s="13"/>
    </row>
    <row r="184" spans="1:29" x14ac:dyDescent="0.35">
      <c r="B184" s="1" t="s">
        <v>125</v>
      </c>
      <c r="C184" s="1">
        <v>1998</v>
      </c>
      <c r="D184" s="1">
        <v>1999</v>
      </c>
      <c r="E184" s="1">
        <v>2000</v>
      </c>
      <c r="F184" s="1">
        <v>2001</v>
      </c>
      <c r="G184" s="1">
        <v>2002</v>
      </c>
      <c r="H184" s="1">
        <v>2003</v>
      </c>
      <c r="I184" s="1">
        <v>2004</v>
      </c>
      <c r="J184" s="1">
        <v>2005</v>
      </c>
      <c r="K184" s="1">
        <v>2006</v>
      </c>
      <c r="L184" s="1">
        <v>2007</v>
      </c>
      <c r="M184" s="1">
        <v>2008</v>
      </c>
      <c r="N184" s="1">
        <v>2009</v>
      </c>
      <c r="O184" s="1">
        <v>2010</v>
      </c>
      <c r="P184" s="1">
        <v>2011</v>
      </c>
      <c r="Q184" s="1">
        <v>2012</v>
      </c>
      <c r="R184" s="1">
        <v>2013</v>
      </c>
      <c r="S184" s="1">
        <v>2014</v>
      </c>
      <c r="T184" s="1">
        <v>2015</v>
      </c>
      <c r="U184" s="1">
        <v>2016</v>
      </c>
      <c r="V184" s="1">
        <v>2017</v>
      </c>
      <c r="W184" s="1">
        <v>2018</v>
      </c>
      <c r="X184" s="1">
        <v>2019</v>
      </c>
      <c r="Y184" s="1">
        <v>2020</v>
      </c>
      <c r="Z184" s="1">
        <v>2021</v>
      </c>
      <c r="AA184" s="1">
        <v>2022</v>
      </c>
      <c r="AB184" s="1">
        <v>2023</v>
      </c>
      <c r="AC184" s="1">
        <v>2024</v>
      </c>
    </row>
    <row r="185" spans="1:29" x14ac:dyDescent="0.35">
      <c r="B185" s="4" t="str">
        <f>'PUBLIC DEBT COLONES'!A41</f>
        <v xml:space="preserve">   %GDP</v>
      </c>
      <c r="C185" s="139">
        <v>3.2004121004156866E-2</v>
      </c>
      <c r="D185" s="139">
        <v>3.6391427842005365E-2</v>
      </c>
      <c r="E185" s="139">
        <v>3.81249643073324E-2</v>
      </c>
      <c r="F185" s="139">
        <v>4.0865338503919581E-2</v>
      </c>
      <c r="G185" s="139">
        <v>4.3681979802857429E-2</v>
      </c>
      <c r="H185" s="139">
        <v>4.3362718350630179E-2</v>
      </c>
      <c r="I185" s="139">
        <v>4.120132452352266E-2</v>
      </c>
      <c r="J185" s="139">
        <v>4.1294305579947878E-2</v>
      </c>
      <c r="K185" s="139">
        <v>3.7800063408307868E-2</v>
      </c>
      <c r="L185" s="139">
        <v>3.0394081378454906E-2</v>
      </c>
      <c r="M185" s="139">
        <v>2.1117255871403829E-2</v>
      </c>
      <c r="N185" s="139">
        <v>2.0587138905648391E-2</v>
      </c>
      <c r="O185" s="139">
        <v>2.0547383680933912E-2</v>
      </c>
      <c r="P185" s="139">
        <v>2.1079644974624685E-2</v>
      </c>
      <c r="Q185" s="139">
        <v>2.0256166298744001E-2</v>
      </c>
      <c r="R185" s="139">
        <v>2.546419703236347E-2</v>
      </c>
      <c r="S185" s="139">
        <v>2.5675008205919499E-2</v>
      </c>
      <c r="T185" s="139">
        <v>2.7391950358447072E-2</v>
      </c>
      <c r="U185" s="139">
        <v>2.8262610661706277E-2</v>
      </c>
      <c r="V185" s="139">
        <v>3.1288736586929732E-2</v>
      </c>
      <c r="W185" s="136">
        <v>3.5418364096261493E-2</v>
      </c>
      <c r="X185" s="136">
        <v>4.0397348986176654E-2</v>
      </c>
      <c r="Y185" s="136">
        <v>4.6477975215043384E-2</v>
      </c>
      <c r="Z185" s="136">
        <v>4.7698229811512664E-2</v>
      </c>
      <c r="AA185" s="136">
        <v>4.6197487528782041E-2</v>
      </c>
      <c r="AB185" s="333">
        <v>4.8239558415918204E-2</v>
      </c>
      <c r="AC185" s="333">
        <v>4.8342430036406127E-2</v>
      </c>
    </row>
    <row r="186" spans="1:29" x14ac:dyDescent="0.35">
      <c r="B186" s="4" t="str">
        <f>'PUBLIC DEBT COLONES'!A42</f>
        <v xml:space="preserve">   %Current Revenues</v>
      </c>
      <c r="C186" s="139">
        <v>0.26103361441524786</v>
      </c>
      <c r="D186" s="139">
        <v>0.29999192597323077</v>
      </c>
      <c r="E186" s="139">
        <v>0.29319421365864323</v>
      </c>
      <c r="F186" s="139">
        <v>0.30373043171128977</v>
      </c>
      <c r="G186" s="139">
        <v>0.33182049583140399</v>
      </c>
      <c r="H186" s="139">
        <v>0.32120260413605195</v>
      </c>
      <c r="I186" s="139">
        <v>0.30967041354266189</v>
      </c>
      <c r="J186" s="139">
        <v>0.30509012312924028</v>
      </c>
      <c r="K186" s="139">
        <v>0.27301601980633738</v>
      </c>
      <c r="L186" s="139">
        <v>0.20443344724138421</v>
      </c>
      <c r="M186" s="139">
        <v>0.13664744047412949</v>
      </c>
      <c r="N186" s="139">
        <v>0.1528981977050283</v>
      </c>
      <c r="O186" s="139">
        <v>0.14687118167546959</v>
      </c>
      <c r="P186" s="139">
        <v>0.1491478488425067</v>
      </c>
      <c r="Q186" s="139">
        <v>0.14475896887354675</v>
      </c>
      <c r="R186" s="139">
        <v>0.17902367911028574</v>
      </c>
      <c r="S186" s="139">
        <v>0.1834775691308092</v>
      </c>
      <c r="T186" s="139">
        <v>0.1909714074996344</v>
      </c>
      <c r="U186" s="139">
        <v>0.19235820998646913</v>
      </c>
      <c r="V186" s="139">
        <v>0.21584579451984579</v>
      </c>
      <c r="W186" s="136">
        <v>0.24946985834687621</v>
      </c>
      <c r="X186" s="136">
        <v>0.28868393446341079</v>
      </c>
      <c r="Y186" s="136">
        <v>0.35812843824255597</v>
      </c>
      <c r="Z186" s="136">
        <v>0.30119017917294388</v>
      </c>
      <c r="AA186" s="136">
        <v>0.3140340273941547</v>
      </c>
      <c r="AB186" s="333">
        <v>0.31639808083661014</v>
      </c>
      <c r="AC186" s="333">
        <v>0.32075604164727706</v>
      </c>
    </row>
    <row r="187" spans="1:29" x14ac:dyDescent="0.35">
      <c r="B187" s="4" t="str">
        <f>'PUBLIC DEBT COLONES'!A43</f>
        <v xml:space="preserve">   %Total Expenditures</v>
      </c>
      <c r="C187" s="139">
        <v>0.21730848794586913</v>
      </c>
      <c r="D187" s="139">
        <v>0.25405263753071317</v>
      </c>
      <c r="E187" s="139">
        <v>0.23760194807496116</v>
      </c>
      <c r="F187" s="139">
        <v>0.25208849049106652</v>
      </c>
      <c r="G187" s="139">
        <v>0.25394052494389974</v>
      </c>
      <c r="H187" s="139">
        <v>0.26054739941323457</v>
      </c>
      <c r="I187" s="139">
        <v>0.26106927198091384</v>
      </c>
      <c r="J187" s="139">
        <v>0.27313013729857849</v>
      </c>
      <c r="K187" s="139">
        <v>0.2602939766745645</v>
      </c>
      <c r="L187" s="139">
        <v>0.21344810815507687</v>
      </c>
      <c r="M187" s="139">
        <v>0.13826466784522573</v>
      </c>
      <c r="N187" s="139">
        <v>0.12284414617751484</v>
      </c>
      <c r="O187" s="139">
        <v>0.10811044862496903</v>
      </c>
      <c r="P187" s="139">
        <v>0.11641727454813505</v>
      </c>
      <c r="Q187" s="139">
        <v>0.11072762737976037</v>
      </c>
      <c r="R187" s="139">
        <v>0.12993125519333804</v>
      </c>
      <c r="S187" s="139">
        <v>0.12731475547399546</v>
      </c>
      <c r="T187" s="139">
        <v>0.12945733370904614</v>
      </c>
      <c r="U187" s="139">
        <v>0.14149098025992915</v>
      </c>
      <c r="V187" s="139">
        <v>0.15111789453076874</v>
      </c>
      <c r="W187" s="136">
        <v>0.17564991601634075</v>
      </c>
      <c r="X187" s="136">
        <v>0.19253448607091478</v>
      </c>
      <c r="Y187" s="136">
        <v>0.218856354165892</v>
      </c>
      <c r="Z187" s="136">
        <v>0.2283644742387046</v>
      </c>
      <c r="AA187" s="136">
        <v>0.2765320930433941</v>
      </c>
      <c r="AB187" s="334">
        <v>0.26050345752960102</v>
      </c>
      <c r="AC187" s="334">
        <v>0.2563086999655248</v>
      </c>
    </row>
    <row r="193" spans="2:35" x14ac:dyDescent="0.35">
      <c r="B193" s="1" t="s">
        <v>195</v>
      </c>
      <c r="C193" s="1">
        <v>1998</v>
      </c>
      <c r="D193" s="1">
        <f t="shared" ref="D193:O193" si="0">C193+1</f>
        <v>1999</v>
      </c>
      <c r="E193" s="1">
        <f t="shared" si="0"/>
        <v>2000</v>
      </c>
      <c r="F193" s="1">
        <f t="shared" si="0"/>
        <v>2001</v>
      </c>
      <c r="G193" s="1">
        <f t="shared" si="0"/>
        <v>2002</v>
      </c>
      <c r="H193" s="1">
        <f t="shared" si="0"/>
        <v>2003</v>
      </c>
      <c r="I193" s="1">
        <f t="shared" si="0"/>
        <v>2004</v>
      </c>
      <c r="J193" s="1">
        <f t="shared" si="0"/>
        <v>2005</v>
      </c>
      <c r="K193" s="1">
        <f t="shared" si="0"/>
        <v>2006</v>
      </c>
      <c r="L193" s="1">
        <f t="shared" si="0"/>
        <v>2007</v>
      </c>
      <c r="M193" s="1">
        <f t="shared" si="0"/>
        <v>2008</v>
      </c>
      <c r="N193" s="1">
        <f t="shared" si="0"/>
        <v>2009</v>
      </c>
      <c r="O193" s="1">
        <f t="shared" si="0"/>
        <v>2010</v>
      </c>
      <c r="P193" s="1">
        <v>2011</v>
      </c>
      <c r="Q193" s="1">
        <v>2012</v>
      </c>
      <c r="R193" s="1">
        <v>2013</v>
      </c>
      <c r="S193" s="1">
        <v>2014</v>
      </c>
      <c r="T193" s="1">
        <v>2015</v>
      </c>
      <c r="U193" s="1">
        <v>2016</v>
      </c>
      <c r="V193" s="1">
        <v>2017</v>
      </c>
      <c r="W193" s="1">
        <v>2018</v>
      </c>
      <c r="X193" s="1">
        <v>2019</v>
      </c>
      <c r="Y193" s="1">
        <v>2020</v>
      </c>
      <c r="Z193" s="1">
        <v>2021</v>
      </c>
      <c r="AA193" s="1">
        <v>2022</v>
      </c>
      <c r="AB193" s="1">
        <v>2023</v>
      </c>
      <c r="AC193" s="377">
        <v>2024</v>
      </c>
    </row>
    <row r="194" spans="2:35" x14ac:dyDescent="0.35">
      <c r="B194" s="4" t="s">
        <v>70</v>
      </c>
      <c r="C194" s="133">
        <v>0.39509367698940512</v>
      </c>
      <c r="D194" s="133">
        <v>0.35185452957393093</v>
      </c>
      <c r="E194" s="133">
        <v>0.39026294420085617</v>
      </c>
      <c r="F194" s="133">
        <v>0.39809178125940697</v>
      </c>
      <c r="G194" s="133">
        <v>0.41634518072513244</v>
      </c>
      <c r="H194" s="133">
        <v>0.40760148969692417</v>
      </c>
      <c r="I194" s="133">
        <v>0.41213096042152642</v>
      </c>
      <c r="J194" s="133">
        <v>0.37519223888691128</v>
      </c>
      <c r="K194" s="133">
        <v>0.33208594402619462</v>
      </c>
      <c r="L194" s="133">
        <v>0.27101849007343759</v>
      </c>
      <c r="M194" s="133">
        <v>0.24116100074484942</v>
      </c>
      <c r="N194" s="133">
        <v>0.26150811631953597</v>
      </c>
      <c r="O194" s="133">
        <v>0.28378379326893644</v>
      </c>
      <c r="P194" s="133">
        <v>0.29852630275373754</v>
      </c>
      <c r="Q194" s="133">
        <v>0.34303977316171441</v>
      </c>
      <c r="R194" s="133">
        <v>0.35940659729986518</v>
      </c>
      <c r="S194" s="133">
        <v>0.38546392563244714</v>
      </c>
      <c r="T194" s="139">
        <v>0.40984552272126656</v>
      </c>
      <c r="U194" s="139">
        <v>0.45208774762192727</v>
      </c>
      <c r="V194" s="139">
        <v>0.49180191610994989</v>
      </c>
      <c r="W194" s="139">
        <v>0.53552536147973584</v>
      </c>
      <c r="X194" s="136">
        <v>0.56082080815332092</v>
      </c>
      <c r="Y194" s="136">
        <v>0.66911521517675643</v>
      </c>
      <c r="Z194" s="136">
        <v>0.67988032640330975</v>
      </c>
      <c r="AA194" s="136">
        <v>0.63779537619884386</v>
      </c>
      <c r="AB194" s="334">
        <v>0.61119265517910004</v>
      </c>
      <c r="AC194" s="334">
        <v>0.59753393164452795</v>
      </c>
      <c r="AE194" s="138">
        <v>2050</v>
      </c>
      <c r="AF194" s="138">
        <v>2051</v>
      </c>
      <c r="AG194" s="138">
        <v>2052</v>
      </c>
      <c r="AH194" s="138">
        <v>2053</v>
      </c>
      <c r="AI194" s="138">
        <v>2054</v>
      </c>
    </row>
    <row r="195" spans="2:35" x14ac:dyDescent="0.35">
      <c r="B195" s="4" t="s">
        <v>73</v>
      </c>
      <c r="C195" s="139">
        <v>0.31398824382883767</v>
      </c>
      <c r="D195" s="139">
        <v>0.26597036454360462</v>
      </c>
      <c r="E195" s="139">
        <v>0.28209475513202414</v>
      </c>
      <c r="F195" s="139">
        <v>0.28561166929545079</v>
      </c>
      <c r="G195" s="139">
        <v>0.2918070992041259</v>
      </c>
      <c r="H195" s="139">
        <v>0.27425514653269445</v>
      </c>
      <c r="I195" s="139">
        <v>0.27611140017606672</v>
      </c>
      <c r="J195" s="139">
        <v>0.25159115568414459</v>
      </c>
      <c r="K195" s="139">
        <v>0.22801000441389196</v>
      </c>
      <c r="L195" s="139">
        <v>0.18903790050773786</v>
      </c>
      <c r="M195" s="139">
        <v>0.17088111201236955</v>
      </c>
      <c r="N195" s="139">
        <v>0.20610537014586677</v>
      </c>
      <c r="O195" s="139">
        <v>0.22554808504619792</v>
      </c>
      <c r="P195" s="139">
        <v>0.25056239573867395</v>
      </c>
      <c r="Q195" s="139">
        <v>0.28376407146003363</v>
      </c>
      <c r="R195" s="139">
        <v>0.28834990326012072</v>
      </c>
      <c r="S195" s="139">
        <v>0.29815112355995782</v>
      </c>
      <c r="T195" s="139">
        <v>0.30871855883214022</v>
      </c>
      <c r="U195" s="139">
        <v>0.34820432491839287</v>
      </c>
      <c r="V195" s="139">
        <v>0.38852520315939981</v>
      </c>
      <c r="W195" s="139">
        <v>0.42753995841551506</v>
      </c>
      <c r="X195" s="136">
        <v>0.43828167449623368</v>
      </c>
      <c r="Y195" s="136">
        <v>0.50751033102592491</v>
      </c>
      <c r="Z195" s="136">
        <v>0.51088593942165295</v>
      </c>
      <c r="AA195" s="136">
        <v>0.47486947446317901</v>
      </c>
      <c r="AB195" s="334">
        <v>0.45099932656988362</v>
      </c>
      <c r="AC195" s="334">
        <v>0.43836428927169124</v>
      </c>
      <c r="AE195" s="138"/>
      <c r="AF195" s="138"/>
      <c r="AG195" s="138"/>
      <c r="AH195" s="138"/>
      <c r="AI195" s="138"/>
    </row>
    <row r="196" spans="2:35" x14ac:dyDescent="0.35">
      <c r="B196" s="4" t="s">
        <v>74</v>
      </c>
      <c r="C196" s="139">
        <v>8.1105433160567453E-2</v>
      </c>
      <c r="D196" s="139">
        <v>8.5884165030326323E-2</v>
      </c>
      <c r="E196" s="139">
        <v>0.10816818906883198</v>
      </c>
      <c r="F196" s="139">
        <v>0.11248011196395617</v>
      </c>
      <c r="G196" s="139">
        <v>0.12453808152100659</v>
      </c>
      <c r="H196" s="139">
        <v>0.13334634316422969</v>
      </c>
      <c r="I196" s="139">
        <v>0.13601956024545966</v>
      </c>
      <c r="J196" s="139">
        <v>0.12360108320276669</v>
      </c>
      <c r="K196" s="139">
        <v>0.10407593961230265</v>
      </c>
      <c r="L196" s="139">
        <v>8.1980589565699716E-2</v>
      </c>
      <c r="M196" s="139">
        <v>7.0279888732479839E-2</v>
      </c>
      <c r="N196" s="139">
        <v>5.54027461736692E-2</v>
      </c>
      <c r="O196" s="139">
        <v>5.8235708222738498E-2</v>
      </c>
      <c r="P196" s="139">
        <v>4.7963907015063603E-2</v>
      </c>
      <c r="Q196" s="139">
        <v>5.9275701701680776E-2</v>
      </c>
      <c r="R196" s="139">
        <v>7.1056694039744461E-2</v>
      </c>
      <c r="S196" s="139">
        <v>8.7312802072489315E-2</v>
      </c>
      <c r="T196" s="139">
        <v>0.10112696388912633</v>
      </c>
      <c r="U196" s="139">
        <v>0.10388342270353441</v>
      </c>
      <c r="V196" s="139">
        <v>0.1032767129505501</v>
      </c>
      <c r="W196" s="139">
        <v>0.10798540306422089</v>
      </c>
      <c r="X196" s="136">
        <v>0.12253913365708721</v>
      </c>
      <c r="Y196" s="136">
        <v>0.16160488415083149</v>
      </c>
      <c r="Z196" s="136">
        <v>0.16899438698165678</v>
      </c>
      <c r="AA196" s="136">
        <v>0.16292590173566476</v>
      </c>
      <c r="AB196" s="334">
        <v>0.16019332860921642</v>
      </c>
      <c r="AC196" s="334">
        <v>0.15916964237283668</v>
      </c>
    </row>
    <row r="197" spans="2:35" x14ac:dyDescent="0.35">
      <c r="M197" s="139"/>
      <c r="N197" s="139"/>
      <c r="O197" s="139"/>
      <c r="R197" s="230"/>
      <c r="S197" s="230"/>
    </row>
    <row r="198" spans="2:35" x14ac:dyDescent="0.35">
      <c r="B198" s="4"/>
      <c r="R198" s="230"/>
      <c r="S198" s="230"/>
      <c r="X198" s="1">
        <v>21217056.825013496</v>
      </c>
    </row>
    <row r="199" spans="2:35" x14ac:dyDescent="0.35">
      <c r="R199" s="230"/>
      <c r="S199" s="230"/>
      <c r="X199" s="1">
        <v>16581137.964136351</v>
      </c>
    </row>
    <row r="200" spans="2:35" x14ac:dyDescent="0.35">
      <c r="R200" s="230"/>
      <c r="S200" s="230"/>
      <c r="T200" s="230"/>
      <c r="X200" s="1">
        <v>4635918.8608771451</v>
      </c>
    </row>
    <row r="201" spans="2:35" x14ac:dyDescent="0.35">
      <c r="R201" s="230"/>
      <c r="S201" s="230"/>
    </row>
    <row r="202" spans="2:35" x14ac:dyDescent="0.35">
      <c r="R202" s="230"/>
      <c r="S202" s="230"/>
    </row>
    <row r="203" spans="2:35" x14ac:dyDescent="0.35">
      <c r="R203" s="230"/>
      <c r="S203" s="230"/>
    </row>
    <row r="204" spans="2:35" x14ac:dyDescent="0.35">
      <c r="B204" s="476" t="s">
        <v>196</v>
      </c>
      <c r="C204" s="476"/>
      <c r="D204" s="476"/>
      <c r="E204" s="476"/>
      <c r="K204" s="476" t="s">
        <v>196</v>
      </c>
      <c r="L204" s="476"/>
      <c r="M204" s="476"/>
      <c r="N204" s="476"/>
      <c r="R204" s="2" t="s">
        <v>197</v>
      </c>
      <c r="S204" s="230"/>
    </row>
    <row r="205" spans="2:35" s="262" customFormat="1" x14ac:dyDescent="0.35">
      <c r="B205" s="539" t="str">
        <f>+C9</f>
        <v>May 2025</v>
      </c>
      <c r="C205" s="538"/>
      <c r="D205" s="538"/>
      <c r="E205" s="538"/>
      <c r="H205" s="2" t="s">
        <v>197</v>
      </c>
      <c r="I205" s="2" t="s">
        <v>197</v>
      </c>
      <c r="K205" s="537" t="str">
        <f>+B205</f>
        <v>May 2025</v>
      </c>
      <c r="L205" s="538"/>
      <c r="M205" s="538"/>
      <c r="N205" s="538"/>
      <c r="O205" s="1"/>
      <c r="P205" s="1"/>
      <c r="Q205" s="1"/>
      <c r="R205" s="263">
        <v>0.08</v>
      </c>
      <c r="S205" s="264"/>
    </row>
    <row r="206" spans="2:35" x14ac:dyDescent="0.35">
      <c r="B206" s="538" t="s">
        <v>283</v>
      </c>
      <c r="C206" s="538"/>
      <c r="D206" s="538"/>
      <c r="E206" s="538"/>
      <c r="G206" s="265"/>
      <c r="H206" s="263">
        <v>0.08</v>
      </c>
      <c r="I206" s="263">
        <v>0.1</v>
      </c>
      <c r="K206" s="538" t="str">
        <f>+B206</f>
        <v>In millions of colones.</v>
      </c>
      <c r="L206" s="538"/>
      <c r="M206" s="538"/>
      <c r="N206" s="538"/>
      <c r="R206" s="266">
        <f>+N237*R205</f>
        <v>2375025.3583615758</v>
      </c>
      <c r="S206" s="230"/>
    </row>
    <row r="207" spans="2:35" x14ac:dyDescent="0.35">
      <c r="B207" s="262"/>
      <c r="C207" s="267" t="s">
        <v>73</v>
      </c>
      <c r="D207" s="267" t="s">
        <v>74</v>
      </c>
      <c r="E207" s="268" t="s">
        <v>146</v>
      </c>
      <c r="G207" s="268" t="s">
        <v>116</v>
      </c>
      <c r="H207" s="266">
        <f>+E238*H206</f>
        <v>2375025.3583615767</v>
      </c>
      <c r="I207" s="266">
        <f>+E238*I206</f>
        <v>2968781.6979519706</v>
      </c>
      <c r="K207" s="262"/>
      <c r="L207" s="267" t="s">
        <v>73</v>
      </c>
      <c r="M207" s="267" t="s">
        <v>74</v>
      </c>
      <c r="N207" s="268" t="s">
        <v>146</v>
      </c>
      <c r="O207" s="262"/>
      <c r="P207" s="262"/>
      <c r="Q207" s="268" t="s">
        <v>116</v>
      </c>
      <c r="R207" s="262"/>
      <c r="S207" s="230"/>
    </row>
    <row r="208" spans="2:35" x14ac:dyDescent="0.35">
      <c r="B208" s="2">
        <v>2025</v>
      </c>
      <c r="C208" s="376">
        <v>994670.84015761793</v>
      </c>
      <c r="D208" s="376">
        <v>175659.05150919221</v>
      </c>
      <c r="E208" s="230">
        <f t="shared" ref="E208:E228" si="1">SUM(C208:D208)</f>
        <v>1170329.89166681</v>
      </c>
      <c r="G208" s="265">
        <f t="shared" ref="G208:G237" si="2">+E208/$E$238</f>
        <v>3.942121754772903E-2</v>
      </c>
      <c r="H208" s="230">
        <f t="shared" ref="H208:H237" si="3">+$H$207-E208</f>
        <v>1204695.4666947667</v>
      </c>
      <c r="I208" s="230">
        <f t="shared" ref="I208:I237" si="4">+$I$207-E208</f>
        <v>1798451.8062851606</v>
      </c>
      <c r="K208" s="2">
        <v>2025</v>
      </c>
      <c r="L208" s="270">
        <f t="shared" ref="L208:L218" si="5">+C208</f>
        <v>994670.84015761793</v>
      </c>
      <c r="M208" s="270">
        <f t="shared" ref="M208:N217" si="6">+D208</f>
        <v>175659.05150919221</v>
      </c>
      <c r="N208" s="270">
        <f t="shared" si="6"/>
        <v>1170329.89166681</v>
      </c>
      <c r="P208" s="2">
        <v>2025</v>
      </c>
      <c r="Q208" s="265">
        <f t="shared" ref="Q208:S218" si="7">+G208</f>
        <v>3.942121754772903E-2</v>
      </c>
      <c r="R208" s="230">
        <f t="shared" si="7"/>
        <v>1204695.4666947667</v>
      </c>
      <c r="S208" s="230">
        <f t="shared" si="7"/>
        <v>1798451.8062851606</v>
      </c>
    </row>
    <row r="209" spans="2:19" x14ac:dyDescent="0.35">
      <c r="B209" s="2">
        <v>2026</v>
      </c>
      <c r="C209" s="376">
        <v>1953623.4636825093</v>
      </c>
      <c r="D209" s="376">
        <v>225149.61075414263</v>
      </c>
      <c r="E209" s="230">
        <f t="shared" si="1"/>
        <v>2178773.074436652</v>
      </c>
      <c r="G209" s="265">
        <f t="shared" si="2"/>
        <v>7.338946733401415E-2</v>
      </c>
      <c r="H209" s="230">
        <f t="shared" si="3"/>
        <v>196252.28392492468</v>
      </c>
      <c r="I209" s="230">
        <f t="shared" si="4"/>
        <v>790008.62351531861</v>
      </c>
      <c r="K209" s="2">
        <v>2026</v>
      </c>
      <c r="L209" s="270">
        <f t="shared" si="5"/>
        <v>1953623.4636825093</v>
      </c>
      <c r="M209" s="270">
        <f t="shared" si="6"/>
        <v>225149.61075414263</v>
      </c>
      <c r="N209" s="270">
        <f t="shared" si="6"/>
        <v>2178773.074436652</v>
      </c>
      <c r="P209" s="2">
        <v>2026</v>
      </c>
      <c r="Q209" s="265">
        <f t="shared" si="7"/>
        <v>7.338946733401415E-2</v>
      </c>
      <c r="R209" s="230">
        <f t="shared" si="7"/>
        <v>196252.28392492468</v>
      </c>
      <c r="S209" s="230">
        <f t="shared" si="7"/>
        <v>790008.62351531861</v>
      </c>
    </row>
    <row r="210" spans="2:19" x14ac:dyDescent="0.35">
      <c r="B210" s="2">
        <v>2027</v>
      </c>
      <c r="C210" s="376">
        <v>1609867.7101328925</v>
      </c>
      <c r="D210" s="376">
        <v>290913.58804490446</v>
      </c>
      <c r="E210" s="230">
        <f t="shared" si="1"/>
        <v>1900781.2981777969</v>
      </c>
      <c r="G210" s="265">
        <f t="shared" si="2"/>
        <v>6.4025633797495471E-2</v>
      </c>
      <c r="H210" s="230">
        <f t="shared" si="3"/>
        <v>474244.0601837798</v>
      </c>
      <c r="I210" s="230">
        <f t="shared" si="4"/>
        <v>1068000.3997741737</v>
      </c>
      <c r="K210" s="2">
        <v>2027</v>
      </c>
      <c r="L210" s="270">
        <f t="shared" si="5"/>
        <v>1609867.7101328925</v>
      </c>
      <c r="M210" s="270">
        <f t="shared" si="6"/>
        <v>290913.58804490446</v>
      </c>
      <c r="N210" s="270">
        <f t="shared" si="6"/>
        <v>1900781.2981777969</v>
      </c>
      <c r="P210" s="2">
        <v>2027</v>
      </c>
      <c r="Q210" s="265">
        <f t="shared" si="7"/>
        <v>6.4025633797495471E-2</v>
      </c>
      <c r="R210" s="230">
        <f t="shared" si="7"/>
        <v>474244.0601837798</v>
      </c>
      <c r="S210" s="230">
        <f t="shared" si="7"/>
        <v>1068000.3997741737</v>
      </c>
    </row>
    <row r="211" spans="2:19" x14ac:dyDescent="0.35">
      <c r="B211" s="2">
        <v>2028</v>
      </c>
      <c r="C211" s="376">
        <v>2500098.4122900581</v>
      </c>
      <c r="D211" s="376">
        <v>313828.49695504556</v>
      </c>
      <c r="E211" s="230">
        <f t="shared" si="1"/>
        <v>2813926.9092451036</v>
      </c>
      <c r="G211" s="265">
        <f t="shared" si="2"/>
        <v>9.4783894389617984E-2</v>
      </c>
      <c r="H211" s="230">
        <f t="shared" si="3"/>
        <v>-438901.55088352691</v>
      </c>
      <c r="I211" s="230">
        <f t="shared" si="4"/>
        <v>154854.78870686702</v>
      </c>
      <c r="K211" s="2">
        <v>2028</v>
      </c>
      <c r="L211" s="270">
        <f t="shared" si="5"/>
        <v>2500098.4122900581</v>
      </c>
      <c r="M211" s="270">
        <f t="shared" si="6"/>
        <v>313828.49695504556</v>
      </c>
      <c r="N211" s="270">
        <f t="shared" si="6"/>
        <v>2813926.9092451036</v>
      </c>
      <c r="P211" s="2">
        <v>2028</v>
      </c>
      <c r="Q211" s="265">
        <f t="shared" si="7"/>
        <v>9.4783894389617984E-2</v>
      </c>
      <c r="R211" s="230">
        <f t="shared" si="7"/>
        <v>-438901.55088352691</v>
      </c>
      <c r="S211" s="230">
        <f t="shared" si="7"/>
        <v>154854.78870686702</v>
      </c>
    </row>
    <row r="212" spans="2:19" x14ac:dyDescent="0.35">
      <c r="B212" s="2">
        <v>2029</v>
      </c>
      <c r="C212" s="376">
        <v>2421704.8921164609</v>
      </c>
      <c r="D212" s="376">
        <v>511473.69381027983</v>
      </c>
      <c r="E212" s="230">
        <f t="shared" si="1"/>
        <v>2933178.5859267409</v>
      </c>
      <c r="G212" s="265">
        <f t="shared" si="2"/>
        <v>9.8800750083787206E-2</v>
      </c>
      <c r="H212" s="230">
        <f t="shared" si="3"/>
        <v>-558153.22756516421</v>
      </c>
      <c r="I212" s="230">
        <f t="shared" si="4"/>
        <v>35603.112025229726</v>
      </c>
      <c r="K212" s="2">
        <v>2029</v>
      </c>
      <c r="L212" s="270">
        <f t="shared" si="5"/>
        <v>2421704.8921164609</v>
      </c>
      <c r="M212" s="270">
        <f t="shared" si="6"/>
        <v>511473.69381027983</v>
      </c>
      <c r="N212" s="270">
        <f t="shared" si="6"/>
        <v>2933178.5859267409</v>
      </c>
      <c r="P212" s="2">
        <v>2029</v>
      </c>
      <c r="Q212" s="265">
        <f t="shared" si="7"/>
        <v>9.8800750083787206E-2</v>
      </c>
      <c r="R212" s="230">
        <f t="shared" si="7"/>
        <v>-558153.22756516421</v>
      </c>
      <c r="S212" s="230">
        <f t="shared" si="7"/>
        <v>35603.112025229726</v>
      </c>
    </row>
    <row r="213" spans="2:19" x14ac:dyDescent="0.35">
      <c r="B213" s="2">
        <v>2030</v>
      </c>
      <c r="C213" s="376">
        <v>1653502.3536256282</v>
      </c>
      <c r="D213" s="376">
        <v>511033.69422477158</v>
      </c>
      <c r="E213" s="230">
        <f t="shared" si="1"/>
        <v>2164536.0478503997</v>
      </c>
      <c r="G213" s="265">
        <f t="shared" si="2"/>
        <v>7.2909909453551802E-2</v>
      </c>
      <c r="H213" s="230">
        <f t="shared" si="3"/>
        <v>210489.31051117694</v>
      </c>
      <c r="I213" s="230">
        <f t="shared" si="4"/>
        <v>804245.65010157088</v>
      </c>
      <c r="K213" s="2">
        <v>2030</v>
      </c>
      <c r="L213" s="270">
        <f t="shared" si="5"/>
        <v>1653502.3536256282</v>
      </c>
      <c r="M213" s="270">
        <f t="shared" si="6"/>
        <v>511033.69422477158</v>
      </c>
      <c r="N213" s="270">
        <f t="shared" si="6"/>
        <v>2164536.0478503997</v>
      </c>
      <c r="P213" s="2">
        <v>2030</v>
      </c>
      <c r="Q213" s="265">
        <f t="shared" si="7"/>
        <v>7.2909909453551802E-2</v>
      </c>
      <c r="R213" s="230">
        <f t="shared" si="7"/>
        <v>210489.31051117694</v>
      </c>
      <c r="S213" s="230">
        <f t="shared" si="7"/>
        <v>804245.65010157088</v>
      </c>
    </row>
    <row r="214" spans="2:19" x14ac:dyDescent="0.35">
      <c r="B214" s="2">
        <v>2031</v>
      </c>
      <c r="C214" s="376">
        <v>1920851.9233622018</v>
      </c>
      <c r="D214" s="376">
        <v>509702.44368454127</v>
      </c>
      <c r="E214" s="230">
        <f t="shared" si="1"/>
        <v>2430554.3670467432</v>
      </c>
      <c r="G214" s="265">
        <f t="shared" si="2"/>
        <v>8.1870430847895401E-2</v>
      </c>
      <c r="H214" s="230">
        <f t="shared" si="3"/>
        <v>-55529.008685166482</v>
      </c>
      <c r="I214" s="230">
        <f t="shared" si="4"/>
        <v>538227.33090522746</v>
      </c>
      <c r="K214" s="2">
        <v>2031</v>
      </c>
      <c r="L214" s="270">
        <f t="shared" si="5"/>
        <v>1920851.9233622018</v>
      </c>
      <c r="M214" s="270">
        <f t="shared" si="6"/>
        <v>509702.44368454127</v>
      </c>
      <c r="N214" s="270">
        <f t="shared" si="6"/>
        <v>2430554.3670467432</v>
      </c>
      <c r="P214" s="2">
        <v>2031</v>
      </c>
      <c r="Q214" s="265">
        <f t="shared" si="7"/>
        <v>8.1870430847895401E-2</v>
      </c>
      <c r="R214" s="230">
        <f t="shared" si="7"/>
        <v>-55529.008685166482</v>
      </c>
      <c r="S214" s="230">
        <f t="shared" si="7"/>
        <v>538227.33090522746</v>
      </c>
    </row>
    <row r="215" spans="2:19" x14ac:dyDescent="0.35">
      <c r="B215" s="2">
        <v>2032</v>
      </c>
      <c r="C215" s="376">
        <v>1149272.4724440065</v>
      </c>
      <c r="D215" s="376">
        <v>523503.47591184615</v>
      </c>
      <c r="E215" s="230">
        <f t="shared" si="1"/>
        <v>1672775.9483558526</v>
      </c>
      <c r="G215" s="265">
        <f t="shared" si="2"/>
        <v>5.6345535594948787E-2</v>
      </c>
      <c r="H215" s="230">
        <f t="shared" si="3"/>
        <v>702249.41000572406</v>
      </c>
      <c r="I215" s="230">
        <f t="shared" si="4"/>
        <v>1296005.749596118</v>
      </c>
      <c r="K215" s="2">
        <v>2032</v>
      </c>
      <c r="L215" s="270">
        <f t="shared" si="5"/>
        <v>1149272.4724440065</v>
      </c>
      <c r="M215" s="270">
        <f t="shared" si="6"/>
        <v>523503.47591184615</v>
      </c>
      <c r="N215" s="270">
        <f t="shared" si="6"/>
        <v>1672775.9483558526</v>
      </c>
      <c r="P215" s="2">
        <v>2032</v>
      </c>
      <c r="Q215" s="265">
        <f t="shared" si="7"/>
        <v>5.6345535594948787E-2</v>
      </c>
      <c r="R215" s="230">
        <f t="shared" si="7"/>
        <v>702249.41000572406</v>
      </c>
      <c r="S215" s="230">
        <f t="shared" si="7"/>
        <v>1296005.749596118</v>
      </c>
    </row>
    <row r="216" spans="2:19" x14ac:dyDescent="0.35">
      <c r="B216" s="2">
        <v>2033</v>
      </c>
      <c r="C216" s="376">
        <v>1149873.7790519705</v>
      </c>
      <c r="D216" s="376">
        <v>487716.85792625911</v>
      </c>
      <c r="E216" s="230">
        <f t="shared" si="1"/>
        <v>1637590.6369782295</v>
      </c>
      <c r="G216" s="265">
        <f t="shared" si="2"/>
        <v>5.5160358813446268E-2</v>
      </c>
      <c r="H216" s="230">
        <f t="shared" si="3"/>
        <v>737434.72138334718</v>
      </c>
      <c r="I216" s="230">
        <f t="shared" si="4"/>
        <v>1331191.0609737411</v>
      </c>
      <c r="K216" s="2">
        <v>2033</v>
      </c>
      <c r="L216" s="270">
        <f t="shared" si="5"/>
        <v>1149873.7790519705</v>
      </c>
      <c r="M216" s="270">
        <f t="shared" si="6"/>
        <v>487716.85792625911</v>
      </c>
      <c r="N216" s="270">
        <f t="shared" si="6"/>
        <v>1637590.6369782295</v>
      </c>
      <c r="P216" s="2">
        <v>2033</v>
      </c>
      <c r="Q216" s="265">
        <f t="shared" si="7"/>
        <v>5.5160358813446268E-2</v>
      </c>
      <c r="R216" s="230">
        <f t="shared" si="7"/>
        <v>737434.72138334718</v>
      </c>
      <c r="S216" s="230">
        <f t="shared" si="7"/>
        <v>1331191.0609737411</v>
      </c>
    </row>
    <row r="217" spans="2:19" x14ac:dyDescent="0.35">
      <c r="B217" s="2">
        <v>2034</v>
      </c>
      <c r="C217" s="376">
        <v>1064550.4729516108</v>
      </c>
      <c r="D217" s="376">
        <v>459479.65404038713</v>
      </c>
      <c r="E217" s="230">
        <f t="shared" si="1"/>
        <v>1524030.1269919979</v>
      </c>
      <c r="G217" s="265">
        <f t="shared" si="2"/>
        <v>5.1335203529560898E-2</v>
      </c>
      <c r="H217" s="230">
        <f t="shared" si="3"/>
        <v>850995.23136957875</v>
      </c>
      <c r="I217" s="230">
        <f t="shared" si="4"/>
        <v>1444751.5709599727</v>
      </c>
      <c r="K217" s="2">
        <v>2034</v>
      </c>
      <c r="L217" s="270">
        <f t="shared" si="5"/>
        <v>1064550.4729516108</v>
      </c>
      <c r="M217" s="270">
        <f t="shared" si="6"/>
        <v>459479.65404038713</v>
      </c>
      <c r="N217" s="270">
        <f t="shared" si="6"/>
        <v>1524030.1269919979</v>
      </c>
      <c r="P217" s="2">
        <v>2034</v>
      </c>
      <c r="Q217" s="265">
        <f t="shared" si="7"/>
        <v>5.1335203529560898E-2</v>
      </c>
      <c r="R217" s="230">
        <f t="shared" si="7"/>
        <v>850995.23136957875</v>
      </c>
      <c r="S217" s="230">
        <f t="shared" si="7"/>
        <v>1444751.5709599727</v>
      </c>
    </row>
    <row r="218" spans="2:19" x14ac:dyDescent="0.35">
      <c r="B218" s="2">
        <v>2035</v>
      </c>
      <c r="C218" s="376">
        <v>1185753.5840535357</v>
      </c>
      <c r="D218" s="376">
        <v>193391.97535516278</v>
      </c>
      <c r="E218" s="230">
        <f t="shared" si="1"/>
        <v>1379145.5594086985</v>
      </c>
      <c r="G218" s="265">
        <f t="shared" si="2"/>
        <v>4.6454933360715246E-2</v>
      </c>
      <c r="H218" s="230">
        <f t="shared" si="3"/>
        <v>995879.79895287822</v>
      </c>
      <c r="I218" s="230">
        <f t="shared" si="4"/>
        <v>1589636.1385432722</v>
      </c>
      <c r="K218" s="2">
        <v>2035</v>
      </c>
      <c r="L218" s="270">
        <f t="shared" si="5"/>
        <v>1185753.5840535357</v>
      </c>
      <c r="M218" s="270">
        <f>+D218</f>
        <v>193391.97535516278</v>
      </c>
      <c r="N218" s="270">
        <f>+E218</f>
        <v>1379145.5594086985</v>
      </c>
      <c r="P218" s="2">
        <v>2035</v>
      </c>
      <c r="Q218" s="265">
        <f t="shared" si="7"/>
        <v>4.6454933360715246E-2</v>
      </c>
      <c r="R218" s="230">
        <f t="shared" si="7"/>
        <v>995879.79895287822</v>
      </c>
      <c r="S218" s="230">
        <f t="shared" si="7"/>
        <v>1589636.1385432722</v>
      </c>
    </row>
    <row r="219" spans="2:19" x14ac:dyDescent="0.35">
      <c r="B219" s="2">
        <v>2036</v>
      </c>
      <c r="C219" s="376">
        <v>863787.66159080213</v>
      </c>
      <c r="D219" s="376">
        <v>190926.9749162228</v>
      </c>
      <c r="E219" s="230">
        <f t="shared" si="1"/>
        <v>1054714.636507025</v>
      </c>
      <c r="G219" s="265">
        <f t="shared" si="2"/>
        <v>3.5526850533827571E-2</v>
      </c>
      <c r="H219" s="230">
        <f t="shared" si="3"/>
        <v>1320310.7218545517</v>
      </c>
      <c r="I219" s="230">
        <f t="shared" si="4"/>
        <v>1914067.0614449456</v>
      </c>
      <c r="K219" s="2" t="s">
        <v>198</v>
      </c>
      <c r="L219" s="270">
        <f>SUM(C219:C223)</f>
        <v>2341443.8740916778</v>
      </c>
      <c r="M219" s="270">
        <f>SUM(D219:D223)</f>
        <v>794724.96555962204</v>
      </c>
      <c r="N219" s="270">
        <f>SUM(E219:E223)</f>
        <v>3136168.8396512996</v>
      </c>
      <c r="P219" s="2" t="s">
        <v>198</v>
      </c>
      <c r="Q219" s="265">
        <f>SUM(G219:G223)</f>
        <v>0.10563824351971726</v>
      </c>
      <c r="R219" s="230">
        <f>SUM(H219:H223)</f>
        <v>8738957.9521565828</v>
      </c>
      <c r="S219" s="230">
        <f>SUM(I219:I223)</f>
        <v>11707739.650108553</v>
      </c>
    </row>
    <row r="220" spans="2:19" x14ac:dyDescent="0.35">
      <c r="B220" s="2">
        <v>2037</v>
      </c>
      <c r="C220" s="376">
        <v>126264.1784705313</v>
      </c>
      <c r="D220" s="376">
        <v>184051.69725793827</v>
      </c>
      <c r="E220" s="230">
        <f t="shared" si="1"/>
        <v>310315.87572846957</v>
      </c>
      <c r="G220" s="265">
        <f t="shared" si="2"/>
        <v>1.0452633682784511E-2</v>
      </c>
      <c r="H220" s="230">
        <f t="shared" si="3"/>
        <v>2064709.4826331071</v>
      </c>
      <c r="I220" s="230">
        <f t="shared" si="4"/>
        <v>2658465.8222235013</v>
      </c>
      <c r="K220" s="2" t="s">
        <v>217</v>
      </c>
      <c r="L220" s="270">
        <f>SUM(C224:C237)</f>
        <v>2201987.1588083101</v>
      </c>
      <c r="M220" s="270">
        <f>SUM(D224:D237)</f>
        <v>2544038.5349750556</v>
      </c>
      <c r="N220" s="270">
        <f>SUM(E224:E237)</f>
        <v>4746025.6937833652</v>
      </c>
      <c r="P220" s="2" t="s">
        <v>217</v>
      </c>
      <c r="Q220" s="265">
        <f>SUM(G224:G237)</f>
        <v>0.15986442172751991</v>
      </c>
      <c r="R220" s="230">
        <f>SUM(H224:H237)</f>
        <v>28504329.32327871</v>
      </c>
      <c r="S220" s="230">
        <f>SUM(I224:I237)</f>
        <v>36816918.077544235</v>
      </c>
    </row>
    <row r="221" spans="2:19" x14ac:dyDescent="0.35">
      <c r="B221" s="2">
        <v>2038</v>
      </c>
      <c r="C221" s="376">
        <v>401241.93003916257</v>
      </c>
      <c r="D221" s="376">
        <v>159683.3376169868</v>
      </c>
      <c r="E221" s="230">
        <f t="shared" si="1"/>
        <v>560925.26765614934</v>
      </c>
      <c r="G221" s="265">
        <f t="shared" si="2"/>
        <v>1.8894123068836841E-2</v>
      </c>
      <c r="H221" s="230">
        <f t="shared" si="3"/>
        <v>1814100.0907054273</v>
      </c>
      <c r="I221" s="230">
        <f t="shared" si="4"/>
        <v>2407856.4302958213</v>
      </c>
      <c r="K221" s="2"/>
      <c r="L221" s="270"/>
      <c r="M221" s="270"/>
      <c r="N221" s="270"/>
      <c r="P221" s="2"/>
      <c r="Q221" s="265"/>
      <c r="R221" s="230"/>
      <c r="S221" s="230"/>
    </row>
    <row r="222" spans="2:19" x14ac:dyDescent="0.35">
      <c r="B222" s="2">
        <v>2039</v>
      </c>
      <c r="C222" s="376">
        <v>135791.47185071226</v>
      </c>
      <c r="D222" s="376">
        <v>144702.39430843198</v>
      </c>
      <c r="E222" s="230">
        <f t="shared" si="1"/>
        <v>280493.86615914421</v>
      </c>
      <c r="G222" s="265">
        <f t="shared" si="2"/>
        <v>9.4481135596007054E-3</v>
      </c>
      <c r="H222" s="230">
        <f t="shared" si="3"/>
        <v>2094531.4922024324</v>
      </c>
      <c r="I222" s="230">
        <f t="shared" si="4"/>
        <v>2688287.8317928263</v>
      </c>
      <c r="K222" s="2"/>
      <c r="L222" s="270"/>
      <c r="M222" s="270"/>
      <c r="N222" s="270"/>
      <c r="P222" s="2"/>
      <c r="Q222" s="265"/>
      <c r="R222" s="230"/>
      <c r="S222" s="230"/>
    </row>
    <row r="223" spans="2:19" x14ac:dyDescent="0.35">
      <c r="B223" s="2">
        <v>2040</v>
      </c>
      <c r="C223" s="376">
        <v>814358.63214046939</v>
      </c>
      <c r="D223" s="376">
        <v>115360.56146004212</v>
      </c>
      <c r="E223" s="230">
        <f t="shared" si="1"/>
        <v>929719.19360051153</v>
      </c>
      <c r="G223" s="265">
        <f t="shared" si="2"/>
        <v>3.1316522674667627E-2</v>
      </c>
      <c r="H223" s="230">
        <f t="shared" si="3"/>
        <v>1445306.164761065</v>
      </c>
      <c r="I223" s="230">
        <f t="shared" si="4"/>
        <v>2039062.504351459</v>
      </c>
      <c r="K223" s="2"/>
      <c r="L223" s="270"/>
      <c r="M223" s="270"/>
      <c r="N223" s="270"/>
      <c r="P223" s="2"/>
      <c r="Q223" s="265"/>
      <c r="R223" s="230"/>
      <c r="S223" s="230"/>
    </row>
    <row r="224" spans="2:19" x14ac:dyDescent="0.35">
      <c r="B224" s="2">
        <v>2041</v>
      </c>
      <c r="C224" s="376">
        <v>122218.26878544003</v>
      </c>
      <c r="D224" s="376">
        <v>92128.368525745609</v>
      </c>
      <c r="E224" s="230">
        <f t="shared" si="1"/>
        <v>214346.63731118565</v>
      </c>
      <c r="G224" s="265">
        <f t="shared" si="2"/>
        <v>7.2200201671633107E-3</v>
      </c>
      <c r="H224" s="230">
        <f t="shared" si="3"/>
        <v>2160678.721050391</v>
      </c>
      <c r="I224" s="230">
        <f t="shared" si="4"/>
        <v>2754435.0606407849</v>
      </c>
      <c r="K224" s="2"/>
      <c r="L224" s="270"/>
      <c r="M224" s="270"/>
      <c r="N224" s="270"/>
      <c r="P224" s="2"/>
      <c r="Q224" s="265"/>
    </row>
    <row r="225" spans="2:17" x14ac:dyDescent="0.35">
      <c r="B225" s="2">
        <v>2042</v>
      </c>
      <c r="C225" s="376">
        <v>28.418785440000008</v>
      </c>
      <c r="D225" s="376">
        <v>62501.070950013971</v>
      </c>
      <c r="E225" s="230">
        <f t="shared" si="1"/>
        <v>62529.489735453972</v>
      </c>
      <c r="G225" s="265">
        <f t="shared" si="2"/>
        <v>2.1062340076601206E-3</v>
      </c>
      <c r="H225" s="230">
        <f t="shared" si="3"/>
        <v>2312495.8686261228</v>
      </c>
      <c r="I225" s="230">
        <f t="shared" si="4"/>
        <v>2906252.2082165168</v>
      </c>
    </row>
    <row r="226" spans="2:17" x14ac:dyDescent="0.35">
      <c r="B226" s="2">
        <v>2043</v>
      </c>
      <c r="C226" s="376">
        <v>430441.73943594005</v>
      </c>
      <c r="D226" s="376">
        <v>313777.58611271728</v>
      </c>
      <c r="E226" s="230">
        <f t="shared" si="1"/>
        <v>744219.32554865733</v>
      </c>
      <c r="G226" s="265">
        <f t="shared" si="2"/>
        <v>2.5068172781517108E-2</v>
      </c>
      <c r="H226" s="230">
        <f t="shared" si="3"/>
        <v>1630806.0328129195</v>
      </c>
      <c r="I226" s="230">
        <f t="shared" si="4"/>
        <v>2224562.3724033134</v>
      </c>
      <c r="K226" s="2"/>
      <c r="L226" s="270"/>
      <c r="M226" s="230"/>
      <c r="N226" s="230"/>
      <c r="P226" s="265"/>
      <c r="Q226" s="230"/>
    </row>
    <row r="227" spans="2:17" x14ac:dyDescent="0.35">
      <c r="B227" s="2">
        <v>2044</v>
      </c>
      <c r="C227" s="376">
        <v>376197.16878544004</v>
      </c>
      <c r="D227" s="376">
        <v>544882.54959840432</v>
      </c>
      <c r="E227" s="230">
        <f t="shared" si="1"/>
        <v>921079.71838384436</v>
      </c>
      <c r="G227" s="265">
        <f t="shared" si="2"/>
        <v>3.1025511879814401E-2</v>
      </c>
      <c r="H227" s="230">
        <f t="shared" si="3"/>
        <v>1453945.6399777322</v>
      </c>
      <c r="I227" s="230">
        <f t="shared" si="4"/>
        <v>2047701.9795681261</v>
      </c>
      <c r="K227" s="2"/>
      <c r="L227" s="270"/>
      <c r="M227" s="230"/>
      <c r="N227" s="230"/>
      <c r="P227" s="265"/>
      <c r="Q227" s="230"/>
    </row>
    <row r="228" spans="2:17" x14ac:dyDescent="0.35">
      <c r="B228" s="2">
        <v>2045</v>
      </c>
      <c r="C228" s="376">
        <v>342847.28216604999</v>
      </c>
      <c r="D228" s="376">
        <v>676324.09409878473</v>
      </c>
      <c r="E228" s="230">
        <f t="shared" si="1"/>
        <v>1019171.3762648348</v>
      </c>
      <c r="G228" s="265">
        <f t="shared" si="2"/>
        <v>3.4329616656149406E-2</v>
      </c>
      <c r="H228" s="230">
        <f t="shared" si="3"/>
        <v>1355853.9820967419</v>
      </c>
      <c r="I228" s="230">
        <f t="shared" si="4"/>
        <v>1949610.3216871358</v>
      </c>
      <c r="K228" s="2"/>
      <c r="L228" s="270"/>
      <c r="M228" s="230"/>
      <c r="N228" s="230"/>
      <c r="P228" s="265"/>
      <c r="Q228" s="230"/>
    </row>
    <row r="229" spans="2:17" x14ac:dyDescent="0.35">
      <c r="B229" s="2">
        <v>2046</v>
      </c>
      <c r="C229" s="377">
        <v>514691.32602449995</v>
      </c>
      <c r="D229" s="376">
        <v>15372.5917373392</v>
      </c>
      <c r="E229" s="230">
        <f t="shared" ref="E229:E237" si="8">SUM(C229:D229)</f>
        <v>530063.91776183911</v>
      </c>
      <c r="G229" s="265">
        <f t="shared" si="2"/>
        <v>1.7854593961135857E-2</v>
      </c>
      <c r="H229" s="230">
        <f t="shared" si="3"/>
        <v>1844961.4405997377</v>
      </c>
      <c r="I229" s="230">
        <f t="shared" si="4"/>
        <v>2438717.7801901316</v>
      </c>
      <c r="K229" s="2"/>
      <c r="L229" s="270"/>
      <c r="M229" s="230"/>
      <c r="N229" s="230"/>
      <c r="P229" s="265"/>
      <c r="Q229" s="230"/>
    </row>
    <row r="230" spans="2:17" x14ac:dyDescent="0.35">
      <c r="B230" s="2">
        <v>2047</v>
      </c>
      <c r="C230" s="376">
        <v>15599.9</v>
      </c>
      <c r="D230" s="376">
        <v>15057.9801029392</v>
      </c>
      <c r="E230" s="230">
        <f t="shared" si="8"/>
        <v>30657.880102939198</v>
      </c>
      <c r="G230" s="265">
        <f t="shared" si="2"/>
        <v>1.0326754615904799E-3</v>
      </c>
      <c r="H230" s="230">
        <f t="shared" si="3"/>
        <v>2344367.4782586377</v>
      </c>
      <c r="I230" s="230">
        <f t="shared" si="4"/>
        <v>2938123.8178490316</v>
      </c>
      <c r="K230" s="2"/>
      <c r="L230" s="270"/>
      <c r="M230" s="230"/>
      <c r="N230" s="230"/>
      <c r="P230" s="265"/>
      <c r="Q230" s="230"/>
    </row>
    <row r="231" spans="2:17" x14ac:dyDescent="0.35">
      <c r="B231" s="2">
        <v>2048</v>
      </c>
      <c r="C231" s="377"/>
      <c r="D231" s="376">
        <v>14730.7840031632</v>
      </c>
      <c r="E231" s="230">
        <f t="shared" si="8"/>
        <v>14730.7840031632</v>
      </c>
      <c r="G231" s="265">
        <f t="shared" si="2"/>
        <v>4.9618953166294811E-4</v>
      </c>
      <c r="H231" s="230">
        <f t="shared" si="3"/>
        <v>2360294.5743584135</v>
      </c>
      <c r="I231" s="230">
        <f t="shared" si="4"/>
        <v>2954050.9139488074</v>
      </c>
      <c r="K231" s="2"/>
      <c r="L231" s="270"/>
      <c r="M231" s="230"/>
      <c r="N231" s="230"/>
      <c r="P231" s="265"/>
      <c r="Q231" s="230"/>
    </row>
    <row r="232" spans="2:17" x14ac:dyDescent="0.35">
      <c r="B232" s="2">
        <v>2049</v>
      </c>
      <c r="C232" s="376">
        <v>280162.65482549998</v>
      </c>
      <c r="D232" s="376">
        <v>14507.126443163201</v>
      </c>
      <c r="E232" s="230">
        <f t="shared" si="8"/>
        <v>294669.78126866318</v>
      </c>
      <c r="G232" s="265">
        <f t="shared" si="2"/>
        <v>9.9256129701938891E-3</v>
      </c>
      <c r="H232" s="230">
        <f t="shared" si="3"/>
        <v>2080355.5770929134</v>
      </c>
      <c r="I232" s="230">
        <f t="shared" si="4"/>
        <v>2674111.9166833074</v>
      </c>
      <c r="K232" s="2"/>
      <c r="L232" s="270"/>
      <c r="M232" s="230"/>
      <c r="N232" s="230"/>
      <c r="P232" s="265"/>
      <c r="Q232" s="230"/>
    </row>
    <row r="233" spans="2:17" x14ac:dyDescent="0.35">
      <c r="B233" s="2">
        <v>2050</v>
      </c>
      <c r="C233" s="376">
        <v>98498.95</v>
      </c>
      <c r="D233" s="376">
        <v>6956.0212031632</v>
      </c>
      <c r="E233" s="230">
        <f t="shared" si="8"/>
        <v>105454.97120316319</v>
      </c>
      <c r="G233" s="265">
        <f t="shared" si="2"/>
        <v>3.5521295242392477E-3</v>
      </c>
      <c r="H233" s="230">
        <f t="shared" si="3"/>
        <v>2269570.3871584134</v>
      </c>
      <c r="I233" s="230">
        <f t="shared" si="4"/>
        <v>2863326.7267488074</v>
      </c>
      <c r="K233" s="2"/>
      <c r="M233" s="230"/>
      <c r="N233" s="230"/>
      <c r="P233" s="265"/>
      <c r="Q233" s="230"/>
    </row>
    <row r="234" spans="2:17" x14ac:dyDescent="0.35">
      <c r="B234" s="2">
        <v>2051</v>
      </c>
      <c r="C234" s="376">
        <v>21301.45</v>
      </c>
      <c r="D234" s="376">
        <v>6956.0212031632</v>
      </c>
      <c r="E234" s="230">
        <f t="shared" si="8"/>
        <v>28257.471203163201</v>
      </c>
      <c r="G234" s="265">
        <f t="shared" si="2"/>
        <v>9.5182044616674789E-4</v>
      </c>
      <c r="H234" s="230">
        <f t="shared" si="3"/>
        <v>2346767.8871584134</v>
      </c>
      <c r="I234" s="230">
        <f t="shared" si="4"/>
        <v>2940524.2267488074</v>
      </c>
      <c r="K234" s="2"/>
      <c r="M234" s="230"/>
      <c r="N234" s="230"/>
      <c r="P234" s="265"/>
      <c r="Q234" s="230"/>
    </row>
    <row r="235" spans="2:17" x14ac:dyDescent="0.35">
      <c r="B235" s="2">
        <v>2052</v>
      </c>
      <c r="C235" s="376"/>
      <c r="D235" s="376">
        <v>260536.02120316323</v>
      </c>
      <c r="E235" s="230">
        <f t="shared" si="8"/>
        <v>260536.02120316323</v>
      </c>
      <c r="G235" s="265">
        <f t="shared" si="2"/>
        <v>8.775856486278372E-3</v>
      </c>
      <c r="H235" s="230">
        <f t="shared" si="3"/>
        <v>2114489.3371584136</v>
      </c>
      <c r="I235" s="230">
        <f t="shared" si="4"/>
        <v>2708245.6767488075</v>
      </c>
      <c r="K235" s="2"/>
      <c r="L235" s="269"/>
      <c r="M235" s="230"/>
      <c r="N235" s="230"/>
      <c r="P235" s="265"/>
      <c r="Q235" s="230"/>
    </row>
    <row r="236" spans="2:17" x14ac:dyDescent="0.35">
      <c r="B236" s="2">
        <v>2053</v>
      </c>
      <c r="C236" s="376"/>
      <c r="D236" s="376">
        <v>260386.89993404323</v>
      </c>
      <c r="E236" s="230">
        <f t="shared" si="8"/>
        <v>260386.89993404323</v>
      </c>
      <c r="G236" s="265">
        <f t="shared" si="2"/>
        <v>8.7708335076867559E-3</v>
      </c>
      <c r="H236" s="230">
        <f t="shared" si="3"/>
        <v>2114638.4584275335</v>
      </c>
      <c r="I236" s="230">
        <f t="shared" si="4"/>
        <v>2708394.7980179274</v>
      </c>
    </row>
    <row r="237" spans="2:17" x14ac:dyDescent="0.35">
      <c r="B237" s="2">
        <v>2054</v>
      </c>
      <c r="C237" s="378"/>
      <c r="D237" s="376">
        <v>259921.41985925162</v>
      </c>
      <c r="E237" s="230">
        <f t="shared" si="8"/>
        <v>259921.41985925162</v>
      </c>
      <c r="G237" s="265">
        <f t="shared" si="2"/>
        <v>8.7551543462612881E-3</v>
      </c>
      <c r="H237" s="230">
        <f t="shared" si="3"/>
        <v>2115103.9385023252</v>
      </c>
      <c r="I237" s="230">
        <f t="shared" si="4"/>
        <v>2708860.2780927191</v>
      </c>
      <c r="L237" s="232">
        <f>SUM(L208:L235)</f>
        <v>22147200.936768483</v>
      </c>
      <c r="M237" s="232">
        <f>SUM(M208:M235)</f>
        <v>7540616.0427512117</v>
      </c>
      <c r="N237" s="232">
        <f>SUM(N208:N235)</f>
        <v>29687816.979519695</v>
      </c>
      <c r="Q237" s="265">
        <f>SUM(Q208:Q235)</f>
        <v>0.99999999999999944</v>
      </c>
    </row>
    <row r="238" spans="2:17" x14ac:dyDescent="0.35">
      <c r="B238" s="271">
        <f>+'PUBLIC DEBT USD'!DD76</f>
        <v>507.16</v>
      </c>
      <c r="C238" s="272">
        <f>SUM(C208:C237)</f>
        <v>22147200.936768483</v>
      </c>
      <c r="D238" s="272">
        <f>SUM(D208:D237)</f>
        <v>7540616.0427512098</v>
      </c>
      <c r="E238" s="272">
        <f>SUM(E208:E237)</f>
        <v>29687816.979519706</v>
      </c>
      <c r="G238" s="273">
        <f>SUM(G208:G237)</f>
        <v>0.99999999999999922</v>
      </c>
      <c r="K238" s="271"/>
      <c r="L238" s="272">
        <f ca="1">+L238-C237</f>
        <v>0</v>
      </c>
      <c r="M238" s="269">
        <f ca="1">+M238-D237</f>
        <v>0</v>
      </c>
      <c r="N238" s="230">
        <f ca="1">+N238-E237</f>
        <v>0</v>
      </c>
    </row>
    <row r="239" spans="2:17" x14ac:dyDescent="0.35">
      <c r="C239" s="155">
        <f>+C238-'DOMESTIC DEBT COLONES'!DD7</f>
        <v>0</v>
      </c>
      <c r="D239" s="155">
        <f>+D238-'EXTERNAL DEBT COLONES'!DD7</f>
        <v>0</v>
      </c>
      <c r="E239" s="155">
        <f>+E238-'PUBLIC DEBT COLONES'!DD6</f>
        <v>0</v>
      </c>
      <c r="L239" s="230"/>
      <c r="M239" s="31"/>
      <c r="N239" s="230"/>
    </row>
    <row r="242" spans="2:18" x14ac:dyDescent="0.35">
      <c r="B242" s="476" t="s">
        <v>199</v>
      </c>
      <c r="C242" s="476"/>
      <c r="D242" s="476"/>
      <c r="E242" s="476"/>
      <c r="F242" s="476"/>
      <c r="G242" s="476"/>
      <c r="H242" s="476"/>
      <c r="I242" s="476"/>
      <c r="L242" s="476" t="s">
        <v>200</v>
      </c>
      <c r="M242" s="476"/>
      <c r="N242" s="476"/>
      <c r="O242" s="476"/>
      <c r="P242" s="476"/>
      <c r="Q242" s="476"/>
      <c r="R242" s="476"/>
    </row>
    <row r="243" spans="2:18" x14ac:dyDescent="0.35">
      <c r="B243" s="476" t="s">
        <v>196</v>
      </c>
      <c r="C243" s="476"/>
      <c r="D243" s="476"/>
      <c r="E243" s="476"/>
      <c r="K243" s="476" t="s">
        <v>196</v>
      </c>
      <c r="L243" s="476"/>
      <c r="M243" s="476"/>
      <c r="N243" s="476"/>
    </row>
    <row r="244" spans="2:18" x14ac:dyDescent="0.35">
      <c r="B244" s="537" t="str">
        <f>+B205</f>
        <v>May 2025</v>
      </c>
      <c r="C244" s="538"/>
      <c r="D244" s="538"/>
      <c r="E244" s="538"/>
      <c r="H244" s="2" t="s">
        <v>197</v>
      </c>
      <c r="I244" s="2" t="s">
        <v>197</v>
      </c>
      <c r="K244" s="537" t="str">
        <f>+B244</f>
        <v>May 2025</v>
      </c>
      <c r="L244" s="538"/>
      <c r="M244" s="538"/>
      <c r="N244" s="538"/>
      <c r="Q244" s="2" t="s">
        <v>197</v>
      </c>
      <c r="R244" s="2" t="s">
        <v>197</v>
      </c>
    </row>
    <row r="245" spans="2:18" s="262" customFormat="1" x14ac:dyDescent="0.35">
      <c r="B245" s="538" t="s">
        <v>201</v>
      </c>
      <c r="C245" s="538"/>
      <c r="D245" s="538"/>
      <c r="E245" s="538"/>
      <c r="G245" s="1"/>
      <c r="H245" s="263">
        <v>0.08</v>
      </c>
      <c r="I245" s="263">
        <v>0.1</v>
      </c>
      <c r="K245" s="538" t="s">
        <v>202</v>
      </c>
      <c r="L245" s="538"/>
      <c r="M245" s="538"/>
      <c r="N245" s="538"/>
      <c r="O245" s="1"/>
      <c r="P245" s="1"/>
      <c r="Q245" s="263">
        <v>0.08</v>
      </c>
      <c r="R245" s="263">
        <v>0.1</v>
      </c>
    </row>
    <row r="246" spans="2:18" x14ac:dyDescent="0.35">
      <c r="C246" s="268" t="s">
        <v>73</v>
      </c>
      <c r="D246" s="268" t="s">
        <v>74</v>
      </c>
      <c r="E246" s="268" t="s">
        <v>146</v>
      </c>
      <c r="G246" s="268" t="s">
        <v>116</v>
      </c>
      <c r="H246" s="266">
        <f>+E277*H245</f>
        <v>4682.9902956888864</v>
      </c>
      <c r="I246" s="266">
        <f>+E277*I245</f>
        <v>5853.7378696111082</v>
      </c>
      <c r="K246" s="262"/>
      <c r="L246" s="267" t="s">
        <v>73</v>
      </c>
      <c r="M246" s="267" t="s">
        <v>74</v>
      </c>
      <c r="N246" s="268" t="s">
        <v>146</v>
      </c>
      <c r="O246" s="262"/>
      <c r="P246" s="268" t="s">
        <v>116</v>
      </c>
      <c r="Q246" s="266">
        <f>+N277*Q245</f>
        <v>4682.9902956888864</v>
      </c>
      <c r="R246" s="266">
        <f>+N277*R245</f>
        <v>5853.7378696111082</v>
      </c>
    </row>
    <row r="247" spans="2:18" x14ac:dyDescent="0.35">
      <c r="B247" s="2">
        <v>2025</v>
      </c>
      <c r="C247" s="58">
        <f t="shared" ref="C247:D273" si="9">+C208/$B$238</f>
        <v>1961.2564874154466</v>
      </c>
      <c r="D247" s="269">
        <f t="shared" si="9"/>
        <v>346.35825283774784</v>
      </c>
      <c r="E247" s="270">
        <f t="shared" ref="E247:E275" si="10">SUM(C247:D247)</f>
        <v>2307.6147402531942</v>
      </c>
      <c r="G247" s="265">
        <f t="shared" ref="G247:G276" si="11">+E247/$E$277</f>
        <v>3.9421217547729037E-2</v>
      </c>
      <c r="H247" s="230">
        <f t="shared" ref="H247:H273" si="12">+$H$246-E247</f>
        <v>2375.3755554356921</v>
      </c>
      <c r="I247" s="230">
        <f t="shared" ref="I247:I273" si="13">+$I$246-E247</f>
        <v>3546.123129357914</v>
      </c>
      <c r="K247" s="2">
        <v>2025</v>
      </c>
      <c r="L247" s="270">
        <f t="shared" ref="L247:L257" si="14">+C247</f>
        <v>1961.2564874154466</v>
      </c>
      <c r="M247" s="270">
        <f t="shared" ref="M247:N257" si="15">+D247</f>
        <v>346.35825283774784</v>
      </c>
      <c r="N247" s="270">
        <f t="shared" si="15"/>
        <v>2307.6147402531942</v>
      </c>
      <c r="P247" s="265">
        <f t="shared" ref="P247:R257" si="16">+G247</f>
        <v>3.9421217547729037E-2</v>
      </c>
      <c r="Q247" s="230">
        <f t="shared" si="16"/>
        <v>2375.3755554356921</v>
      </c>
      <c r="R247" s="230">
        <f t="shared" si="16"/>
        <v>3546.123129357914</v>
      </c>
    </row>
    <row r="248" spans="2:18" x14ac:dyDescent="0.35">
      <c r="B248" s="2">
        <v>2026</v>
      </c>
      <c r="C248" s="58">
        <f t="shared" si="9"/>
        <v>3852.0850691744404</v>
      </c>
      <c r="D248" s="269">
        <f t="shared" si="9"/>
        <v>443.94197246262053</v>
      </c>
      <c r="E248" s="270">
        <f t="shared" si="10"/>
        <v>4296.0270416370613</v>
      </c>
      <c r="G248" s="265">
        <f t="shared" si="11"/>
        <v>7.3389467334014177E-2</v>
      </c>
      <c r="H248" s="230">
        <f t="shared" si="12"/>
        <v>386.96325405182506</v>
      </c>
      <c r="I248" s="230">
        <f t="shared" si="13"/>
        <v>1557.7108279740469</v>
      </c>
      <c r="K248" s="2">
        <v>2026</v>
      </c>
      <c r="L248" s="270">
        <f t="shared" si="14"/>
        <v>3852.0850691744404</v>
      </c>
      <c r="M248" s="270">
        <f t="shared" si="15"/>
        <v>443.94197246262053</v>
      </c>
      <c r="N248" s="270">
        <f t="shared" si="15"/>
        <v>4296.0270416370613</v>
      </c>
      <c r="P248" s="265">
        <f t="shared" si="16"/>
        <v>7.3389467334014177E-2</v>
      </c>
      <c r="Q248" s="230">
        <f t="shared" si="16"/>
        <v>386.96325405182506</v>
      </c>
      <c r="R248" s="230">
        <f t="shared" si="16"/>
        <v>1557.7108279740469</v>
      </c>
    </row>
    <row r="249" spans="2:18" x14ac:dyDescent="0.35">
      <c r="B249" s="2">
        <v>2027</v>
      </c>
      <c r="C249" s="58">
        <f t="shared" si="9"/>
        <v>3174.2797344682003</v>
      </c>
      <c r="D249" s="269">
        <f t="shared" si="9"/>
        <v>573.61303739432219</v>
      </c>
      <c r="E249" s="270">
        <f t="shared" si="10"/>
        <v>3747.8927718625227</v>
      </c>
      <c r="G249" s="265">
        <f t="shared" si="11"/>
        <v>6.4025633797495499E-2</v>
      </c>
      <c r="H249" s="230">
        <f t="shared" si="12"/>
        <v>935.09752382636361</v>
      </c>
      <c r="I249" s="230">
        <f t="shared" si="13"/>
        <v>2105.8450977485854</v>
      </c>
      <c r="K249" s="2">
        <v>2027</v>
      </c>
      <c r="L249" s="270">
        <f t="shared" si="14"/>
        <v>3174.2797344682003</v>
      </c>
      <c r="M249" s="270">
        <f t="shared" si="15"/>
        <v>573.61303739432219</v>
      </c>
      <c r="N249" s="270">
        <f t="shared" si="15"/>
        <v>3747.8927718625227</v>
      </c>
      <c r="P249" s="265">
        <f t="shared" si="16"/>
        <v>6.4025633797495499E-2</v>
      </c>
      <c r="Q249" s="230">
        <f t="shared" si="16"/>
        <v>935.09752382636361</v>
      </c>
      <c r="R249" s="230">
        <f t="shared" si="16"/>
        <v>2105.8450977485854</v>
      </c>
    </row>
    <row r="250" spans="2:18" x14ac:dyDescent="0.35">
      <c r="B250" s="2">
        <v>2028</v>
      </c>
      <c r="C250" s="58">
        <f t="shared" si="9"/>
        <v>4929.6048826604192</v>
      </c>
      <c r="D250" s="269">
        <f t="shared" si="9"/>
        <v>618.79583751684982</v>
      </c>
      <c r="E250" s="270">
        <f t="shared" si="10"/>
        <v>5548.4007201772692</v>
      </c>
      <c r="G250" s="265">
        <f t="shared" si="11"/>
        <v>9.4783894389618026E-2</v>
      </c>
      <c r="H250" s="230">
        <f t="shared" si="12"/>
        <v>-865.41042448838289</v>
      </c>
      <c r="I250" s="230">
        <f t="shared" si="13"/>
        <v>305.33714943383893</v>
      </c>
      <c r="K250" s="2">
        <v>2028</v>
      </c>
      <c r="L250" s="270">
        <f t="shared" si="14"/>
        <v>4929.6048826604192</v>
      </c>
      <c r="M250" s="270">
        <f t="shared" si="15"/>
        <v>618.79583751684982</v>
      </c>
      <c r="N250" s="270">
        <f t="shared" si="15"/>
        <v>5548.4007201772692</v>
      </c>
      <c r="P250" s="265">
        <f t="shared" si="16"/>
        <v>9.4783894389618026E-2</v>
      </c>
      <c r="Q250" s="230">
        <f t="shared" si="16"/>
        <v>-865.41042448838289</v>
      </c>
      <c r="R250" s="230">
        <f t="shared" si="16"/>
        <v>305.33714943383893</v>
      </c>
    </row>
    <row r="251" spans="2:18" x14ac:dyDescent="0.35">
      <c r="B251" s="2">
        <v>2029</v>
      </c>
      <c r="C251" s="58">
        <f t="shared" si="9"/>
        <v>4775.0313355084409</v>
      </c>
      <c r="D251" s="269">
        <f t="shared" si="9"/>
        <v>1008.5055876060411</v>
      </c>
      <c r="E251" s="270">
        <f t="shared" si="10"/>
        <v>5783.5369231144823</v>
      </c>
      <c r="G251" s="265">
        <f t="shared" si="11"/>
        <v>9.8800750083787234E-2</v>
      </c>
      <c r="H251" s="230">
        <f t="shared" si="12"/>
        <v>-1100.5466274255959</v>
      </c>
      <c r="I251" s="230">
        <f t="shared" si="13"/>
        <v>70.200946496625875</v>
      </c>
      <c r="K251" s="2">
        <v>2029</v>
      </c>
      <c r="L251" s="270">
        <f t="shared" si="14"/>
        <v>4775.0313355084409</v>
      </c>
      <c r="M251" s="270">
        <f t="shared" si="15"/>
        <v>1008.5055876060411</v>
      </c>
      <c r="N251" s="270">
        <f t="shared" si="15"/>
        <v>5783.5369231144823</v>
      </c>
      <c r="P251" s="265">
        <f t="shared" si="16"/>
        <v>9.8800750083787234E-2</v>
      </c>
      <c r="Q251" s="230">
        <f t="shared" si="16"/>
        <v>-1100.5466274255959</v>
      </c>
      <c r="R251" s="230">
        <f t="shared" si="16"/>
        <v>70.200946496625875</v>
      </c>
    </row>
    <row r="252" spans="2:18" x14ac:dyDescent="0.35">
      <c r="B252" s="2">
        <v>2030</v>
      </c>
      <c r="C252" s="58">
        <f t="shared" si="9"/>
        <v>3260.3169682656917</v>
      </c>
      <c r="D252" s="269">
        <f t="shared" si="9"/>
        <v>1007.6380121160414</v>
      </c>
      <c r="E252" s="270">
        <f t="shared" si="10"/>
        <v>4267.9549803817335</v>
      </c>
      <c r="G252" s="265">
        <f t="shared" si="11"/>
        <v>7.2909909453551844E-2</v>
      </c>
      <c r="H252" s="230">
        <f t="shared" si="12"/>
        <v>415.03531530715281</v>
      </c>
      <c r="I252" s="230">
        <f t="shared" si="13"/>
        <v>1585.7828892293746</v>
      </c>
      <c r="K252" s="2">
        <v>2030</v>
      </c>
      <c r="L252" s="270">
        <f t="shared" si="14"/>
        <v>3260.3169682656917</v>
      </c>
      <c r="M252" s="270">
        <f t="shared" si="15"/>
        <v>1007.6380121160414</v>
      </c>
      <c r="N252" s="270">
        <f t="shared" si="15"/>
        <v>4267.9549803817335</v>
      </c>
      <c r="P252" s="265">
        <f t="shared" si="16"/>
        <v>7.2909909453551844E-2</v>
      </c>
      <c r="Q252" s="230">
        <f t="shared" si="16"/>
        <v>415.03531530715281</v>
      </c>
      <c r="R252" s="230">
        <f t="shared" si="16"/>
        <v>1585.7828892293746</v>
      </c>
    </row>
    <row r="253" spans="2:18" x14ac:dyDescent="0.35">
      <c r="B253" s="2">
        <v>2031</v>
      </c>
      <c r="C253" s="58">
        <f t="shared" si="9"/>
        <v>3787.4673147767994</v>
      </c>
      <c r="D253" s="269">
        <f t="shared" si="9"/>
        <v>1005.0130997802296</v>
      </c>
      <c r="E253" s="270">
        <f t="shared" si="10"/>
        <v>4792.4804145570288</v>
      </c>
      <c r="G253" s="265">
        <f t="shared" si="11"/>
        <v>8.1870430847895415E-2</v>
      </c>
      <c r="H253" s="230">
        <f t="shared" si="12"/>
        <v>-109.49011886814242</v>
      </c>
      <c r="I253" s="230">
        <f t="shared" si="13"/>
        <v>1061.2574550540794</v>
      </c>
      <c r="K253" s="2">
        <v>2031</v>
      </c>
      <c r="L253" s="270">
        <f t="shared" si="14"/>
        <v>3787.4673147767994</v>
      </c>
      <c r="M253" s="270">
        <f t="shared" si="15"/>
        <v>1005.0130997802296</v>
      </c>
      <c r="N253" s="270">
        <f t="shared" si="15"/>
        <v>4792.4804145570288</v>
      </c>
      <c r="P253" s="265">
        <f t="shared" si="16"/>
        <v>8.1870430847895415E-2</v>
      </c>
      <c r="Q253" s="230">
        <f t="shared" si="16"/>
        <v>-109.49011886814242</v>
      </c>
      <c r="R253" s="230">
        <f t="shared" si="16"/>
        <v>1061.2574550540794</v>
      </c>
    </row>
    <row r="254" spans="2:18" x14ac:dyDescent="0.35">
      <c r="B254" s="2">
        <v>2032</v>
      </c>
      <c r="C254" s="58">
        <f t="shared" si="9"/>
        <v>2266.0944720482817</v>
      </c>
      <c r="D254" s="269">
        <f t="shared" si="9"/>
        <v>1032.2254829084434</v>
      </c>
      <c r="E254" s="270">
        <f t="shared" si="10"/>
        <v>3298.3199549567253</v>
      </c>
      <c r="G254" s="265">
        <f t="shared" si="11"/>
        <v>5.6345535594948815E-2</v>
      </c>
      <c r="H254" s="230">
        <f t="shared" si="12"/>
        <v>1384.6703407321611</v>
      </c>
      <c r="I254" s="230">
        <f t="shared" si="13"/>
        <v>2555.4179146543829</v>
      </c>
      <c r="K254" s="2">
        <v>2032</v>
      </c>
      <c r="L254" s="270">
        <f t="shared" si="14"/>
        <v>2266.0944720482817</v>
      </c>
      <c r="M254" s="270">
        <f t="shared" si="15"/>
        <v>1032.2254829084434</v>
      </c>
      <c r="N254" s="270">
        <f t="shared" si="15"/>
        <v>3298.3199549567253</v>
      </c>
      <c r="P254" s="265">
        <f t="shared" si="16"/>
        <v>5.6345535594948815E-2</v>
      </c>
      <c r="Q254" s="230">
        <f t="shared" si="16"/>
        <v>1384.6703407321611</v>
      </c>
      <c r="R254" s="230">
        <f t="shared" si="16"/>
        <v>2555.4179146543829</v>
      </c>
    </row>
    <row r="255" spans="2:18" x14ac:dyDescent="0.35">
      <c r="B255" s="2">
        <v>2033</v>
      </c>
      <c r="C255" s="58">
        <f t="shared" si="9"/>
        <v>2267.2801069721004</v>
      </c>
      <c r="D255" s="269">
        <f t="shared" si="9"/>
        <v>961.66270590397323</v>
      </c>
      <c r="E255" s="270">
        <f t="shared" si="10"/>
        <v>3228.9428128760737</v>
      </c>
      <c r="G255" s="265">
        <f t="shared" si="11"/>
        <v>5.5160358813446282E-2</v>
      </c>
      <c r="H255" s="230">
        <f t="shared" si="12"/>
        <v>1454.0474828128126</v>
      </c>
      <c r="I255" s="230">
        <f t="shared" si="13"/>
        <v>2624.7950567350344</v>
      </c>
      <c r="K255" s="2">
        <v>2033</v>
      </c>
      <c r="L255" s="270">
        <f t="shared" si="14"/>
        <v>2267.2801069721004</v>
      </c>
      <c r="M255" s="270">
        <f t="shared" si="15"/>
        <v>961.66270590397323</v>
      </c>
      <c r="N255" s="270">
        <f t="shared" si="15"/>
        <v>3228.9428128760737</v>
      </c>
      <c r="P255" s="265">
        <f t="shared" si="16"/>
        <v>5.5160358813446282E-2</v>
      </c>
      <c r="Q255" s="230">
        <f t="shared" si="16"/>
        <v>1454.0474828128126</v>
      </c>
      <c r="R255" s="230">
        <f t="shared" si="16"/>
        <v>2624.7950567350344</v>
      </c>
    </row>
    <row r="256" spans="2:18" x14ac:dyDescent="0.35">
      <c r="B256" s="2">
        <v>2034</v>
      </c>
      <c r="C256" s="58">
        <f t="shared" si="9"/>
        <v>2099.0426550824409</v>
      </c>
      <c r="D256" s="269">
        <f t="shared" si="9"/>
        <v>905.98559436940434</v>
      </c>
      <c r="E256" s="270">
        <f t="shared" si="10"/>
        <v>3005.0282494518451</v>
      </c>
      <c r="G256" s="265">
        <f t="shared" si="11"/>
        <v>5.1335203529560905E-2</v>
      </c>
      <c r="H256" s="230">
        <f t="shared" si="12"/>
        <v>1677.9620462370412</v>
      </c>
      <c r="I256" s="230">
        <f t="shared" si="13"/>
        <v>2848.7096201592631</v>
      </c>
      <c r="K256" s="2">
        <v>2034</v>
      </c>
      <c r="L256" s="270">
        <f t="shared" si="14"/>
        <v>2099.0426550824409</v>
      </c>
      <c r="M256" s="270">
        <f t="shared" si="15"/>
        <v>905.98559436940434</v>
      </c>
      <c r="N256" s="270">
        <f t="shared" si="15"/>
        <v>3005.0282494518451</v>
      </c>
      <c r="P256" s="265">
        <f t="shared" si="16"/>
        <v>5.1335203529560905E-2</v>
      </c>
      <c r="Q256" s="230">
        <f t="shared" si="16"/>
        <v>1677.9620462370412</v>
      </c>
      <c r="R256" s="230">
        <f t="shared" si="16"/>
        <v>2848.7096201592631</v>
      </c>
    </row>
    <row r="257" spans="2:18" x14ac:dyDescent="0.35">
      <c r="B257" s="2">
        <v>2035</v>
      </c>
      <c r="C257" s="58">
        <f t="shared" si="9"/>
        <v>2338.0266268111359</v>
      </c>
      <c r="D257" s="269">
        <f t="shared" si="9"/>
        <v>381.32339962765747</v>
      </c>
      <c r="E257" s="270">
        <f t="shared" si="10"/>
        <v>2719.3500264387935</v>
      </c>
      <c r="G257" s="265">
        <f t="shared" si="11"/>
        <v>4.645493336071526E-2</v>
      </c>
      <c r="H257" s="230">
        <f t="shared" si="12"/>
        <v>1963.6402692500928</v>
      </c>
      <c r="I257" s="230">
        <f t="shared" si="13"/>
        <v>3134.3878431723147</v>
      </c>
      <c r="K257" s="2">
        <v>2035</v>
      </c>
      <c r="L257" s="270">
        <f t="shared" si="14"/>
        <v>2338.0266268111359</v>
      </c>
      <c r="M257" s="270">
        <f t="shared" si="15"/>
        <v>381.32339962765747</v>
      </c>
      <c r="N257" s="270">
        <f t="shared" si="15"/>
        <v>2719.3500264387935</v>
      </c>
      <c r="P257" s="265">
        <f t="shared" si="16"/>
        <v>4.645493336071526E-2</v>
      </c>
      <c r="Q257" s="230">
        <f t="shared" si="16"/>
        <v>1963.6402692500928</v>
      </c>
      <c r="R257" s="230">
        <f t="shared" si="16"/>
        <v>3134.3878431723147</v>
      </c>
    </row>
    <row r="258" spans="2:18" x14ac:dyDescent="0.35">
      <c r="B258" s="2">
        <v>2036</v>
      </c>
      <c r="C258" s="58">
        <f t="shared" si="9"/>
        <v>1703.1857039017314</v>
      </c>
      <c r="D258" s="269">
        <f t="shared" si="9"/>
        <v>376.46299967706994</v>
      </c>
      <c r="E258" s="270">
        <f t="shared" si="10"/>
        <v>2079.6487035788014</v>
      </c>
      <c r="G258" s="265">
        <f t="shared" si="11"/>
        <v>3.5526850533827585E-2</v>
      </c>
      <c r="H258" s="230">
        <f t="shared" si="12"/>
        <v>2603.341592110085</v>
      </c>
      <c r="I258" s="230">
        <f t="shared" si="13"/>
        <v>3774.0891660323068</v>
      </c>
      <c r="K258" s="2" t="s">
        <v>198</v>
      </c>
      <c r="L258" s="270">
        <f>SUM(C258:C262)</f>
        <v>4616.7755226983154</v>
      </c>
      <c r="M258" s="270">
        <f>SUM(D258:D262)</f>
        <v>1567.0103430073782</v>
      </c>
      <c r="N258" s="270">
        <f>SUM(E258:E262)</f>
        <v>6183.7858657056941</v>
      </c>
      <c r="P258" s="265">
        <f>SUM(G258:G262)</f>
        <v>0.10563824351971729</v>
      </c>
      <c r="Q258" s="230">
        <f>SUM(H258:H262)</f>
        <v>17231.165612738736</v>
      </c>
      <c r="R258" s="230">
        <f>SUM(I258:I262)</f>
        <v>23084.903482349851</v>
      </c>
    </row>
    <row r="259" spans="2:18" x14ac:dyDescent="0.35">
      <c r="B259" s="2">
        <v>2037</v>
      </c>
      <c r="C259" s="58">
        <f t="shared" si="9"/>
        <v>248.96320386176217</v>
      </c>
      <c r="D259" s="269">
        <f t="shared" si="9"/>
        <v>362.9065723991211</v>
      </c>
      <c r="E259" s="270">
        <f t="shared" si="10"/>
        <v>611.86977626088333</v>
      </c>
      <c r="G259" s="265">
        <f t="shared" si="11"/>
        <v>1.0452633682784514E-2</v>
      </c>
      <c r="H259" s="230">
        <f t="shared" si="12"/>
        <v>4071.1205194280028</v>
      </c>
      <c r="I259" s="230">
        <f t="shared" si="13"/>
        <v>5241.8680933502246</v>
      </c>
      <c r="K259" s="2" t="s">
        <v>217</v>
      </c>
      <c r="L259" s="270">
        <f>SUM(C263:C276)</f>
        <v>4341.7997452644331</v>
      </c>
      <c r="M259" s="270">
        <f>SUM(D263:D276)</f>
        <v>5016.2444494342126</v>
      </c>
      <c r="N259" s="270">
        <f>SUM(E263:E276)</f>
        <v>9358.0441946986448</v>
      </c>
      <c r="P259" s="265">
        <f>SUM(G263:G276)</f>
        <v>0.15986442172751997</v>
      </c>
      <c r="Q259" s="230">
        <f>SUM(H263:H276)</f>
        <v>56203.819944945761</v>
      </c>
      <c r="R259" s="230">
        <f>SUM(I263:I276)</f>
        <v>72594.285979856868</v>
      </c>
    </row>
    <row r="260" spans="2:18" x14ac:dyDescent="0.35">
      <c r="B260" s="2">
        <v>2038</v>
      </c>
      <c r="C260" s="58">
        <f t="shared" si="9"/>
        <v>791.1545272481319</v>
      </c>
      <c r="D260" s="269">
        <f t="shared" si="9"/>
        <v>314.85790996329916</v>
      </c>
      <c r="E260" s="270">
        <f t="shared" si="10"/>
        <v>1106.012437211431</v>
      </c>
      <c r="G260" s="265">
        <f t="shared" si="11"/>
        <v>1.8894123068836848E-2</v>
      </c>
      <c r="H260" s="230">
        <f t="shared" si="12"/>
        <v>3576.9778584774554</v>
      </c>
      <c r="I260" s="230">
        <f t="shared" si="13"/>
        <v>4747.7254323996767</v>
      </c>
      <c r="K260" s="2"/>
      <c r="L260" s="270"/>
      <c r="M260" s="270"/>
      <c r="N260" s="270"/>
      <c r="P260" s="265">
        <f>SUM(P246:P259)</f>
        <v>0.99999999999999978</v>
      </c>
      <c r="Q260" s="230"/>
      <c r="R260" s="230"/>
    </row>
    <row r="261" spans="2:18" x14ac:dyDescent="0.35">
      <c r="B261" s="2">
        <v>2039</v>
      </c>
      <c r="C261" s="58">
        <f t="shared" si="9"/>
        <v>267.74878115528088</v>
      </c>
      <c r="D261" s="269">
        <f t="shared" si="9"/>
        <v>285.31902024692795</v>
      </c>
      <c r="E261" s="270">
        <f t="shared" si="10"/>
        <v>553.06780140220883</v>
      </c>
      <c r="G261" s="265">
        <f t="shared" si="11"/>
        <v>9.4481135596007106E-3</v>
      </c>
      <c r="H261" s="230">
        <f t="shared" si="12"/>
        <v>4129.9224942866776</v>
      </c>
      <c r="I261" s="230">
        <f t="shared" si="13"/>
        <v>5300.6700682088995</v>
      </c>
      <c r="K261" s="2"/>
      <c r="L261" s="270"/>
      <c r="M261" s="270"/>
      <c r="N261" s="270"/>
      <c r="P261" s="265"/>
      <c r="Q261" s="230"/>
      <c r="R261" s="230"/>
    </row>
    <row r="262" spans="2:18" x14ac:dyDescent="0.35">
      <c r="B262" s="2">
        <v>2040</v>
      </c>
      <c r="C262" s="58">
        <f t="shared" si="9"/>
        <v>1605.723306531409</v>
      </c>
      <c r="D262" s="269">
        <f t="shared" si="9"/>
        <v>227.46384072096009</v>
      </c>
      <c r="E262" s="270">
        <f t="shared" si="10"/>
        <v>1833.187147252369</v>
      </c>
      <c r="G262" s="265">
        <f t="shared" si="11"/>
        <v>3.1316522674667634E-2</v>
      </c>
      <c r="H262" s="230">
        <f t="shared" si="12"/>
        <v>2849.8031484365174</v>
      </c>
      <c r="I262" s="230">
        <f t="shared" si="13"/>
        <v>4020.5507223587392</v>
      </c>
      <c r="K262" s="2"/>
      <c r="L262" s="270"/>
      <c r="M262" s="270"/>
      <c r="N262" s="270"/>
      <c r="P262" s="265"/>
      <c r="Q262" s="230"/>
      <c r="R262" s="230"/>
    </row>
    <row r="263" spans="2:18" x14ac:dyDescent="0.35">
      <c r="B263" s="2">
        <v>2041</v>
      </c>
      <c r="C263" s="58">
        <f t="shared" si="9"/>
        <v>240.98562344317381</v>
      </c>
      <c r="D263" s="269">
        <f t="shared" si="9"/>
        <v>181.65543127562427</v>
      </c>
      <c r="E263" s="270">
        <f t="shared" si="10"/>
        <v>422.64105471879805</v>
      </c>
      <c r="G263" s="265">
        <f t="shared" si="11"/>
        <v>7.2200201671633124E-3</v>
      </c>
      <c r="H263" s="230">
        <f t="shared" si="12"/>
        <v>4260.3492409700884</v>
      </c>
      <c r="I263" s="230">
        <f t="shared" si="13"/>
        <v>5431.0968148923102</v>
      </c>
      <c r="K263" s="2"/>
      <c r="L263" s="270"/>
      <c r="M263" s="270"/>
      <c r="N263" s="270"/>
      <c r="P263" s="265"/>
      <c r="Q263" s="230"/>
      <c r="R263" s="230"/>
    </row>
    <row r="264" spans="2:18" x14ac:dyDescent="0.35">
      <c r="B264" s="2">
        <v>2042</v>
      </c>
      <c r="C264" s="58">
        <f t="shared" si="9"/>
        <v>5.6035147566842823E-2</v>
      </c>
      <c r="D264" s="269">
        <f t="shared" si="9"/>
        <v>123.2373825814614</v>
      </c>
      <c r="E264" s="270">
        <f t="shared" si="10"/>
        <v>123.29341772902825</v>
      </c>
      <c r="G264" s="265">
        <f t="shared" si="11"/>
        <v>2.1062340076601215E-3</v>
      </c>
      <c r="H264" s="230">
        <f t="shared" si="12"/>
        <v>4559.6968779598583</v>
      </c>
      <c r="I264" s="230">
        <f t="shared" si="13"/>
        <v>5730.4444518820801</v>
      </c>
    </row>
    <row r="265" spans="2:18" x14ac:dyDescent="0.35">
      <c r="B265" s="2">
        <v>2043</v>
      </c>
      <c r="C265" s="58">
        <f t="shared" si="9"/>
        <v>848.72966999751566</v>
      </c>
      <c r="D265" s="269">
        <f t="shared" si="9"/>
        <v>618.69545333369604</v>
      </c>
      <c r="E265" s="270">
        <f t="shared" si="10"/>
        <v>1467.4251233312116</v>
      </c>
      <c r="G265" s="265">
        <f t="shared" si="11"/>
        <v>2.5068172781517115E-2</v>
      </c>
      <c r="H265" s="230">
        <f t="shared" si="12"/>
        <v>3215.5651723576748</v>
      </c>
      <c r="I265" s="230">
        <f t="shared" si="13"/>
        <v>4386.3127462798966</v>
      </c>
      <c r="K265" s="2"/>
      <c r="L265" s="58"/>
      <c r="M265" s="269"/>
      <c r="N265" s="270"/>
      <c r="P265" s="265"/>
      <c r="Q265" s="230"/>
      <c r="R265" s="230"/>
    </row>
    <row r="266" spans="2:18" x14ac:dyDescent="0.35">
      <c r="B266" s="2">
        <v>2044</v>
      </c>
      <c r="C266" s="58">
        <f t="shared" si="9"/>
        <v>741.77216023629626</v>
      </c>
      <c r="D266" s="269">
        <f t="shared" si="9"/>
        <v>1074.3799779130932</v>
      </c>
      <c r="E266" s="270">
        <f t="shared" si="10"/>
        <v>1816.1521381493894</v>
      </c>
      <c r="G266" s="265">
        <f t="shared" si="11"/>
        <v>3.1025511879814411E-2</v>
      </c>
      <c r="H266" s="230">
        <f t="shared" si="12"/>
        <v>2866.8381575394969</v>
      </c>
      <c r="I266" s="230">
        <f t="shared" si="13"/>
        <v>4037.5857314617188</v>
      </c>
      <c r="K266" s="2"/>
      <c r="L266" s="58"/>
      <c r="M266" s="269"/>
      <c r="N266" s="270"/>
      <c r="P266" s="265"/>
      <c r="Q266" s="230"/>
      <c r="R266" s="230"/>
    </row>
    <row r="267" spans="2:18" x14ac:dyDescent="0.35">
      <c r="B267" s="2">
        <v>2045</v>
      </c>
      <c r="C267" s="58">
        <f t="shared" si="9"/>
        <v>676.01404323300335</v>
      </c>
      <c r="D267" s="269">
        <f t="shared" si="9"/>
        <v>1333.5517274603374</v>
      </c>
      <c r="E267" s="270">
        <f t="shared" si="10"/>
        <v>2009.5657706933407</v>
      </c>
      <c r="G267" s="265">
        <f t="shared" si="11"/>
        <v>3.4329616656149413E-2</v>
      </c>
      <c r="H267" s="230">
        <f t="shared" si="12"/>
        <v>2673.4245249955457</v>
      </c>
      <c r="I267" s="230">
        <f t="shared" si="13"/>
        <v>3844.1720989177675</v>
      </c>
      <c r="K267" s="2"/>
      <c r="L267" s="58"/>
      <c r="M267" s="269"/>
      <c r="N267" s="270"/>
      <c r="P267" s="265"/>
      <c r="Q267" s="230"/>
      <c r="R267" s="230"/>
    </row>
    <row r="268" spans="2:18" x14ac:dyDescent="0.35">
      <c r="B268" s="2">
        <v>2046</v>
      </c>
      <c r="C268" s="58">
        <f t="shared" si="9"/>
        <v>1014.8500000483081</v>
      </c>
      <c r="D268" s="269">
        <f t="shared" si="9"/>
        <v>30.311128119999999</v>
      </c>
      <c r="E268" s="270">
        <f t="shared" si="10"/>
        <v>1045.1611281683081</v>
      </c>
      <c r="G268" s="265">
        <f t="shared" si="11"/>
        <v>1.7854593961135864E-2</v>
      </c>
      <c r="H268" s="230">
        <f t="shared" si="12"/>
        <v>3637.8291675205783</v>
      </c>
      <c r="I268" s="230">
        <f t="shared" si="13"/>
        <v>4808.5767414428001</v>
      </c>
      <c r="K268" s="2"/>
      <c r="L268" s="58"/>
      <c r="M268" s="269"/>
      <c r="N268" s="270"/>
      <c r="P268" s="265"/>
      <c r="Q268" s="230"/>
      <c r="R268" s="230"/>
    </row>
    <row r="269" spans="2:18" x14ac:dyDescent="0.35">
      <c r="B269" s="2">
        <v>2047</v>
      </c>
      <c r="C269" s="58">
        <f t="shared" si="9"/>
        <v>30.759326445303255</v>
      </c>
      <c r="D269" s="269">
        <f t="shared" si="9"/>
        <v>29.690788120000001</v>
      </c>
      <c r="E269" s="270">
        <f t="shared" si="10"/>
        <v>60.450114565303252</v>
      </c>
      <c r="G269" s="265">
        <f t="shared" si="11"/>
        <v>1.0326754615904801E-3</v>
      </c>
      <c r="H269" s="230">
        <f t="shared" si="12"/>
        <v>4622.5401811235834</v>
      </c>
      <c r="I269" s="230">
        <f t="shared" si="13"/>
        <v>5793.2877550458052</v>
      </c>
      <c r="K269" s="2"/>
      <c r="L269" s="58"/>
      <c r="M269" s="269"/>
      <c r="N269" s="270"/>
      <c r="P269" s="265"/>
      <c r="Q269" s="230"/>
      <c r="R269" s="230"/>
    </row>
    <row r="270" spans="2:18" x14ac:dyDescent="0.35">
      <c r="B270" s="2">
        <v>2048</v>
      </c>
      <c r="C270" s="58">
        <f t="shared" si="9"/>
        <v>0</v>
      </c>
      <c r="D270" s="269">
        <f t="shared" si="9"/>
        <v>29.04563452</v>
      </c>
      <c r="E270" s="270">
        <f t="shared" si="10"/>
        <v>29.04563452</v>
      </c>
      <c r="G270" s="265">
        <f t="shared" si="11"/>
        <v>4.9618953166294822E-4</v>
      </c>
      <c r="H270" s="230">
        <f t="shared" si="12"/>
        <v>4653.9446611688863</v>
      </c>
      <c r="I270" s="230">
        <f t="shared" si="13"/>
        <v>5824.6922350911082</v>
      </c>
      <c r="K270" s="2"/>
      <c r="L270" s="58"/>
      <c r="M270" s="269"/>
      <c r="N270" s="270"/>
      <c r="P270" s="265"/>
      <c r="Q270" s="230"/>
      <c r="R270" s="230"/>
    </row>
    <row r="271" spans="2:18" x14ac:dyDescent="0.35">
      <c r="B271" s="2">
        <v>2049</v>
      </c>
      <c r="C271" s="58">
        <f t="shared" si="9"/>
        <v>552.41473070727181</v>
      </c>
      <c r="D271" s="269">
        <f t="shared" si="9"/>
        <v>28.604634520000001</v>
      </c>
      <c r="E271" s="270">
        <f t="shared" si="10"/>
        <v>581.01936522727181</v>
      </c>
      <c r="G271" s="265">
        <f t="shared" si="11"/>
        <v>9.9256129701938926E-3</v>
      </c>
      <c r="H271" s="230">
        <f t="shared" si="12"/>
        <v>4101.9709304616144</v>
      </c>
      <c r="I271" s="230">
        <f t="shared" si="13"/>
        <v>5272.7185043838363</v>
      </c>
      <c r="K271" s="2"/>
      <c r="L271" s="58"/>
      <c r="M271" s="269"/>
      <c r="N271" s="270"/>
      <c r="P271" s="265"/>
    </row>
    <row r="272" spans="2:18" x14ac:dyDescent="0.35">
      <c r="B272" s="2">
        <v>2050</v>
      </c>
      <c r="C272" s="58">
        <f t="shared" si="9"/>
        <v>194.21671661802981</v>
      </c>
      <c r="D272" s="269">
        <f t="shared" si="9"/>
        <v>13.71563452</v>
      </c>
      <c r="E272" s="270">
        <f t="shared" si="10"/>
        <v>207.93235113802982</v>
      </c>
      <c r="G272" s="265">
        <f t="shared" si="11"/>
        <v>3.552129524239249E-3</v>
      </c>
      <c r="H272" s="230">
        <f t="shared" si="12"/>
        <v>4475.0579445508565</v>
      </c>
      <c r="I272" s="230">
        <f t="shared" si="13"/>
        <v>5645.8055184730783</v>
      </c>
      <c r="K272" s="2"/>
      <c r="L272" s="58"/>
      <c r="M272" s="269"/>
      <c r="N272" s="270"/>
      <c r="P272" s="265"/>
    </row>
    <row r="273" spans="2:16" x14ac:dyDescent="0.35">
      <c r="B273" s="2">
        <v>2051</v>
      </c>
      <c r="C273" s="58">
        <f t="shared" si="9"/>
        <v>42.001439387964346</v>
      </c>
      <c r="D273" s="269">
        <f t="shared" si="9"/>
        <v>13.71563452</v>
      </c>
      <c r="E273" s="270">
        <f t="shared" si="10"/>
        <v>55.717073907964348</v>
      </c>
      <c r="G273" s="265">
        <f t="shared" si="11"/>
        <v>9.5182044616674811E-4</v>
      </c>
      <c r="H273" s="230">
        <f t="shared" si="12"/>
        <v>4627.2732217809216</v>
      </c>
      <c r="I273" s="230">
        <f t="shared" si="13"/>
        <v>5798.0207957031434</v>
      </c>
      <c r="K273" s="2"/>
      <c r="L273" s="58"/>
      <c r="M273" s="269"/>
      <c r="N273" s="270"/>
      <c r="P273" s="265"/>
    </row>
    <row r="274" spans="2:16" x14ac:dyDescent="0.35">
      <c r="B274" s="2">
        <v>2052</v>
      </c>
      <c r="C274" s="58"/>
      <c r="D274" s="269">
        <f>+D235/$B$238</f>
        <v>513.71563451999998</v>
      </c>
      <c r="E274" s="270">
        <f t="shared" si="10"/>
        <v>513.71563451999998</v>
      </c>
      <c r="G274" s="265">
        <f t="shared" si="11"/>
        <v>8.7758564862783738E-3</v>
      </c>
      <c r="H274" s="230">
        <f>+$H$246-E274</f>
        <v>4169.2746611688863</v>
      </c>
      <c r="I274" s="230">
        <f>+$I$246-E274</f>
        <v>5340.0222350911081</v>
      </c>
      <c r="K274" s="2"/>
      <c r="L274" s="58"/>
      <c r="M274" s="269"/>
      <c r="N274" s="270"/>
      <c r="P274" s="265"/>
    </row>
    <row r="275" spans="2:16" x14ac:dyDescent="0.35">
      <c r="B275" s="2">
        <v>2053</v>
      </c>
      <c r="C275" s="58"/>
      <c r="D275" s="269">
        <f>+D236/$B$238</f>
        <v>513.42160252000008</v>
      </c>
      <c r="E275" s="270">
        <f t="shared" si="10"/>
        <v>513.42160252000008</v>
      </c>
      <c r="G275" s="265">
        <f t="shared" si="11"/>
        <v>8.7708335076867577E-3</v>
      </c>
      <c r="H275" s="230">
        <f>+$H$246-E275</f>
        <v>4169.5686931688861</v>
      </c>
      <c r="I275" s="230">
        <f>+$I$246-E275</f>
        <v>5340.3162670911079</v>
      </c>
      <c r="K275" s="2"/>
      <c r="L275" s="58"/>
      <c r="M275" s="269"/>
      <c r="N275" s="270"/>
      <c r="P275" s="265"/>
    </row>
    <row r="276" spans="2:16" x14ac:dyDescent="0.35">
      <c r="B276" s="2">
        <v>2054</v>
      </c>
      <c r="D276" s="269">
        <f>+D237/$B$238</f>
        <v>512.50378551000006</v>
      </c>
      <c r="E276" s="270">
        <f>SUM(C276:D276)</f>
        <v>512.50378551000006</v>
      </c>
      <c r="G276" s="265">
        <f t="shared" si="11"/>
        <v>8.7551543462612916E-3</v>
      </c>
      <c r="H276" s="230">
        <f>+$H$246-E276</f>
        <v>4170.4865101788864</v>
      </c>
      <c r="I276" s="230">
        <f>+$I$246-E276</f>
        <v>5341.2340841011082</v>
      </c>
    </row>
    <row r="277" spans="2:16" x14ac:dyDescent="0.35">
      <c r="C277" s="274">
        <f>SUM(C247:C276)</f>
        <v>43669.060921146127</v>
      </c>
      <c r="D277" s="274">
        <f t="shared" ref="D277:E277" si="17">SUM(D247:D276)</f>
        <v>14868.317774964918</v>
      </c>
      <c r="E277" s="274">
        <f t="shared" si="17"/>
        <v>58537.378696111082</v>
      </c>
      <c r="G277" s="265">
        <f>SUM(G247:G276)</f>
        <v>0.99999999999999944</v>
      </c>
      <c r="L277" s="274">
        <f>SUM(L247:L275)</f>
        <v>43669.060921146141</v>
      </c>
      <c r="M277" s="274">
        <f>SUM(M247:M276)</f>
        <v>14868.31777496492</v>
      </c>
      <c r="N277" s="274">
        <f>SUM(N247:N275)</f>
        <v>58537.378696111075</v>
      </c>
      <c r="P277" s="265">
        <f>SUM(P247:P275)</f>
        <v>1.9999999999999996</v>
      </c>
    </row>
    <row r="278" spans="2:16" x14ac:dyDescent="0.35">
      <c r="C278" s="269">
        <f>+C277-'DOMESTIC DEBT USD'!DD6</f>
        <v>0</v>
      </c>
      <c r="D278" s="269">
        <f>+D277-'EXTERNAL DEBT USD'!DD7</f>
        <v>0</v>
      </c>
      <c r="E278" s="269">
        <f>+E277-'PUBLIC DEBT USD'!DD6</f>
        <v>0</v>
      </c>
      <c r="L278" s="31">
        <f>+L277-C277</f>
        <v>0</v>
      </c>
      <c r="M278" s="269">
        <f>+M277-D277</f>
        <v>0</v>
      </c>
      <c r="N278" s="270">
        <f>+N277-E277</f>
        <v>0</v>
      </c>
    </row>
    <row r="279" spans="2:16" x14ac:dyDescent="0.35">
      <c r="B279" s="277" t="s">
        <v>203</v>
      </c>
      <c r="C279" s="230"/>
      <c r="E279" s="270"/>
    </row>
  </sheetData>
  <mergeCells count="59">
    <mergeCell ref="K245:N245"/>
    <mergeCell ref="B245:E245"/>
    <mergeCell ref="B242:I242"/>
    <mergeCell ref="K243:N243"/>
    <mergeCell ref="K205:N205"/>
    <mergeCell ref="K206:N206"/>
    <mergeCell ref="L242:R242"/>
    <mergeCell ref="B206:E206"/>
    <mergeCell ref="B243:E243"/>
    <mergeCell ref="B244:E244"/>
    <mergeCell ref="B205:E205"/>
    <mergeCell ref="D154:K154"/>
    <mergeCell ref="D123:K123"/>
    <mergeCell ref="D153:K153"/>
    <mergeCell ref="D124:K124"/>
    <mergeCell ref="K244:N244"/>
    <mergeCell ref="D158:K158"/>
    <mergeCell ref="D156:K156"/>
    <mergeCell ref="D157:K157"/>
    <mergeCell ref="K204:N204"/>
    <mergeCell ref="B204:E204"/>
    <mergeCell ref="D71:K71"/>
    <mergeCell ref="D125:K125"/>
    <mergeCell ref="D99:K99"/>
    <mergeCell ref="D126:K126"/>
    <mergeCell ref="D127:K127"/>
    <mergeCell ref="D94:K94"/>
    <mergeCell ref="D95:K95"/>
    <mergeCell ref="D96:K96"/>
    <mergeCell ref="D97:K97"/>
    <mergeCell ref="D98:K98"/>
    <mergeCell ref="D68:K68"/>
    <mergeCell ref="D69:K69"/>
    <mergeCell ref="I7:M7"/>
    <mergeCell ref="I25:M25"/>
    <mergeCell ref="I26:M26"/>
    <mergeCell ref="I27:M27"/>
    <mergeCell ref="I8:M8"/>
    <mergeCell ref="E47:J47"/>
    <mergeCell ref="C25:G25"/>
    <mergeCell ref="C9:G9"/>
    <mergeCell ref="C27:G27"/>
    <mergeCell ref="I9:M9"/>
    <mergeCell ref="D70:K70"/>
    <mergeCell ref="C26:G26"/>
    <mergeCell ref="B2:N2"/>
    <mergeCell ref="D128:K128"/>
    <mergeCell ref="D155:K155"/>
    <mergeCell ref="E44:J44"/>
    <mergeCell ref="E45:J45"/>
    <mergeCell ref="E46:J46"/>
    <mergeCell ref="D67:K67"/>
    <mergeCell ref="C6:G6"/>
    <mergeCell ref="I6:M6"/>
    <mergeCell ref="C24:G24"/>
    <mergeCell ref="I24:M24"/>
    <mergeCell ref="E43:J43"/>
    <mergeCell ref="C7:G7"/>
    <mergeCell ref="C8:G8"/>
  </mergeCells>
  <phoneticPr fontId="0" type="noConversion"/>
  <hyperlinks>
    <hyperlink ref="O153" location="CONTENTS!I5" display="Å CONTENTS" xr:uid="{00000000-0004-0000-0B00-000000000000}"/>
    <hyperlink ref="O91" location="CONTENTS!I5" display="Å CONTENTS" xr:uid="{00000000-0004-0000-0B00-000001000000}"/>
    <hyperlink ref="O2" location="CONTENTS!I5" display="Å CONTENTS" xr:uid="{00000000-0004-0000-0B00-000002000000}"/>
  </hyperlinks>
  <printOptions horizontalCentered="1" verticalCentered="1"/>
  <pageMargins left="0.25" right="0.25" top="0.51" bottom="0.37" header="0" footer="0"/>
  <pageSetup scale="55" orientation="landscape" horizontalDpi="300" verticalDpi="300" r:id="rId1"/>
  <headerFooter alignWithMargins="0"/>
  <rowBreaks count="3" manualBreakCount="3">
    <brk id="66" max="14" man="1"/>
    <brk id="118" max="14" man="1"/>
    <brk id="179" max="14" man="1"/>
  </rowBreaks>
  <colBreaks count="1" manualBreakCount="1">
    <brk id="15" max="135" man="1"/>
  </col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rgb="FF002060"/>
  </sheetPr>
  <dimension ref="A1:AI171"/>
  <sheetViews>
    <sheetView showGridLines="0" tabSelected="1" topLeftCell="J98" zoomScaleNormal="100" workbookViewId="0">
      <selection activeCell="AE175" sqref="AE175"/>
    </sheetView>
  </sheetViews>
  <sheetFormatPr baseColWidth="10" defaultColWidth="11.44140625" defaultRowHeight="14.4" x14ac:dyDescent="0.35"/>
  <cols>
    <col min="1" max="1" width="4.44140625" style="142" customWidth="1"/>
    <col min="2" max="2" width="11.44140625" style="142"/>
    <col min="3" max="3" width="21.88671875" style="142" bestFit="1" customWidth="1"/>
    <col min="4" max="4" width="26" style="142" customWidth="1"/>
    <col min="5" max="5" width="21.6640625" style="142" bestFit="1" customWidth="1"/>
    <col min="6" max="6" width="21.88671875" style="142" bestFit="1" customWidth="1"/>
    <col min="7" max="7" width="27.44140625" style="142" customWidth="1"/>
    <col min="8" max="8" width="25.77734375" style="142" customWidth="1"/>
    <col min="9" max="9" width="26.44140625" style="142" customWidth="1"/>
    <col min="10" max="10" width="20.77734375" style="142" bestFit="1" customWidth="1"/>
    <col min="11" max="11" width="20.88671875" style="142" bestFit="1" customWidth="1"/>
    <col min="12" max="12" width="18.88671875" style="142" bestFit="1" customWidth="1"/>
    <col min="13" max="13" width="13.5546875" style="142" customWidth="1"/>
    <col min="14" max="14" width="13.33203125" style="142" customWidth="1"/>
    <col min="15" max="15" width="13.109375" style="142" customWidth="1"/>
    <col min="16" max="16" width="13.33203125" style="142" customWidth="1"/>
    <col min="17" max="17" width="17.109375" style="142" bestFit="1" customWidth="1"/>
    <col min="18" max="18" width="17.5546875" style="142" bestFit="1" customWidth="1"/>
    <col min="19" max="19" width="18.33203125" style="142" bestFit="1" customWidth="1"/>
    <col min="20" max="20" width="19.5546875" style="142" bestFit="1" customWidth="1"/>
    <col min="21" max="21" width="17.5546875" style="142" bestFit="1" customWidth="1"/>
    <col min="22" max="22" width="16.5546875" style="142" bestFit="1" customWidth="1"/>
    <col min="23" max="23" width="17.77734375" style="142" bestFit="1" customWidth="1"/>
    <col min="24" max="24" width="19.109375" style="142" bestFit="1" customWidth="1"/>
    <col min="25" max="25" width="19.33203125" style="142" bestFit="1" customWidth="1"/>
    <col min="26" max="26" width="21" style="142" customWidth="1"/>
    <col min="27" max="27" width="16.5546875" style="142" bestFit="1" customWidth="1"/>
    <col min="28" max="28" width="16.109375" style="142" bestFit="1" customWidth="1"/>
    <col min="29" max="29" width="20.109375" style="142" customWidth="1"/>
    <col min="30" max="30" width="20.77734375" style="142" customWidth="1"/>
    <col min="31" max="31" width="20.21875" style="142" customWidth="1"/>
    <col min="32" max="33" width="23.33203125" style="142" customWidth="1"/>
    <col min="34" max="34" width="25.6640625" style="142" customWidth="1"/>
    <col min="35" max="35" width="23.6640625" style="142" bestFit="1" customWidth="1"/>
    <col min="36" max="36" width="11.44140625" style="142"/>
    <col min="37" max="37" width="12.44140625" style="142" bestFit="1" customWidth="1"/>
    <col min="38" max="16384" width="11.44140625" style="142"/>
  </cols>
  <sheetData>
    <row r="1" spans="2:19" s="149" customFormat="1" x14ac:dyDescent="0.35"/>
    <row r="2" spans="2:19" s="149" customFormat="1" ht="31.5" customHeight="1" x14ac:dyDescent="0.35">
      <c r="B2" s="545" t="s">
        <v>204</v>
      </c>
      <c r="C2" s="545"/>
      <c r="D2" s="545"/>
      <c r="E2" s="545"/>
      <c r="F2" s="545"/>
      <c r="G2" s="545"/>
      <c r="H2" s="545"/>
      <c r="I2" s="545"/>
      <c r="J2" s="545"/>
      <c r="K2" s="545"/>
      <c r="L2" s="545"/>
      <c r="M2" s="545"/>
      <c r="N2" s="545"/>
      <c r="O2" s="545"/>
      <c r="P2" s="545"/>
      <c r="Q2" s="545"/>
      <c r="R2" s="545"/>
      <c r="S2" s="126" t="s">
        <v>42</v>
      </c>
    </row>
    <row r="3" spans="2:19" s="149" customFormat="1" x14ac:dyDescent="0.35"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47"/>
      <c r="M3" s="147"/>
      <c r="N3" s="147"/>
      <c r="O3" s="147"/>
      <c r="P3" s="147"/>
      <c r="Q3" s="147"/>
      <c r="R3" s="243"/>
    </row>
    <row r="4" spans="2:19" hidden="1" x14ac:dyDescent="0.35">
      <c r="N4" s="241"/>
      <c r="O4" s="241"/>
      <c r="P4" s="241"/>
      <c r="Q4" s="241"/>
      <c r="R4" s="241"/>
    </row>
    <row r="5" spans="2:19" s="336" customFormat="1" ht="12.75" hidden="1" customHeight="1" x14ac:dyDescent="0.35">
      <c r="B5" s="544" t="s">
        <v>127</v>
      </c>
      <c r="C5" s="544"/>
      <c r="D5" s="544"/>
      <c r="E5" s="544"/>
      <c r="F5" s="544"/>
      <c r="G5" s="335"/>
      <c r="H5" s="544" t="str">
        <f>+B5</f>
        <v>Central Goverment of Costa Rica</v>
      </c>
      <c r="I5" s="544"/>
      <c r="J5" s="544"/>
      <c r="K5" s="544"/>
      <c r="L5" s="544"/>
      <c r="M5" s="335"/>
      <c r="N5" s="544" t="str">
        <f>+B5</f>
        <v>Central Goverment of Costa Rica</v>
      </c>
      <c r="O5" s="544"/>
      <c r="P5" s="544"/>
      <c r="Q5" s="544"/>
      <c r="R5" s="544"/>
    </row>
    <row r="6" spans="2:19" s="338" customFormat="1" ht="15" hidden="1" customHeight="1" x14ac:dyDescent="0.35">
      <c r="B6" s="544" t="s">
        <v>205</v>
      </c>
      <c r="C6" s="544"/>
      <c r="D6" s="544"/>
      <c r="E6" s="544"/>
      <c r="F6" s="544"/>
      <c r="G6" s="337"/>
      <c r="H6" s="544" t="str">
        <f>+B6</f>
        <v>Maturity Profile Public Debt</v>
      </c>
      <c r="I6" s="544"/>
      <c r="J6" s="544"/>
      <c r="K6" s="544"/>
      <c r="L6" s="544"/>
      <c r="M6" s="337"/>
      <c r="N6" s="544" t="str">
        <f>+H6</f>
        <v>Maturity Profile Public Debt</v>
      </c>
      <c r="O6" s="544"/>
      <c r="P6" s="544"/>
      <c r="Q6" s="544"/>
      <c r="R6" s="544"/>
    </row>
    <row r="7" spans="2:19" s="336" customFormat="1" ht="12.75" hidden="1" customHeight="1" x14ac:dyDescent="0.35">
      <c r="B7" s="546">
        <v>2024</v>
      </c>
      <c r="C7" s="546"/>
      <c r="D7" s="546"/>
      <c r="E7" s="546"/>
      <c r="F7" s="546"/>
      <c r="G7" s="335"/>
      <c r="H7" s="546">
        <f>+B7</f>
        <v>2024</v>
      </c>
      <c r="I7" s="546"/>
      <c r="J7" s="546"/>
      <c r="K7" s="546"/>
      <c r="L7" s="546"/>
      <c r="M7" s="335"/>
      <c r="N7" s="546">
        <f>+B7</f>
        <v>2024</v>
      </c>
      <c r="O7" s="546"/>
      <c r="P7" s="546"/>
      <c r="Q7" s="546"/>
      <c r="R7" s="546"/>
    </row>
    <row r="8" spans="2:19" s="336" customFormat="1" hidden="1" x14ac:dyDescent="0.35">
      <c r="B8" s="547">
        <v>45322</v>
      </c>
      <c r="C8" s="547"/>
      <c r="D8" s="547"/>
      <c r="E8" s="547"/>
      <c r="F8" s="547"/>
      <c r="G8" s="335"/>
      <c r="H8" s="547">
        <f>+B8</f>
        <v>45322</v>
      </c>
      <c r="I8" s="547"/>
      <c r="J8" s="547"/>
      <c r="K8" s="547"/>
      <c r="L8" s="547"/>
      <c r="M8" s="335"/>
      <c r="N8" s="547">
        <f>+B8</f>
        <v>45322</v>
      </c>
      <c r="O8" s="547"/>
      <c r="P8" s="547"/>
      <c r="Q8" s="547"/>
      <c r="R8" s="547"/>
    </row>
    <row r="9" spans="2:19" s="336" customFormat="1" hidden="1" x14ac:dyDescent="0.35">
      <c r="B9" s="543" t="s">
        <v>219</v>
      </c>
      <c r="C9" s="543"/>
      <c r="D9" s="543"/>
      <c r="E9" s="543"/>
      <c r="F9" s="543"/>
      <c r="G9" s="335"/>
      <c r="H9" s="543" t="s">
        <v>90</v>
      </c>
      <c r="I9" s="543"/>
      <c r="J9" s="543"/>
      <c r="K9" s="543"/>
      <c r="L9" s="543"/>
      <c r="M9" s="335"/>
      <c r="N9" s="544" t="s">
        <v>131</v>
      </c>
      <c r="O9" s="544"/>
      <c r="P9" s="544"/>
      <c r="Q9" s="544"/>
      <c r="R9" s="544"/>
    </row>
    <row r="10" spans="2:19" s="336" customFormat="1" hidden="1" x14ac:dyDescent="0.35">
      <c r="B10" s="335"/>
      <c r="C10" s="335"/>
      <c r="D10" s="335"/>
      <c r="E10" s="335"/>
      <c r="F10" s="335"/>
    </row>
    <row r="11" spans="2:19" s="336" customFormat="1" hidden="1" x14ac:dyDescent="0.35">
      <c r="B11" s="335"/>
      <c r="C11" s="335"/>
      <c r="D11" s="335"/>
      <c r="E11" s="335"/>
      <c r="F11" s="335"/>
    </row>
    <row r="12" spans="2:19" s="336" customFormat="1" hidden="1" x14ac:dyDescent="0.35">
      <c r="B12" s="335"/>
      <c r="C12" s="335"/>
      <c r="D12" s="335"/>
      <c r="E12" s="335"/>
      <c r="F12" s="335"/>
    </row>
    <row r="13" spans="2:19" s="336" customFormat="1" hidden="1" x14ac:dyDescent="0.35">
      <c r="B13" s="335"/>
      <c r="C13" s="335"/>
      <c r="D13" s="335"/>
      <c r="E13" s="335"/>
      <c r="F13" s="335"/>
    </row>
    <row r="14" spans="2:19" s="336" customFormat="1" hidden="1" x14ac:dyDescent="0.35">
      <c r="B14" s="335"/>
      <c r="C14" s="335"/>
      <c r="D14" s="335"/>
      <c r="E14" s="335"/>
      <c r="F14" s="335"/>
    </row>
    <row r="15" spans="2:19" s="336" customFormat="1" hidden="1" x14ac:dyDescent="0.35">
      <c r="B15" s="335"/>
      <c r="C15" s="335"/>
      <c r="D15" s="335"/>
      <c r="E15" s="335"/>
      <c r="F15" s="335"/>
    </row>
    <row r="16" spans="2:19" s="336" customFormat="1" hidden="1" x14ac:dyDescent="0.35">
      <c r="B16" s="335"/>
      <c r="C16" s="335"/>
      <c r="D16" s="335"/>
      <c r="E16" s="335"/>
      <c r="F16" s="335"/>
    </row>
    <row r="17" spans="2:18" s="336" customFormat="1" hidden="1" x14ac:dyDescent="0.35">
      <c r="B17" s="335"/>
      <c r="C17" s="335"/>
      <c r="D17" s="335"/>
      <c r="E17" s="335"/>
      <c r="F17" s="335"/>
    </row>
    <row r="18" spans="2:18" s="336" customFormat="1" hidden="1" x14ac:dyDescent="0.35">
      <c r="B18" s="335"/>
      <c r="C18" s="335"/>
      <c r="D18" s="335"/>
      <c r="E18" s="335"/>
      <c r="F18" s="335"/>
    </row>
    <row r="19" spans="2:18" s="336" customFormat="1" hidden="1" x14ac:dyDescent="0.35">
      <c r="B19" s="335"/>
      <c r="C19" s="335"/>
      <c r="D19" s="335"/>
      <c r="E19" s="335"/>
      <c r="F19" s="335"/>
    </row>
    <row r="20" spans="2:18" s="336" customFormat="1" hidden="1" x14ac:dyDescent="0.35">
      <c r="B20" s="339"/>
      <c r="C20" s="335"/>
      <c r="D20" s="335"/>
      <c r="E20" s="335"/>
      <c r="F20" s="335"/>
    </row>
    <row r="21" spans="2:18" s="336" customFormat="1" hidden="1" x14ac:dyDescent="0.35">
      <c r="B21" s="335"/>
      <c r="C21" s="335"/>
      <c r="D21" s="335"/>
      <c r="E21" s="335"/>
      <c r="F21" s="335"/>
    </row>
    <row r="22" spans="2:18" hidden="1" x14ac:dyDescent="0.35"/>
    <row r="23" spans="2:18" ht="12.75" hidden="1" customHeight="1" x14ac:dyDescent="0.35">
      <c r="B23" s="502" t="str">
        <f>+B5</f>
        <v>Central Goverment of Costa Rica</v>
      </c>
      <c r="C23" s="502"/>
      <c r="D23" s="502"/>
      <c r="E23" s="502"/>
      <c r="F23" s="502"/>
      <c r="G23" s="149"/>
      <c r="H23" s="502" t="str">
        <f>+H5</f>
        <v>Central Goverment of Costa Rica</v>
      </c>
      <c r="I23" s="502"/>
      <c r="J23" s="502"/>
      <c r="K23" s="502"/>
      <c r="L23" s="502"/>
      <c r="M23" s="149"/>
      <c r="N23" s="502" t="str">
        <f>+N5</f>
        <v>Central Goverment of Costa Rica</v>
      </c>
      <c r="O23" s="502"/>
      <c r="P23" s="502"/>
      <c r="Q23" s="502"/>
      <c r="R23" s="502"/>
    </row>
    <row r="24" spans="2:18" ht="12.75" hidden="1" customHeight="1" x14ac:dyDescent="0.35">
      <c r="B24" s="502" t="str">
        <f>+B6</f>
        <v>Maturity Profile Public Debt</v>
      </c>
      <c r="C24" s="502"/>
      <c r="D24" s="502"/>
      <c r="E24" s="502"/>
      <c r="F24" s="502"/>
      <c r="G24" s="244"/>
      <c r="H24" s="502" t="str">
        <f>+H6</f>
        <v>Maturity Profile Public Debt</v>
      </c>
      <c r="I24" s="502"/>
      <c r="J24" s="502"/>
      <c r="K24" s="502"/>
      <c r="L24" s="502"/>
      <c r="M24" s="244"/>
      <c r="N24" s="502" t="str">
        <f>+N6</f>
        <v>Maturity Profile Public Debt</v>
      </c>
      <c r="O24" s="502"/>
      <c r="P24" s="502"/>
      <c r="Q24" s="502"/>
      <c r="R24" s="502"/>
    </row>
    <row r="25" spans="2:18" hidden="1" x14ac:dyDescent="0.35">
      <c r="B25" s="503">
        <v>2024</v>
      </c>
      <c r="C25" s="503"/>
      <c r="D25" s="503"/>
      <c r="E25" s="503"/>
      <c r="F25" s="503"/>
      <c r="G25" s="149"/>
      <c r="H25" s="503">
        <f>+B25</f>
        <v>2024</v>
      </c>
      <c r="I25" s="503"/>
      <c r="J25" s="503"/>
      <c r="K25" s="503"/>
      <c r="L25" s="503"/>
      <c r="M25" s="149"/>
      <c r="N25" s="503">
        <f>+B25</f>
        <v>2024</v>
      </c>
      <c r="O25" s="503"/>
      <c r="P25" s="503"/>
      <c r="Q25" s="503"/>
      <c r="R25" s="503"/>
    </row>
    <row r="26" spans="2:18" hidden="1" x14ac:dyDescent="0.35">
      <c r="B26" s="518">
        <v>45627</v>
      </c>
      <c r="C26" s="518"/>
      <c r="D26" s="518"/>
      <c r="E26" s="518"/>
      <c r="F26" s="518"/>
      <c r="G26" s="149"/>
      <c r="H26" s="518">
        <f>+B26</f>
        <v>45627</v>
      </c>
      <c r="I26" s="518"/>
      <c r="J26" s="518"/>
      <c r="K26" s="518"/>
      <c r="L26" s="518"/>
      <c r="M26" s="149"/>
      <c r="N26" s="518">
        <f>+B26</f>
        <v>45627</v>
      </c>
      <c r="O26" s="518"/>
      <c r="P26" s="518"/>
      <c r="Q26" s="518"/>
      <c r="R26" s="518"/>
    </row>
    <row r="27" spans="2:18" hidden="1" x14ac:dyDescent="0.35">
      <c r="B27" s="503" t="str">
        <f>+B9</f>
        <v>(CRC million)</v>
      </c>
      <c r="C27" s="503"/>
      <c r="D27" s="503"/>
      <c r="E27" s="503"/>
      <c r="F27" s="503"/>
      <c r="G27" s="149"/>
      <c r="H27" s="507" t="str">
        <f>+H9</f>
        <v>(USD million)</v>
      </c>
      <c r="I27" s="507"/>
      <c r="J27" s="507"/>
      <c r="K27" s="507"/>
      <c r="L27" s="507"/>
      <c r="M27" s="149"/>
      <c r="N27" s="508" t="str">
        <f>+N9</f>
        <v>as a percentage of Total Debt</v>
      </c>
      <c r="O27" s="503"/>
      <c r="P27" s="503"/>
      <c r="Q27" s="503"/>
      <c r="R27" s="503"/>
    </row>
    <row r="28" spans="2:18" hidden="1" x14ac:dyDescent="0.35">
      <c r="B28" s="149"/>
      <c r="C28" s="149"/>
      <c r="D28" s="149"/>
      <c r="E28" s="149"/>
      <c r="F28" s="149"/>
    </row>
    <row r="29" spans="2:18" hidden="1" x14ac:dyDescent="0.35">
      <c r="B29" s="149"/>
      <c r="C29" s="149"/>
      <c r="D29" s="149"/>
      <c r="E29" s="149"/>
      <c r="F29" s="149"/>
    </row>
    <row r="30" spans="2:18" hidden="1" x14ac:dyDescent="0.35">
      <c r="B30" s="149"/>
      <c r="C30" s="149"/>
      <c r="D30" s="149"/>
      <c r="E30" s="149"/>
      <c r="F30" s="149"/>
    </row>
    <row r="31" spans="2:18" hidden="1" x14ac:dyDescent="0.35">
      <c r="B31" s="149"/>
      <c r="C31" s="149"/>
      <c r="D31" s="149"/>
      <c r="E31" s="149"/>
      <c r="F31" s="149"/>
    </row>
    <row r="32" spans="2:18" hidden="1" x14ac:dyDescent="0.35">
      <c r="B32" s="149"/>
      <c r="C32" s="149"/>
      <c r="D32" s="149"/>
      <c r="E32" s="149"/>
      <c r="F32" s="149"/>
    </row>
    <row r="33" spans="1:19" hidden="1" x14ac:dyDescent="0.35">
      <c r="B33" s="149"/>
      <c r="C33" s="149"/>
      <c r="D33" s="149"/>
      <c r="E33" s="149"/>
      <c r="F33" s="149"/>
    </row>
    <row r="34" spans="1:19" hidden="1" x14ac:dyDescent="0.35">
      <c r="B34" s="149"/>
      <c r="C34" s="149"/>
      <c r="D34" s="149"/>
      <c r="E34" s="149"/>
      <c r="F34" s="149"/>
    </row>
    <row r="35" spans="1:19" hidden="1" x14ac:dyDescent="0.35">
      <c r="B35" s="149"/>
      <c r="C35" s="149"/>
      <c r="D35" s="149"/>
      <c r="E35" s="149"/>
      <c r="F35" s="149"/>
    </row>
    <row r="36" spans="1:19" hidden="1" x14ac:dyDescent="0.35">
      <c r="B36" s="149"/>
      <c r="C36" s="149"/>
      <c r="D36" s="149"/>
      <c r="E36" s="149"/>
      <c r="F36" s="149"/>
    </row>
    <row r="37" spans="1:19" hidden="1" x14ac:dyDescent="0.35">
      <c r="B37" s="149"/>
      <c r="C37" s="149"/>
      <c r="D37" s="149"/>
      <c r="E37" s="149"/>
      <c r="F37" s="149"/>
    </row>
    <row r="38" spans="1:19" hidden="1" x14ac:dyDescent="0.35">
      <c r="B38" s="143"/>
      <c r="C38" s="149"/>
      <c r="D38" s="149"/>
      <c r="E38" s="149"/>
      <c r="F38" s="149"/>
    </row>
    <row r="39" spans="1:19" hidden="1" x14ac:dyDescent="0.35">
      <c r="B39" s="149"/>
      <c r="C39" s="149"/>
      <c r="D39" s="149"/>
      <c r="E39" s="149"/>
      <c r="F39" s="149"/>
    </row>
    <row r="41" spans="1:19" ht="12.75" customHeight="1" x14ac:dyDescent="0.35">
      <c r="B41" s="502" t="str">
        <f>+B5</f>
        <v>Central Goverment of Costa Rica</v>
      </c>
      <c r="C41" s="502"/>
      <c r="D41" s="502"/>
      <c r="E41" s="502"/>
      <c r="F41" s="502"/>
      <c r="G41" s="149"/>
      <c r="H41" s="502" t="str">
        <f>+H5</f>
        <v>Central Goverment of Costa Rica</v>
      </c>
      <c r="I41" s="502"/>
      <c r="J41" s="502"/>
      <c r="K41" s="502"/>
      <c r="L41" s="502"/>
      <c r="M41" s="149"/>
      <c r="N41" s="502" t="str">
        <f>+N23</f>
        <v>Central Goverment of Costa Rica</v>
      </c>
      <c r="O41" s="502"/>
      <c r="P41" s="502"/>
      <c r="Q41" s="502"/>
      <c r="R41" s="502"/>
    </row>
    <row r="42" spans="1:19" ht="12.75" customHeight="1" x14ac:dyDescent="0.35">
      <c r="A42" s="149"/>
      <c r="B42" s="502" t="str">
        <f>+B6</f>
        <v>Maturity Profile Public Debt</v>
      </c>
      <c r="C42" s="502"/>
      <c r="D42" s="502"/>
      <c r="E42" s="502"/>
      <c r="F42" s="502"/>
      <c r="G42" s="244"/>
      <c r="H42" s="502" t="str">
        <f>+H6</f>
        <v>Maturity Profile Public Debt</v>
      </c>
      <c r="I42" s="502"/>
      <c r="J42" s="502"/>
      <c r="K42" s="502"/>
      <c r="L42" s="502"/>
      <c r="M42" s="244"/>
      <c r="N42" s="502" t="str">
        <f>+N24</f>
        <v>Maturity Profile Public Debt</v>
      </c>
      <c r="O42" s="502"/>
      <c r="P42" s="502"/>
      <c r="Q42" s="502"/>
      <c r="R42" s="502"/>
      <c r="S42" s="149"/>
    </row>
    <row r="43" spans="1:19" x14ac:dyDescent="0.35">
      <c r="A43" s="149"/>
      <c r="B43" s="503">
        <v>2025</v>
      </c>
      <c r="C43" s="503"/>
      <c r="D43" s="503"/>
      <c r="E43" s="503"/>
      <c r="F43" s="503"/>
      <c r="G43" s="149"/>
      <c r="H43" s="503">
        <f>+B43</f>
        <v>2025</v>
      </c>
      <c r="I43" s="503"/>
      <c r="J43" s="503"/>
      <c r="K43" s="503"/>
      <c r="L43" s="503"/>
      <c r="M43" s="149"/>
      <c r="N43" s="503">
        <f>+B43</f>
        <v>2025</v>
      </c>
      <c r="O43" s="503"/>
      <c r="P43" s="503"/>
      <c r="Q43" s="503"/>
      <c r="R43" s="503"/>
    </row>
    <row r="44" spans="1:19" x14ac:dyDescent="0.35">
      <c r="A44" s="143"/>
      <c r="B44" s="518">
        <v>45778</v>
      </c>
      <c r="C44" s="518"/>
      <c r="D44" s="518"/>
      <c r="E44" s="518"/>
      <c r="F44" s="518"/>
      <c r="G44" s="149"/>
      <c r="H44" s="518">
        <f>+B44</f>
        <v>45778</v>
      </c>
      <c r="I44" s="518"/>
      <c r="J44" s="518"/>
      <c r="K44" s="518"/>
      <c r="L44" s="518"/>
      <c r="M44" s="149"/>
      <c r="N44" s="518">
        <f>+H44</f>
        <v>45778</v>
      </c>
      <c r="O44" s="518"/>
      <c r="P44" s="518"/>
      <c r="Q44" s="518"/>
      <c r="R44" s="518"/>
    </row>
    <row r="45" spans="1:19" x14ac:dyDescent="0.35">
      <c r="A45" s="149"/>
      <c r="B45" s="503" t="str">
        <f>+B27</f>
        <v>(CRC million)</v>
      </c>
      <c r="C45" s="503"/>
      <c r="D45" s="503"/>
      <c r="E45" s="503"/>
      <c r="F45" s="503"/>
      <c r="G45" s="149"/>
      <c r="H45" s="507" t="str">
        <f>+H9</f>
        <v>(USD million)</v>
      </c>
      <c r="I45" s="507"/>
      <c r="J45" s="507"/>
      <c r="K45" s="507"/>
      <c r="L45" s="507"/>
      <c r="M45" s="149"/>
      <c r="N45" s="508" t="str">
        <f>+N27</f>
        <v>as a percentage of Total Debt</v>
      </c>
      <c r="O45" s="503"/>
      <c r="P45" s="503"/>
      <c r="Q45" s="503"/>
      <c r="R45" s="503"/>
    </row>
    <row r="46" spans="1:19" x14ac:dyDescent="0.35">
      <c r="A46" s="149"/>
      <c r="B46" s="149"/>
      <c r="C46" s="149"/>
      <c r="D46" s="149"/>
      <c r="E46" s="149"/>
      <c r="F46" s="149"/>
    </row>
    <row r="47" spans="1:19" x14ac:dyDescent="0.35">
      <c r="A47" s="149"/>
      <c r="B47" s="149"/>
      <c r="C47" s="149"/>
      <c r="D47" s="149"/>
      <c r="E47" s="149"/>
      <c r="F47" s="149"/>
    </row>
    <row r="48" spans="1:19" x14ac:dyDescent="0.35">
      <c r="A48" s="149"/>
      <c r="B48" s="149"/>
      <c r="C48" s="149"/>
      <c r="D48" s="149"/>
      <c r="E48" s="149"/>
      <c r="F48" s="149"/>
    </row>
    <row r="49" spans="1:19" x14ac:dyDescent="0.35">
      <c r="A49" s="149"/>
      <c r="B49" s="149"/>
      <c r="C49" s="149"/>
      <c r="D49" s="149"/>
      <c r="E49" s="149"/>
      <c r="F49" s="149"/>
    </row>
    <row r="50" spans="1:19" x14ac:dyDescent="0.35">
      <c r="A50" s="149"/>
      <c r="B50" s="149"/>
      <c r="C50" s="149"/>
      <c r="D50" s="149"/>
      <c r="E50" s="149"/>
      <c r="F50" s="149"/>
    </row>
    <row r="51" spans="1:19" x14ac:dyDescent="0.35">
      <c r="A51" s="149"/>
      <c r="B51" s="149"/>
      <c r="C51" s="149"/>
      <c r="D51" s="149"/>
      <c r="E51" s="149"/>
      <c r="F51" s="149"/>
    </row>
    <row r="52" spans="1:19" x14ac:dyDescent="0.35">
      <c r="A52" s="149"/>
      <c r="B52" s="149"/>
      <c r="C52" s="149"/>
      <c r="D52" s="149"/>
      <c r="E52" s="149"/>
      <c r="F52" s="149"/>
    </row>
    <row r="53" spans="1:19" x14ac:dyDescent="0.35">
      <c r="A53" s="149"/>
      <c r="B53" s="149"/>
      <c r="C53" s="149"/>
      <c r="D53" s="149"/>
      <c r="E53" s="149"/>
      <c r="F53" s="149"/>
    </row>
    <row r="54" spans="1:19" x14ac:dyDescent="0.35">
      <c r="A54" s="149"/>
      <c r="B54" s="149"/>
      <c r="C54" s="149"/>
      <c r="D54" s="149"/>
      <c r="E54" s="149"/>
      <c r="F54" s="149"/>
    </row>
    <row r="55" spans="1:19" x14ac:dyDescent="0.35">
      <c r="A55" s="149"/>
      <c r="B55" s="149"/>
      <c r="C55" s="149"/>
      <c r="D55" s="149"/>
      <c r="E55" s="149"/>
      <c r="F55" s="149"/>
    </row>
    <row r="56" spans="1:19" x14ac:dyDescent="0.35">
      <c r="A56" s="149"/>
      <c r="B56" s="143"/>
      <c r="C56" s="149"/>
      <c r="D56" s="149"/>
      <c r="E56" s="149"/>
      <c r="F56" s="149"/>
    </row>
    <row r="57" spans="1:19" x14ac:dyDescent="0.35">
      <c r="A57" s="149"/>
      <c r="B57" s="149"/>
      <c r="C57" s="149"/>
      <c r="D57" s="149"/>
      <c r="E57" s="149"/>
      <c r="F57" s="149"/>
    </row>
    <row r="58" spans="1:19" x14ac:dyDescent="0.35">
      <c r="A58" s="149"/>
      <c r="B58" s="149"/>
      <c r="C58" s="149"/>
      <c r="D58" s="149"/>
      <c r="E58" s="149"/>
      <c r="F58" s="149"/>
      <c r="G58" s="149"/>
      <c r="H58" s="149"/>
      <c r="I58" s="149"/>
      <c r="J58" s="149"/>
      <c r="K58" s="149"/>
      <c r="L58" s="149"/>
      <c r="M58" s="149"/>
      <c r="N58" s="149"/>
      <c r="O58" s="149"/>
      <c r="P58" s="149"/>
    </row>
    <row r="59" spans="1:19" x14ac:dyDescent="0.35">
      <c r="A59" s="149"/>
      <c r="B59" s="149"/>
      <c r="C59" s="149"/>
      <c r="D59" s="149"/>
      <c r="E59" s="149"/>
      <c r="F59" s="149"/>
      <c r="G59" s="149"/>
      <c r="H59" s="149"/>
      <c r="I59" s="149"/>
      <c r="J59" s="149"/>
      <c r="K59" s="149"/>
      <c r="L59" s="149"/>
      <c r="M59" s="149"/>
      <c r="N59" s="149"/>
      <c r="O59" s="149"/>
      <c r="P59" s="149"/>
    </row>
    <row r="60" spans="1:19" s="149" customFormat="1" x14ac:dyDescent="0.35"/>
    <row r="61" spans="1:19" s="149" customFormat="1" ht="26.25" customHeight="1" x14ac:dyDescent="0.35">
      <c r="B61" s="510" t="str">
        <f>+B2</f>
        <v>Graphics Public Debt Maturity Profile Central Goverment of Costa Rica</v>
      </c>
      <c r="C61" s="510"/>
      <c r="D61" s="510"/>
      <c r="E61" s="510"/>
      <c r="F61" s="510"/>
      <c r="G61" s="510"/>
      <c r="H61" s="510"/>
      <c r="I61" s="510"/>
      <c r="J61" s="510"/>
      <c r="K61" s="510"/>
      <c r="L61" s="510"/>
      <c r="M61" s="510"/>
      <c r="N61" s="510"/>
      <c r="O61" s="510"/>
      <c r="P61" s="510"/>
      <c r="Q61" s="510"/>
      <c r="R61" s="511"/>
      <c r="S61" s="126" t="s">
        <v>42</v>
      </c>
    </row>
    <row r="62" spans="1:19" x14ac:dyDescent="0.35">
      <c r="A62" s="149"/>
      <c r="B62" s="149"/>
      <c r="C62" s="149"/>
      <c r="D62" s="149"/>
      <c r="E62" s="149"/>
      <c r="F62" s="149"/>
      <c r="G62" s="149"/>
      <c r="H62" s="149"/>
      <c r="I62" s="149"/>
      <c r="J62" s="149"/>
      <c r="K62" s="149"/>
      <c r="L62" s="149"/>
      <c r="M62" s="149"/>
      <c r="N62" s="149"/>
      <c r="O62" s="149"/>
      <c r="P62" s="149"/>
    </row>
    <row r="63" spans="1:19" ht="12.75" customHeight="1" x14ac:dyDescent="0.35">
      <c r="A63" s="149"/>
      <c r="B63" s="502" t="str">
        <f>+B5</f>
        <v>Central Goverment of Costa Rica</v>
      </c>
      <c r="C63" s="502"/>
      <c r="D63" s="502"/>
      <c r="E63" s="502"/>
      <c r="F63" s="502"/>
      <c r="G63" s="149"/>
      <c r="H63" s="502" t="str">
        <f>+H5</f>
        <v>Central Goverment of Costa Rica</v>
      </c>
      <c r="I63" s="502"/>
      <c r="J63" s="502"/>
      <c r="K63" s="502"/>
      <c r="L63" s="502"/>
      <c r="M63" s="149"/>
      <c r="N63" s="502" t="str">
        <f>+N5</f>
        <v>Central Goverment of Costa Rica</v>
      </c>
      <c r="O63" s="502"/>
      <c r="P63" s="502"/>
      <c r="Q63" s="502"/>
      <c r="R63" s="502"/>
    </row>
    <row r="64" spans="1:19" ht="12.75" customHeight="1" x14ac:dyDescent="0.35">
      <c r="A64" s="149"/>
      <c r="B64" s="502" t="str">
        <f>+B6</f>
        <v>Maturity Profile Public Debt</v>
      </c>
      <c r="C64" s="502"/>
      <c r="D64" s="502"/>
      <c r="E64" s="502"/>
      <c r="F64" s="502"/>
      <c r="G64" s="244"/>
      <c r="H64" s="502" t="str">
        <f>+H6</f>
        <v>Maturity Profile Public Debt</v>
      </c>
      <c r="I64" s="502"/>
      <c r="J64" s="502"/>
      <c r="K64" s="502"/>
      <c r="L64" s="502"/>
      <c r="M64" s="244"/>
      <c r="N64" s="502" t="str">
        <f>+N6</f>
        <v>Maturity Profile Public Debt</v>
      </c>
      <c r="O64" s="502"/>
      <c r="P64" s="502"/>
      <c r="Q64" s="502"/>
      <c r="R64" s="502"/>
    </row>
    <row r="65" spans="1:18" x14ac:dyDescent="0.35">
      <c r="A65" s="149"/>
      <c r="B65" s="503">
        <v>2026</v>
      </c>
      <c r="C65" s="503"/>
      <c r="D65" s="503"/>
      <c r="E65" s="503"/>
      <c r="F65" s="503"/>
      <c r="G65" s="149"/>
      <c r="H65" s="503">
        <f>+B65</f>
        <v>2026</v>
      </c>
      <c r="I65" s="503"/>
      <c r="J65" s="503"/>
      <c r="K65" s="503"/>
      <c r="L65" s="503"/>
      <c r="M65" s="149"/>
      <c r="N65" s="502">
        <f>+B65</f>
        <v>2026</v>
      </c>
      <c r="O65" s="502"/>
      <c r="P65" s="502"/>
      <c r="Q65" s="502"/>
      <c r="R65" s="502"/>
    </row>
    <row r="66" spans="1:18" x14ac:dyDescent="0.35">
      <c r="A66" s="149"/>
      <c r="B66" s="518">
        <f>+B44</f>
        <v>45778</v>
      </c>
      <c r="C66" s="518"/>
      <c r="D66" s="518"/>
      <c r="E66" s="518"/>
      <c r="F66" s="518"/>
      <c r="G66" s="149"/>
      <c r="H66" s="518">
        <f>+B66</f>
        <v>45778</v>
      </c>
      <c r="I66" s="518"/>
      <c r="J66" s="518"/>
      <c r="K66" s="518"/>
      <c r="L66" s="518"/>
      <c r="M66" s="149"/>
      <c r="N66" s="518">
        <f>+B66</f>
        <v>45778</v>
      </c>
      <c r="O66" s="518"/>
      <c r="P66" s="518"/>
      <c r="Q66" s="518"/>
      <c r="R66" s="518"/>
    </row>
    <row r="67" spans="1:18" x14ac:dyDescent="0.35">
      <c r="A67" s="149"/>
      <c r="B67" s="542" t="str">
        <f>+B9</f>
        <v>(CRC million)</v>
      </c>
      <c r="C67" s="503"/>
      <c r="D67" s="503"/>
      <c r="E67" s="503"/>
      <c r="F67" s="503"/>
      <c r="G67" s="149"/>
      <c r="H67" s="507" t="str">
        <f>+H9</f>
        <v>(USD million)</v>
      </c>
      <c r="I67" s="507"/>
      <c r="J67" s="507"/>
      <c r="K67" s="507"/>
      <c r="L67" s="507"/>
      <c r="M67" s="149"/>
      <c r="N67" s="502" t="str">
        <f>+N9</f>
        <v>as a percentage of Total Debt</v>
      </c>
      <c r="O67" s="502"/>
      <c r="P67" s="502"/>
      <c r="Q67" s="502"/>
      <c r="R67" s="502"/>
    </row>
    <row r="68" spans="1:18" x14ac:dyDescent="0.35">
      <c r="A68" s="149"/>
      <c r="B68" s="149"/>
      <c r="C68" s="149"/>
      <c r="D68" s="149"/>
      <c r="E68" s="149"/>
      <c r="F68" s="149"/>
    </row>
    <row r="69" spans="1:18" x14ac:dyDescent="0.35">
      <c r="A69" s="149"/>
      <c r="B69" s="149"/>
      <c r="C69" s="149"/>
      <c r="D69" s="149"/>
      <c r="E69" s="149"/>
      <c r="F69" s="149"/>
    </row>
    <row r="70" spans="1:18" x14ac:dyDescent="0.35">
      <c r="A70" s="149"/>
      <c r="B70" s="149"/>
      <c r="C70" s="149"/>
      <c r="D70" s="149"/>
      <c r="E70" s="149"/>
      <c r="F70" s="149"/>
    </row>
    <row r="71" spans="1:18" x14ac:dyDescent="0.35">
      <c r="A71" s="149"/>
      <c r="B71" s="149"/>
      <c r="C71" s="149"/>
      <c r="D71" s="149"/>
      <c r="E71" s="149"/>
      <c r="F71" s="149"/>
    </row>
    <row r="72" spans="1:18" x14ac:dyDescent="0.35">
      <c r="A72" s="149"/>
      <c r="B72" s="149"/>
      <c r="C72" s="149"/>
      <c r="D72" s="149"/>
      <c r="E72" s="149"/>
      <c r="F72" s="149"/>
    </row>
    <row r="73" spans="1:18" x14ac:dyDescent="0.35">
      <c r="A73" s="149"/>
      <c r="B73" s="149"/>
      <c r="C73" s="149"/>
      <c r="D73" s="149"/>
      <c r="E73" s="149"/>
      <c r="F73" s="149"/>
    </row>
    <row r="74" spans="1:18" x14ac:dyDescent="0.35">
      <c r="A74" s="149"/>
      <c r="B74" s="149"/>
      <c r="C74" s="149"/>
      <c r="D74" s="149"/>
      <c r="E74" s="149"/>
      <c r="F74" s="149"/>
    </row>
    <row r="75" spans="1:18" x14ac:dyDescent="0.35">
      <c r="A75" s="149"/>
      <c r="B75" s="149"/>
      <c r="C75" s="149"/>
      <c r="D75" s="149"/>
      <c r="E75" s="149"/>
      <c r="F75" s="149"/>
    </row>
    <row r="76" spans="1:18" x14ac:dyDescent="0.35">
      <c r="A76" s="149"/>
      <c r="B76" s="149"/>
      <c r="C76" s="149"/>
      <c r="D76" s="149"/>
      <c r="E76" s="149"/>
      <c r="F76" s="149"/>
    </row>
    <row r="77" spans="1:18" x14ac:dyDescent="0.35">
      <c r="A77" s="149"/>
      <c r="B77" s="149"/>
      <c r="C77" s="149"/>
      <c r="D77" s="149"/>
      <c r="E77" s="149"/>
      <c r="F77" s="149"/>
    </row>
    <row r="78" spans="1:18" x14ac:dyDescent="0.35">
      <c r="A78" s="149"/>
      <c r="B78" s="143"/>
      <c r="C78" s="149"/>
      <c r="D78" s="149"/>
      <c r="E78" s="149"/>
      <c r="F78" s="149"/>
    </row>
    <row r="79" spans="1:18" x14ac:dyDescent="0.35">
      <c r="A79" s="149"/>
      <c r="B79" s="149"/>
      <c r="C79" s="149"/>
      <c r="D79" s="149"/>
      <c r="E79" s="149"/>
      <c r="F79" s="149"/>
    </row>
    <row r="80" spans="1:18" x14ac:dyDescent="0.35">
      <c r="A80" s="149"/>
      <c r="B80" s="149"/>
      <c r="C80" s="149"/>
      <c r="D80" s="149"/>
      <c r="E80" s="149"/>
      <c r="F80" s="149"/>
      <c r="G80" s="149"/>
      <c r="H80" s="149"/>
      <c r="I80" s="149"/>
      <c r="J80" s="149"/>
      <c r="K80" s="149"/>
      <c r="L80" s="149"/>
      <c r="M80" s="149"/>
      <c r="N80" s="149"/>
      <c r="O80" s="149"/>
      <c r="P80" s="149"/>
    </row>
    <row r="81" spans="1:18" ht="12.75" customHeight="1" x14ac:dyDescent="0.35">
      <c r="A81" s="149"/>
      <c r="B81" s="502" t="str">
        <f>+B5</f>
        <v>Central Goverment of Costa Rica</v>
      </c>
      <c r="C81" s="502"/>
      <c r="D81" s="502"/>
      <c r="E81" s="502"/>
      <c r="F81" s="502"/>
      <c r="G81" s="149"/>
      <c r="H81" s="502" t="str">
        <f>+H5</f>
        <v>Central Goverment of Costa Rica</v>
      </c>
      <c r="I81" s="502"/>
      <c r="J81" s="502"/>
      <c r="K81" s="502"/>
      <c r="L81" s="502"/>
      <c r="M81" s="149"/>
      <c r="N81" s="502" t="str">
        <f>+N63</f>
        <v>Central Goverment of Costa Rica</v>
      </c>
      <c r="O81" s="502"/>
      <c r="P81" s="502"/>
      <c r="Q81" s="502"/>
      <c r="R81" s="502"/>
    </row>
    <row r="82" spans="1:18" ht="12.75" customHeight="1" x14ac:dyDescent="0.35">
      <c r="A82" s="149"/>
      <c r="B82" s="502" t="str">
        <f>+B6</f>
        <v>Maturity Profile Public Debt</v>
      </c>
      <c r="C82" s="502"/>
      <c r="D82" s="502"/>
      <c r="E82" s="502"/>
      <c r="F82" s="502"/>
      <c r="G82" s="244"/>
      <c r="H82" s="502" t="str">
        <f>+H6</f>
        <v>Maturity Profile Public Debt</v>
      </c>
      <c r="I82" s="502"/>
      <c r="J82" s="502"/>
      <c r="K82" s="502"/>
      <c r="L82" s="502"/>
      <c r="M82" s="244"/>
      <c r="N82" s="502" t="str">
        <f>+N64</f>
        <v>Maturity Profile Public Debt</v>
      </c>
      <c r="O82" s="502"/>
      <c r="P82" s="502"/>
      <c r="Q82" s="502"/>
      <c r="R82" s="502"/>
    </row>
    <row r="83" spans="1:18" x14ac:dyDescent="0.35">
      <c r="A83" s="149"/>
      <c r="B83" s="503">
        <v>2027</v>
      </c>
      <c r="C83" s="503"/>
      <c r="D83" s="503"/>
      <c r="E83" s="503"/>
      <c r="F83" s="503"/>
      <c r="G83" s="149"/>
      <c r="H83" s="503">
        <f>+B83</f>
        <v>2027</v>
      </c>
      <c r="I83" s="503"/>
      <c r="J83" s="503"/>
      <c r="K83" s="503"/>
      <c r="L83" s="503"/>
      <c r="M83" s="149"/>
      <c r="N83" s="503">
        <f>+B83</f>
        <v>2027</v>
      </c>
      <c r="O83" s="503"/>
      <c r="P83" s="503"/>
      <c r="Q83" s="503"/>
      <c r="R83" s="503"/>
    </row>
    <row r="84" spans="1:18" x14ac:dyDescent="0.35">
      <c r="A84" s="149"/>
      <c r="B84" s="518">
        <f>+B66</f>
        <v>45778</v>
      </c>
      <c r="C84" s="518"/>
      <c r="D84" s="518"/>
      <c r="E84" s="518"/>
      <c r="F84" s="518"/>
      <c r="G84" s="149"/>
      <c r="H84" s="518">
        <f>+B84</f>
        <v>45778</v>
      </c>
      <c r="I84" s="518"/>
      <c r="J84" s="518"/>
      <c r="K84" s="518"/>
      <c r="L84" s="518"/>
      <c r="M84" s="149"/>
      <c r="N84" s="518">
        <f>+B84</f>
        <v>45778</v>
      </c>
      <c r="O84" s="518"/>
      <c r="P84" s="518"/>
      <c r="Q84" s="518"/>
      <c r="R84" s="518"/>
    </row>
    <row r="85" spans="1:18" x14ac:dyDescent="0.35">
      <c r="A85" s="143"/>
      <c r="B85" s="507" t="str">
        <f>+B67</f>
        <v>(CRC million)</v>
      </c>
      <c r="C85" s="507"/>
      <c r="D85" s="507"/>
      <c r="E85" s="507"/>
      <c r="F85" s="507"/>
      <c r="G85" s="149"/>
      <c r="H85" s="507" t="str">
        <f>+H9</f>
        <v>(USD million)</v>
      </c>
      <c r="I85" s="507"/>
      <c r="J85" s="507"/>
      <c r="K85" s="507"/>
      <c r="L85" s="507"/>
      <c r="M85" s="149"/>
      <c r="N85" s="508" t="str">
        <f>+N67</f>
        <v>as a percentage of Total Debt</v>
      </c>
      <c r="O85" s="503"/>
      <c r="P85" s="503"/>
      <c r="Q85" s="503"/>
      <c r="R85" s="503"/>
    </row>
    <row r="86" spans="1:18" x14ac:dyDescent="0.35">
      <c r="A86" s="149"/>
      <c r="B86" s="149"/>
      <c r="C86" s="149"/>
      <c r="D86" s="149"/>
      <c r="E86" s="149"/>
      <c r="F86" s="149"/>
    </row>
    <row r="87" spans="1:18" x14ac:dyDescent="0.35">
      <c r="A87" s="149"/>
      <c r="B87" s="149"/>
      <c r="C87" s="149"/>
      <c r="D87" s="149"/>
      <c r="E87" s="149"/>
      <c r="F87" s="149"/>
    </row>
    <row r="88" spans="1:18" x14ac:dyDescent="0.35">
      <c r="A88" s="149"/>
      <c r="B88" s="149"/>
      <c r="C88" s="149"/>
      <c r="D88" s="149"/>
      <c r="E88" s="149"/>
      <c r="F88" s="149"/>
    </row>
    <row r="89" spans="1:18" x14ac:dyDescent="0.35">
      <c r="A89" s="149"/>
      <c r="B89" s="149"/>
      <c r="C89" s="149"/>
      <c r="D89" s="149"/>
      <c r="E89" s="149"/>
      <c r="F89" s="149"/>
    </row>
    <row r="90" spans="1:18" x14ac:dyDescent="0.35">
      <c r="A90" s="149"/>
      <c r="B90" s="149"/>
      <c r="C90" s="149"/>
      <c r="D90" s="149"/>
      <c r="E90" s="149"/>
      <c r="F90" s="149"/>
    </row>
    <row r="91" spans="1:18" x14ac:dyDescent="0.35">
      <c r="A91" s="149"/>
      <c r="B91" s="149"/>
      <c r="C91" s="149"/>
      <c r="D91" s="149"/>
      <c r="E91" s="149"/>
      <c r="F91" s="149"/>
    </row>
    <row r="92" spans="1:18" x14ac:dyDescent="0.35">
      <c r="A92" s="149"/>
      <c r="B92" s="149"/>
      <c r="C92" s="149"/>
      <c r="D92" s="149"/>
      <c r="E92" s="149"/>
      <c r="F92" s="149"/>
    </row>
    <row r="93" spans="1:18" x14ac:dyDescent="0.35">
      <c r="A93" s="149"/>
      <c r="B93" s="149"/>
      <c r="C93" s="149"/>
      <c r="D93" s="149"/>
      <c r="E93" s="149"/>
      <c r="F93" s="149"/>
    </row>
    <row r="94" spans="1:18" x14ac:dyDescent="0.35">
      <c r="A94" s="149"/>
      <c r="B94" s="149"/>
      <c r="C94" s="149"/>
      <c r="D94" s="149"/>
      <c r="E94" s="149"/>
      <c r="F94" s="149"/>
    </row>
    <row r="95" spans="1:18" x14ac:dyDescent="0.35">
      <c r="A95" s="149"/>
      <c r="B95" s="149"/>
      <c r="C95" s="149"/>
      <c r="D95" s="149"/>
      <c r="E95" s="149"/>
      <c r="F95" s="149"/>
    </row>
    <row r="96" spans="1:18" x14ac:dyDescent="0.35">
      <c r="A96" s="149"/>
      <c r="B96" s="143"/>
      <c r="C96" s="149"/>
      <c r="D96" s="149"/>
      <c r="E96" s="149"/>
      <c r="F96" s="149"/>
    </row>
    <row r="97" spans="1:35" x14ac:dyDescent="0.35">
      <c r="A97" s="149"/>
      <c r="B97" s="149"/>
      <c r="C97" s="149"/>
      <c r="D97" s="149"/>
      <c r="E97" s="149"/>
      <c r="F97" s="149"/>
    </row>
    <row r="98" spans="1:35" x14ac:dyDescent="0.35">
      <c r="A98" s="149"/>
      <c r="B98" s="149"/>
      <c r="C98" s="149"/>
      <c r="D98" s="149"/>
      <c r="E98" s="149"/>
      <c r="F98" s="149"/>
      <c r="G98" s="149"/>
      <c r="H98" s="149"/>
      <c r="I98" s="149"/>
      <c r="J98" s="149"/>
      <c r="K98" s="149"/>
      <c r="L98" s="149"/>
      <c r="M98" s="149"/>
      <c r="N98" s="149"/>
      <c r="O98" s="149"/>
      <c r="P98" s="149"/>
    </row>
    <row r="99" spans="1:35" x14ac:dyDescent="0.35">
      <c r="A99" s="149"/>
      <c r="B99" s="149"/>
      <c r="C99" s="149"/>
      <c r="D99" s="149"/>
      <c r="E99" s="149"/>
      <c r="F99" s="149"/>
      <c r="G99" s="149"/>
      <c r="H99" s="149"/>
      <c r="I99" s="149"/>
      <c r="J99" s="149"/>
      <c r="K99" s="149"/>
      <c r="L99" s="149"/>
      <c r="M99" s="149"/>
      <c r="N99" s="149"/>
      <c r="O99" s="149"/>
      <c r="P99" s="149"/>
    </row>
    <row r="100" spans="1:35" ht="27" customHeight="1" x14ac:dyDescent="0.35">
      <c r="A100" s="149"/>
      <c r="B100" s="126" t="s">
        <v>42</v>
      </c>
      <c r="C100" s="149"/>
      <c r="D100" s="149"/>
      <c r="E100" s="149"/>
      <c r="F100" s="149"/>
      <c r="G100" s="149"/>
      <c r="H100" s="149"/>
      <c r="I100" s="149"/>
      <c r="J100" s="149"/>
      <c r="K100" s="149"/>
      <c r="L100" s="149"/>
      <c r="M100" s="149"/>
      <c r="N100" s="149"/>
      <c r="O100" s="149"/>
      <c r="P100" s="149"/>
    </row>
    <row r="101" spans="1:35" x14ac:dyDescent="0.35">
      <c r="A101" s="149"/>
      <c r="B101" s="149"/>
      <c r="C101" s="149"/>
      <c r="D101" s="149"/>
      <c r="E101" s="149"/>
      <c r="F101" s="149"/>
      <c r="G101" s="149"/>
      <c r="H101" s="149"/>
      <c r="I101" s="149"/>
      <c r="J101" s="149"/>
      <c r="K101" s="149"/>
      <c r="L101" s="149"/>
      <c r="M101" s="149"/>
      <c r="N101" s="149"/>
      <c r="O101" s="149"/>
      <c r="P101" s="149"/>
    </row>
    <row r="102" spans="1:35" ht="15" customHeight="1" x14ac:dyDescent="0.35">
      <c r="A102" s="149"/>
      <c r="B102" s="519" t="str">
        <f>+B5</f>
        <v>Central Goverment of Costa Rica</v>
      </c>
      <c r="C102" s="519"/>
      <c r="D102" s="519"/>
      <c r="E102" s="519"/>
      <c r="F102" s="519"/>
      <c r="G102" s="519"/>
      <c r="H102" s="519"/>
      <c r="I102" s="519"/>
      <c r="J102" s="519"/>
      <c r="K102" s="519"/>
      <c r="L102" s="519"/>
      <c r="M102" s="519"/>
      <c r="N102" s="519"/>
      <c r="O102" s="519"/>
      <c r="P102" s="519"/>
      <c r="Q102" s="519"/>
      <c r="R102" s="519"/>
      <c r="S102" s="519"/>
      <c r="T102" s="519"/>
      <c r="U102" s="519"/>
      <c r="V102" s="519"/>
      <c r="W102" s="519"/>
      <c r="X102" s="519"/>
      <c r="Y102" s="519"/>
      <c r="Z102" s="519"/>
      <c r="AA102" s="519"/>
      <c r="AB102" s="519"/>
      <c r="AC102" s="519"/>
      <c r="AD102" s="519"/>
      <c r="AE102" s="519"/>
      <c r="AF102" s="519"/>
      <c r="AG102" s="519"/>
      <c r="AH102" s="519"/>
      <c r="AI102" s="519"/>
    </row>
    <row r="103" spans="1:35" ht="15" customHeight="1" x14ac:dyDescent="0.35">
      <c r="A103" s="149"/>
      <c r="B103" s="541" t="str">
        <f>+B6</f>
        <v>Maturity Profile Public Debt</v>
      </c>
      <c r="C103" s="541"/>
      <c r="D103" s="541"/>
      <c r="E103" s="541"/>
      <c r="F103" s="541"/>
      <c r="G103" s="541"/>
      <c r="H103" s="541"/>
      <c r="I103" s="541"/>
      <c r="J103" s="541"/>
      <c r="K103" s="541"/>
      <c r="L103" s="541"/>
      <c r="M103" s="541"/>
      <c r="N103" s="541"/>
      <c r="O103" s="541"/>
      <c r="P103" s="541"/>
      <c r="Q103" s="541"/>
      <c r="R103" s="541"/>
      <c r="S103" s="541"/>
      <c r="T103" s="541"/>
      <c r="U103" s="541"/>
      <c r="V103" s="541"/>
      <c r="W103" s="541"/>
      <c r="X103" s="541"/>
      <c r="Y103" s="541"/>
      <c r="Z103" s="541"/>
      <c r="AA103" s="541"/>
      <c r="AB103" s="541"/>
      <c r="AC103" s="541"/>
      <c r="AD103" s="541"/>
      <c r="AE103" s="541"/>
      <c r="AF103" s="541"/>
      <c r="AG103" s="541"/>
      <c r="AH103" s="541"/>
      <c r="AI103" s="541"/>
    </row>
    <row r="104" spans="1:35" x14ac:dyDescent="0.35">
      <c r="A104" s="149"/>
      <c r="B104" s="540">
        <f>+B84</f>
        <v>45778</v>
      </c>
      <c r="C104" s="540"/>
      <c r="D104" s="540"/>
      <c r="E104" s="540"/>
      <c r="F104" s="540"/>
      <c r="G104" s="540"/>
      <c r="H104" s="540"/>
      <c r="I104" s="540"/>
      <c r="J104" s="540"/>
      <c r="K104" s="540"/>
      <c r="L104" s="540"/>
      <c r="M104" s="540"/>
      <c r="N104" s="540"/>
      <c r="O104" s="540"/>
      <c r="P104" s="540"/>
      <c r="Q104" s="540"/>
      <c r="R104" s="540"/>
      <c r="S104" s="540"/>
      <c r="T104" s="540"/>
      <c r="U104" s="540"/>
      <c r="V104" s="540"/>
      <c r="W104" s="540"/>
      <c r="X104" s="540"/>
      <c r="Y104" s="540"/>
      <c r="Z104" s="540"/>
      <c r="AA104" s="540"/>
      <c r="AB104" s="540"/>
      <c r="AC104" s="540"/>
      <c r="AD104" s="540"/>
      <c r="AE104" s="540"/>
      <c r="AF104" s="540"/>
      <c r="AG104" s="540"/>
      <c r="AH104" s="540"/>
      <c r="AI104" s="540"/>
    </row>
    <row r="105" spans="1:35" x14ac:dyDescent="0.35">
      <c r="A105" s="149"/>
      <c r="B105" s="514" t="str">
        <f>+B9</f>
        <v>(CRC million)</v>
      </c>
      <c r="C105" s="514"/>
      <c r="D105" s="514"/>
      <c r="E105" s="514"/>
      <c r="F105" s="514"/>
      <c r="G105" s="514"/>
      <c r="H105" s="514"/>
      <c r="I105" s="514"/>
      <c r="J105" s="514"/>
      <c r="K105" s="514"/>
      <c r="L105" s="514"/>
      <c r="M105" s="514"/>
      <c r="N105" s="514"/>
      <c r="O105" s="514"/>
      <c r="P105" s="514"/>
      <c r="Q105" s="514"/>
      <c r="R105" s="514"/>
      <c r="S105" s="514"/>
      <c r="T105" s="514"/>
      <c r="U105" s="514"/>
      <c r="V105" s="514"/>
      <c r="W105" s="514"/>
      <c r="X105" s="514"/>
      <c r="Y105" s="514"/>
      <c r="Z105" s="514"/>
      <c r="AA105" s="514"/>
      <c r="AB105" s="514"/>
      <c r="AC105" s="514"/>
      <c r="AD105" s="514"/>
      <c r="AE105" s="514"/>
      <c r="AF105" s="514"/>
      <c r="AG105" s="514"/>
      <c r="AH105" s="514"/>
      <c r="AI105" s="514"/>
    </row>
    <row r="106" spans="1:35" x14ac:dyDescent="0.35">
      <c r="A106" s="149"/>
      <c r="B106" s="152"/>
      <c r="C106" s="152"/>
      <c r="D106" s="152"/>
      <c r="E106" s="152"/>
      <c r="F106" s="152"/>
      <c r="G106" s="152"/>
      <c r="H106" s="152"/>
      <c r="I106" s="152"/>
      <c r="J106" s="152"/>
      <c r="K106" s="152"/>
      <c r="L106" s="152"/>
      <c r="M106" s="152"/>
      <c r="N106" s="152"/>
      <c r="O106" s="152"/>
      <c r="P106" s="152"/>
      <c r="Q106" s="152"/>
      <c r="R106" s="152"/>
      <c r="S106" s="152"/>
      <c r="T106" s="152"/>
      <c r="U106" s="152"/>
      <c r="V106" s="152"/>
      <c r="W106" s="152"/>
      <c r="X106" s="152"/>
      <c r="Y106" s="152"/>
      <c r="Z106" s="152"/>
      <c r="AA106" s="152"/>
      <c r="AB106" s="152"/>
      <c r="AC106" s="152"/>
      <c r="AD106" s="152"/>
      <c r="AE106" s="152"/>
      <c r="AF106" s="152"/>
      <c r="AG106" s="152"/>
      <c r="AH106" s="152"/>
    </row>
    <row r="107" spans="1:35" x14ac:dyDescent="0.35">
      <c r="A107" s="149"/>
      <c r="B107" s="153" t="s">
        <v>132</v>
      </c>
      <c r="C107" s="154">
        <v>2025</v>
      </c>
      <c r="D107" s="154">
        <v>2026</v>
      </c>
      <c r="E107" s="154">
        <v>2027</v>
      </c>
      <c r="F107" s="154">
        <v>2028</v>
      </c>
      <c r="G107" s="154">
        <v>2029</v>
      </c>
      <c r="H107" s="154">
        <v>2030</v>
      </c>
      <c r="I107" s="154">
        <v>2031</v>
      </c>
      <c r="J107" s="154">
        <v>2032</v>
      </c>
      <c r="K107" s="154">
        <v>2033</v>
      </c>
      <c r="L107" s="154">
        <v>2034</v>
      </c>
      <c r="M107" s="154">
        <v>2035</v>
      </c>
      <c r="N107" s="154">
        <v>2036</v>
      </c>
      <c r="O107" s="154">
        <v>2037</v>
      </c>
      <c r="P107" s="154">
        <v>2038</v>
      </c>
      <c r="Q107" s="154">
        <v>2039</v>
      </c>
      <c r="R107" s="154">
        <v>2040</v>
      </c>
      <c r="S107" s="154">
        <v>2041</v>
      </c>
      <c r="T107" s="154">
        <v>2042</v>
      </c>
      <c r="U107" s="154">
        <v>2043</v>
      </c>
      <c r="V107" s="154">
        <v>2044</v>
      </c>
      <c r="W107" s="154">
        <v>2045</v>
      </c>
      <c r="X107" s="154">
        <v>2046</v>
      </c>
      <c r="Y107" s="154">
        <v>2047</v>
      </c>
      <c r="Z107" s="154">
        <v>2048</v>
      </c>
      <c r="AA107" s="154">
        <v>2049</v>
      </c>
      <c r="AB107" s="154">
        <v>2050</v>
      </c>
      <c r="AC107" s="154">
        <v>2051</v>
      </c>
      <c r="AD107" s="154">
        <v>2052</v>
      </c>
      <c r="AE107" s="154">
        <v>2053</v>
      </c>
      <c r="AF107" s="154">
        <v>2054</v>
      </c>
      <c r="AG107" s="154" t="s">
        <v>146</v>
      </c>
    </row>
    <row r="108" spans="1:35" x14ac:dyDescent="0.35">
      <c r="A108" s="149"/>
      <c r="B108" s="149" t="s">
        <v>133</v>
      </c>
      <c r="C108" s="367">
        <f>+'Maturity Profile Domestic Debt'!C102+'Maturity Profile External Debt'!C90</f>
        <v>0</v>
      </c>
      <c r="D108" s="367">
        <f>+'Maturity Profile Domestic Debt'!D102+'Maturity Profile External Debt'!D90</f>
        <v>380841.75142964191</v>
      </c>
      <c r="E108" s="367">
        <f>+'Maturity Profile Domestic Debt'!E102+'Maturity Profile External Debt'!E90</f>
        <v>14343.613466183522</v>
      </c>
      <c r="F108" s="367">
        <f>+'Maturity Profile Domestic Debt'!F102+'Maturity Profile External Debt'!F90</f>
        <v>498526.62903191138</v>
      </c>
      <c r="G108" s="367">
        <f>+'Maturity Profile Domestic Debt'!G102+'Maturity Profile External Debt'!G90</f>
        <v>212482.66722263509</v>
      </c>
      <c r="H108" s="367">
        <f>+'Maturity Profile Domestic Debt'!H102+'Maturity Profile External Debt'!H90</f>
        <v>36180.738129780686</v>
      </c>
      <c r="I108" s="367">
        <f>+'Maturity Profile Domestic Debt'!I102+'Maturity Profile External Debt'!I90</f>
        <v>36189.458122173884</v>
      </c>
      <c r="J108" s="367">
        <f>+'Maturity Profile Domestic Debt'!J102+'Maturity Profile External Debt'!J90</f>
        <v>24386.764062988372</v>
      </c>
      <c r="K108" s="367">
        <f>+'Maturity Profile Domestic Debt'!K102+'Maturity Profile External Debt'!K90</f>
        <v>24412.684105176773</v>
      </c>
      <c r="L108" s="367">
        <f>+'Maturity Profile Domestic Debt'!L102+'Maturity Profile External Debt'!L90</f>
        <v>40332.191172737599</v>
      </c>
      <c r="M108" s="367">
        <f>+'Maturity Profile Domestic Debt'!M102+'Maturity Profile External Debt'!M90</f>
        <v>13049.815741621398</v>
      </c>
      <c r="N108" s="367">
        <f>+'Maturity Profile Domestic Debt'!N102+'Maturity Profile External Debt'!N90</f>
        <v>12986.758698123347</v>
      </c>
      <c r="O108" s="367">
        <f>+'Maturity Profile Domestic Debt'!O102+'Maturity Profile External Debt'!O90</f>
        <v>12986.758698123347</v>
      </c>
      <c r="P108" s="367">
        <f>+'Maturity Profile Domestic Debt'!P102+'Maturity Profile External Debt'!P90</f>
        <v>12986.758698123347</v>
      </c>
      <c r="Q108" s="367">
        <f>+'Maturity Profile Domestic Debt'!Q102+'Maturity Profile External Debt'!Q90</f>
        <v>12986.758698123347</v>
      </c>
      <c r="R108" s="367">
        <f>+'Maturity Profile Domestic Debt'!R102+'Maturity Profile External Debt'!R90</f>
        <v>827270.75869812327</v>
      </c>
      <c r="S108" s="367">
        <f>+'Maturity Profile Domestic Debt'!S102+'Maturity Profile External Debt'!S90</f>
        <v>12986.758698123347</v>
      </c>
      <c r="T108" s="367">
        <f>+'Maturity Profile Domestic Debt'!T102+'Maturity Profile External Debt'!T90</f>
        <v>12986.758698123347</v>
      </c>
      <c r="U108" s="367">
        <f>+'Maturity Profile Domestic Debt'!U102+'Maturity Profile External Debt'!U90</f>
        <v>12986.758679656543</v>
      </c>
      <c r="V108" s="367">
        <f>+'Maturity Profile Domestic Debt'!V102+'Maturity Profile External Debt'!V90</f>
        <v>12711.00353800974</v>
      </c>
      <c r="W108" s="367">
        <f>+'Maturity Profile Domestic Debt'!W102+'Maturity Profile External Debt'!W90</f>
        <v>2.36823205</v>
      </c>
      <c r="X108" s="367">
        <f>+'Maturity Profile Domestic Debt'!X102+'Maturity Profile External Debt'!X90</f>
        <v>0</v>
      </c>
      <c r="Y108" s="367">
        <f>+'Maturity Profile Domestic Debt'!Y102+'Maturity Profile External Debt'!Y90</f>
        <v>0</v>
      </c>
      <c r="Z108" s="367">
        <f>+'Maturity Profile Domestic Debt'!Z102+'Maturity Profile External Debt'!Z90</f>
        <v>0</v>
      </c>
      <c r="AA108" s="367">
        <f>+'Maturity Profile Domestic Debt'!AA102+'Maturity Profile External Debt'!AA90</f>
        <v>0</v>
      </c>
      <c r="AB108" s="367">
        <f>+'Maturity Profile Domestic Debt'!AB102+'Maturity Profile External Debt'!AB90</f>
        <v>0</v>
      </c>
      <c r="AC108" s="367">
        <f>+'Maturity Profile Domestic Debt'!AC102+'Maturity Profile External Debt'!AC90</f>
        <v>0</v>
      </c>
      <c r="AD108" s="367">
        <f>+'Maturity Profile External Debt'!AD90</f>
        <v>0</v>
      </c>
      <c r="AE108" s="367">
        <f>+'Maturity Profile External Debt'!AE90</f>
        <v>0</v>
      </c>
      <c r="AF108" s="367">
        <f>+'Maturity Profile External Debt'!AF90</f>
        <v>0</v>
      </c>
      <c r="AG108" s="368">
        <f t="shared" ref="AG108:AG119" si="0">SUM(C108:AF108)</f>
        <v>2211637.7538214298</v>
      </c>
    </row>
    <row r="109" spans="1:35" x14ac:dyDescent="0.35">
      <c r="A109" s="149"/>
      <c r="B109" s="149" t="s">
        <v>134</v>
      </c>
      <c r="C109" s="367">
        <f>+'Maturity Profile Domestic Debt'!C103+'Maturity Profile External Debt'!C91</f>
        <v>0</v>
      </c>
      <c r="D109" s="367">
        <f>+'Maturity Profile Domestic Debt'!D103+'Maturity Profile External Debt'!D91</f>
        <v>384028.67653661739</v>
      </c>
      <c r="E109" s="367">
        <f>+'Maturity Profile Domestic Debt'!E103+'Maturity Profile External Debt'!E91</f>
        <v>452684.50013147923</v>
      </c>
      <c r="F109" s="367">
        <f>+'Maturity Profile Domestic Debt'!F103+'Maturity Profile External Debt'!F91</f>
        <v>301767.1109561632</v>
      </c>
      <c r="G109" s="367">
        <f>+'Maturity Profile Domestic Debt'!G103+'Maturity Profile External Debt'!G91</f>
        <v>575935.81596059562</v>
      </c>
      <c r="H109" s="367">
        <f>+'Maturity Profile Domestic Debt'!H103+'Maturity Profile External Debt'!H91</f>
        <v>592167.06826191559</v>
      </c>
      <c r="I109" s="367">
        <f>+'Maturity Profile Domestic Debt'!I103+'Maturity Profile External Debt'!I91</f>
        <v>213933.3553358776</v>
      </c>
      <c r="J109" s="367">
        <f>+'Maturity Profile Domestic Debt'!J103+'Maturity Profile External Debt'!J91</f>
        <v>10781.706476090772</v>
      </c>
      <c r="K109" s="367">
        <f>+'Maturity Profile Domestic Debt'!K103+'Maturity Profile External Debt'!K91</f>
        <v>10815.588533323222</v>
      </c>
      <c r="L109" s="367">
        <f>+'Maturity Profile Domestic Debt'!L103+'Maturity Profile External Debt'!L91</f>
        <v>512115.64429848862</v>
      </c>
      <c r="M109" s="367">
        <f>+'Maturity Profile Domestic Debt'!M103+'Maturity Profile External Debt'!M91</f>
        <v>10353.563397307673</v>
      </c>
      <c r="N109" s="367">
        <f>+'Maturity Profile Domestic Debt'!N103+'Maturity Profile External Debt'!N91</f>
        <v>285099.13978868275</v>
      </c>
      <c r="O109" s="367">
        <f>+'Maturity Profile Domestic Debt'!O103+'Maturity Profile External Debt'!O91</f>
        <v>10316.518768153672</v>
      </c>
      <c r="P109" s="367">
        <f>+'Maturity Profile Domestic Debt'!P103+'Maturity Profile External Debt'!P91</f>
        <v>10712.317181320672</v>
      </c>
      <c r="Q109" s="367">
        <f>+'Maturity Profile Domestic Debt'!Q103+'Maturity Profile External Debt'!Q91</f>
        <v>10381.726875158873</v>
      </c>
      <c r="R109" s="367">
        <f>+'Maturity Profile Domestic Debt'!R103+'Maturity Profile External Debt'!R91</f>
        <v>10356.807280835572</v>
      </c>
      <c r="S109" s="367">
        <f>+'Maturity Profile Domestic Debt'!S103+'Maturity Profile External Debt'!S91</f>
        <v>10073.081968153672</v>
      </c>
      <c r="T109" s="367">
        <f>+'Maturity Profile Domestic Debt'!T103+'Maturity Profile External Debt'!T91</f>
        <v>5554.2863681536737</v>
      </c>
      <c r="U109" s="367">
        <f>+'Maturity Profile Domestic Debt'!U103+'Maturity Profile External Debt'!U91</f>
        <v>5554.2863681536737</v>
      </c>
      <c r="V109" s="367">
        <f>+'Maturity Profile Domestic Debt'!V103+'Maturity Profile External Debt'!V91</f>
        <v>3986.1221126712003</v>
      </c>
      <c r="W109" s="367">
        <f>+'Maturity Profile Domestic Debt'!W103+'Maturity Profile External Debt'!W91</f>
        <v>3983.7538298352001</v>
      </c>
      <c r="X109" s="367">
        <f>+'Maturity Profile Domestic Debt'!X103+'Maturity Profile External Debt'!X91</f>
        <v>3887.3814000000002</v>
      </c>
      <c r="Y109" s="367">
        <f>+'Maturity Profile Domestic Debt'!Y103+'Maturity Profile External Debt'!Y91</f>
        <v>3887.3814000000002</v>
      </c>
      <c r="Z109" s="367">
        <f>+'Maturity Profile Domestic Debt'!Z103+'Maturity Profile External Debt'!Z91</f>
        <v>3887.3814000000002</v>
      </c>
      <c r="AA109" s="367">
        <f>+'Maturity Profile Domestic Debt'!AA103+'Maturity Profile External Debt'!AA91</f>
        <v>3887.3814000000002</v>
      </c>
      <c r="AB109" s="367">
        <f>+'Maturity Profile Domestic Debt'!AB103+'Maturity Profile External Debt'!AB91</f>
        <v>0</v>
      </c>
      <c r="AC109" s="367">
        <f>+'Maturity Profile Domestic Debt'!AC103+'Maturity Profile External Debt'!AC91</f>
        <v>0</v>
      </c>
      <c r="AD109" s="367">
        <f>+'Maturity Profile External Debt'!AD91</f>
        <v>0</v>
      </c>
      <c r="AE109" s="367">
        <f>+'Maturity Profile External Debt'!AE91</f>
        <v>0</v>
      </c>
      <c r="AF109" s="367">
        <f>+'Maturity Profile External Debt'!AF91</f>
        <v>0</v>
      </c>
      <c r="AG109" s="368">
        <f t="shared" si="0"/>
        <v>3436150.5960289775</v>
      </c>
    </row>
    <row r="110" spans="1:35" x14ac:dyDescent="0.35">
      <c r="A110" s="149"/>
      <c r="B110" s="149" t="s">
        <v>135</v>
      </c>
      <c r="C110" s="367">
        <f>+'Maturity Profile Domestic Debt'!C104+'Maturity Profile External Debt'!C92</f>
        <v>0</v>
      </c>
      <c r="D110" s="367">
        <f>+'Maturity Profile Domestic Debt'!D104+'Maturity Profile External Debt'!D92</f>
        <v>129748.98502532113</v>
      </c>
      <c r="E110" s="367">
        <f>+'Maturity Profile Domestic Debt'!E104+'Maturity Profile External Debt'!E92</f>
        <v>399474.94838207558</v>
      </c>
      <c r="F110" s="367">
        <f>+'Maturity Profile Domestic Debt'!F104+'Maturity Profile External Debt'!F92</f>
        <v>449671.22729039053</v>
      </c>
      <c r="G110" s="367">
        <f>+'Maturity Profile Domestic Debt'!G104+'Maturity Profile External Debt'!G92</f>
        <v>41959.609857311683</v>
      </c>
      <c r="H110" s="367">
        <f>+'Maturity Profile Domestic Debt'!H104+'Maturity Profile External Debt'!H92</f>
        <v>41897.259042282429</v>
      </c>
      <c r="I110" s="367">
        <f>+'Maturity Profile Domestic Debt'!I104+'Maturity Profile External Debt'!I92</f>
        <v>444190.26485633687</v>
      </c>
      <c r="J110" s="367">
        <f>+'Maturity Profile Domestic Debt'!J104+'Maturity Profile External Debt'!J92</f>
        <v>426244.87051682081</v>
      </c>
      <c r="K110" s="367">
        <f>+'Maturity Profile Domestic Debt'!K104+'Maturity Profile External Debt'!K92</f>
        <v>28711.732328705515</v>
      </c>
      <c r="L110" s="367">
        <f>+'Maturity Profile Domestic Debt'!L104+'Maturity Profile External Debt'!L92</f>
        <v>28165.299493633214</v>
      </c>
      <c r="M110" s="367">
        <f>+'Maturity Profile Domestic Debt'!M104+'Maturity Profile External Debt'!M92</f>
        <v>260099.07293525382</v>
      </c>
      <c r="N110" s="367">
        <f>+'Maturity Profile Domestic Debt'!N104+'Maturity Profile External Debt'!N92</f>
        <v>24321.946748041719</v>
      </c>
      <c r="O110" s="367">
        <f>+'Maturity Profile Domestic Debt'!O104+'Maturity Profile External Debt'!O92</f>
        <v>146205.60346036396</v>
      </c>
      <c r="P110" s="367">
        <f>+'Maturity Profile Domestic Debt'!P104+'Maturity Profile External Debt'!P92</f>
        <v>21122.745516173327</v>
      </c>
      <c r="Q110" s="367">
        <f>+'Maturity Profile Domestic Debt'!Q104+'Maturity Profile External Debt'!Q92</f>
        <v>12404.90091308099</v>
      </c>
      <c r="R110" s="367">
        <f>+'Maturity Profile Domestic Debt'!R104+'Maturity Profile External Debt'!R92</f>
        <v>1549.4982026840926</v>
      </c>
      <c r="S110" s="367">
        <f>+'Maturity Profile Domestic Debt'!S104+'Maturity Profile External Debt'!S92</f>
        <v>123739.34820268409</v>
      </c>
      <c r="T110" s="367">
        <f>+'Maturity Profile Domestic Debt'!T104+'Maturity Profile External Debt'!T92</f>
        <v>1549.4982026840926</v>
      </c>
      <c r="U110" s="367">
        <f>+'Maturity Profile Domestic Debt'!U104+'Maturity Profile External Debt'!U92</f>
        <v>1549.4982026840926</v>
      </c>
      <c r="V110" s="367">
        <f>+'Maturity Profile Domestic Debt'!V104+'Maturity Profile External Debt'!V92</f>
        <v>1549.4982026840926</v>
      </c>
      <c r="W110" s="367">
        <f>+'Maturity Profile Domestic Debt'!W104+'Maturity Profile External Debt'!W92</f>
        <v>660855.12993161043</v>
      </c>
      <c r="X110" s="367">
        <f>+'Maturity Profile Domestic Debt'!X104+'Maturity Profile External Debt'!X92</f>
        <v>0</v>
      </c>
      <c r="Y110" s="367">
        <f>+'Maturity Profile Domestic Debt'!Y104+'Maturity Profile External Debt'!Y92</f>
        <v>0</v>
      </c>
      <c r="Z110" s="367">
        <f>+'Maturity Profile Domestic Debt'!Z104+'Maturity Profile External Debt'!Z92</f>
        <v>0</v>
      </c>
      <c r="AA110" s="367">
        <f>+'Maturity Profile Domestic Debt'!AA104+'Maturity Profile External Debt'!AA92</f>
        <v>0</v>
      </c>
      <c r="AB110" s="367">
        <f>+'Maturity Profile Domestic Debt'!AB104+'Maturity Profile External Debt'!AB92</f>
        <v>0</v>
      </c>
      <c r="AC110" s="367">
        <f>+'Maturity Profile Domestic Debt'!AC104+'Maturity Profile External Debt'!AC92</f>
        <v>0</v>
      </c>
      <c r="AD110" s="367">
        <f>+'Maturity Profile External Debt'!AD92</f>
        <v>0</v>
      </c>
      <c r="AE110" s="367">
        <f>+'Maturity Profile External Debt'!AE92</f>
        <v>0</v>
      </c>
      <c r="AF110" s="367">
        <f>+'Maturity Profile External Debt'!AF92</f>
        <v>0</v>
      </c>
      <c r="AG110" s="368">
        <f t="shared" si="0"/>
        <v>3245010.9373108218</v>
      </c>
    </row>
    <row r="111" spans="1:35" x14ac:dyDescent="0.35">
      <c r="A111" s="149"/>
      <c r="B111" s="149" t="s">
        <v>136</v>
      </c>
      <c r="C111" s="367">
        <f>+'Maturity Profile Domestic Debt'!C105+'Maturity Profile External Debt'!C93</f>
        <v>0</v>
      </c>
      <c r="D111" s="367">
        <f>+'Maturity Profile Domestic Debt'!D105+'Maturity Profile External Debt'!D93</f>
        <v>63342.189706622637</v>
      </c>
      <c r="E111" s="367">
        <f>+'Maturity Profile Domestic Debt'!E105+'Maturity Profile External Debt'!E93</f>
        <v>58576.63578158919</v>
      </c>
      <c r="F111" s="367">
        <f>+'Maturity Profile Domestic Debt'!F105+'Maturity Profile External Debt'!F93</f>
        <v>16832.99964893088</v>
      </c>
      <c r="G111" s="367">
        <f>+'Maturity Profile Domestic Debt'!G105+'Maturity Profile External Debt'!G93</f>
        <v>561782.16834886512</v>
      </c>
      <c r="H111" s="367">
        <f>+'Maturity Profile Domestic Debt'!H105+'Maturity Profile External Debt'!H93</f>
        <v>16873.511724168729</v>
      </c>
      <c r="I111" s="367">
        <f>+'Maturity Profile Domestic Debt'!I105+'Maturity Profile External Debt'!I93</f>
        <v>94018.194316036723</v>
      </c>
      <c r="J111" s="367">
        <f>+'Maturity Profile Domestic Debt'!J105+'Maturity Profile External Debt'!J93</f>
        <v>329764.9850245734</v>
      </c>
      <c r="K111" s="367">
        <f>+'Maturity Profile Domestic Debt'!K105+'Maturity Profile External Debt'!K93</f>
        <v>270499.0101209734</v>
      </c>
      <c r="L111" s="367">
        <f>+'Maturity Profile Domestic Debt'!L105+'Maturity Profile External Debt'!L93</f>
        <v>388248.80858745798</v>
      </c>
      <c r="M111" s="367">
        <f>+'Maturity Profile Domestic Debt'!M105+'Maturity Profile External Debt'!M93</f>
        <v>44068.172067882631</v>
      </c>
      <c r="N111" s="367">
        <f>+'Maturity Profile Domestic Debt'!N105+'Maturity Profile External Debt'!N93</f>
        <v>17319.673977738981</v>
      </c>
      <c r="O111" s="367">
        <f>+'Maturity Profile Domestic Debt'!O105+'Maturity Profile External Debt'!O93</f>
        <v>15709.528972466031</v>
      </c>
      <c r="P111" s="367">
        <f>+'Maturity Profile Domestic Debt'!P105+'Maturity Profile External Debt'!P93</f>
        <v>7737.5314766806505</v>
      </c>
      <c r="Q111" s="367">
        <f>+'Maturity Profile Domestic Debt'!Q105+'Maturity Profile External Debt'!Q93</f>
        <v>147794.5083331296</v>
      </c>
      <c r="R111" s="367">
        <f>+'Maturity Profile Domestic Debt'!R105+'Maturity Profile External Debt'!R93</f>
        <v>7481.335212661651</v>
      </c>
      <c r="S111" s="367">
        <f>+'Maturity Profile Domestic Debt'!S105+'Maturity Profile External Debt'!S93</f>
        <v>2314.1617257536</v>
      </c>
      <c r="T111" s="367">
        <f>+'Maturity Profile Domestic Debt'!T105+'Maturity Profile External Debt'!T93</f>
        <v>2351.0016607908001</v>
      </c>
      <c r="U111" s="367">
        <f>+'Maturity Profile Domestic Debt'!U105+'Maturity Profile External Debt'!U93</f>
        <v>253903.27209920803</v>
      </c>
      <c r="V111" s="367">
        <f>+'Maturity Profile Domestic Debt'!V105+'Maturity Profile External Debt'!V93</f>
        <v>883652.02209920809</v>
      </c>
      <c r="W111" s="367">
        <f>+'Maturity Profile Domestic Debt'!W105+'Maturity Profile External Debt'!W93</f>
        <v>320.90386708800003</v>
      </c>
      <c r="X111" s="367">
        <f>+'Maturity Profile Domestic Debt'!X105+'Maturity Profile External Debt'!X93</f>
        <v>320.90386708800003</v>
      </c>
      <c r="Y111" s="367">
        <f>+'Maturity Profile Domestic Debt'!Y105+'Maturity Profile External Debt'!Y93</f>
        <v>15927.096099775999</v>
      </c>
      <c r="Z111" s="367">
        <f>+'Maturity Profile Domestic Debt'!Z105+'Maturity Profile External Debt'!Z93</f>
        <v>0</v>
      </c>
      <c r="AA111" s="367">
        <f>+'Maturity Profile Domestic Debt'!AA105+'Maturity Profile External Debt'!AA93</f>
        <v>0</v>
      </c>
      <c r="AB111" s="367">
        <f>+'Maturity Profile Domestic Debt'!AB105+'Maturity Profile External Debt'!AB93</f>
        <v>98498.95</v>
      </c>
      <c r="AC111" s="367">
        <f>+'Maturity Profile Domestic Debt'!AC105+'Maturity Profile External Debt'!AC93</f>
        <v>21301.45</v>
      </c>
      <c r="AD111" s="367">
        <f>+'Maturity Profile External Debt'!AD93</f>
        <v>0</v>
      </c>
      <c r="AE111" s="367">
        <f>+'Maturity Profile External Debt'!AE93</f>
        <v>0</v>
      </c>
      <c r="AF111" s="367">
        <f>+'Maturity Profile External Debt'!AF93</f>
        <v>0</v>
      </c>
      <c r="AG111" s="368">
        <f t="shared" si="0"/>
        <v>3318639.0147186904</v>
      </c>
    </row>
    <row r="112" spans="1:35" x14ac:dyDescent="0.35">
      <c r="A112" s="149"/>
      <c r="B112" s="149" t="s">
        <v>137</v>
      </c>
      <c r="C112" s="367">
        <f>+'Maturity Profile Domestic Debt'!C106+'Maturity Profile External Debt'!C94</f>
        <v>0</v>
      </c>
      <c r="D112" s="367">
        <f>+'Maturity Profile Domestic Debt'!D106+'Maturity Profile External Debt'!D94</f>
        <v>248767.765542796</v>
      </c>
      <c r="E112" s="367">
        <f>+'Maturity Profile Domestic Debt'!E106+'Maturity Profile External Debt'!E94</f>
        <v>182011.74270169585</v>
      </c>
      <c r="F112" s="367">
        <f>+'Maturity Profile Domestic Debt'!F106+'Maturity Profile External Debt'!F94</f>
        <v>85653.975518164501</v>
      </c>
      <c r="G112" s="367">
        <f>+'Maturity Profile Domestic Debt'!G106+'Maturity Profile External Debt'!G94</f>
        <v>156430.12045874473</v>
      </c>
      <c r="H112" s="367">
        <f>+'Maturity Profile Domestic Debt'!H106+'Maturity Profile External Debt'!H94</f>
        <v>81687.829401697963</v>
      </c>
      <c r="I112" s="367">
        <f>+'Maturity Profile Domestic Debt'!I106+'Maturity Profile External Debt'!I94</f>
        <v>192086.44736727941</v>
      </c>
      <c r="J112" s="367">
        <f>+'Maturity Profile Domestic Debt'!J106+'Maturity Profile External Debt'!J94</f>
        <v>120987.55265728672</v>
      </c>
      <c r="K112" s="367">
        <f>+'Maturity Profile Domestic Debt'!K106+'Maturity Profile External Debt'!K94</f>
        <v>134077.33438495317</v>
      </c>
      <c r="L112" s="367">
        <f>+'Maturity Profile Domestic Debt'!L106+'Maturity Profile External Debt'!L94</f>
        <v>362629.6876087946</v>
      </c>
      <c r="M112" s="367">
        <f>+'Maturity Profile Domestic Debt'!M106+'Maturity Profile External Debt'!M94</f>
        <v>13620.463337631301</v>
      </c>
      <c r="N112" s="367">
        <f>+'Maturity Profile Domestic Debt'!N106+'Maturity Profile External Debt'!N94</f>
        <v>13584.9565041684</v>
      </c>
      <c r="O112" s="367">
        <f>+'Maturity Profile Domestic Debt'!O106+'Maturity Profile External Debt'!O94</f>
        <v>15803.559477999152</v>
      </c>
      <c r="P112" s="367">
        <f>+'Maturity Profile Domestic Debt'!P106+'Maturity Profile External Debt'!P94</f>
        <v>13542.09863028855</v>
      </c>
      <c r="Q112" s="367">
        <f>+'Maturity Profile Domestic Debt'!Q106+'Maturity Profile External Debt'!Q94</f>
        <v>13614.60787228005</v>
      </c>
      <c r="R112" s="367">
        <f>+'Maturity Profile Domestic Debt'!R106+'Maturity Profile External Debt'!R94</f>
        <v>6980.7356461968739</v>
      </c>
      <c r="S112" s="367">
        <f>+'Maturity Profile Domestic Debt'!S106+'Maturity Profile External Debt'!S94</f>
        <v>5592.8090147542225</v>
      </c>
      <c r="T112" s="367">
        <f>+'Maturity Profile Domestic Debt'!T106+'Maturity Profile External Debt'!T94</f>
        <v>2722.7905744499999</v>
      </c>
      <c r="U112" s="367">
        <f>+'Maturity Profile Domestic Debt'!U106+'Maturity Profile External Debt'!U94</f>
        <v>2722.7905744499999</v>
      </c>
      <c r="V112" s="367">
        <f>+'Maturity Profile Domestic Debt'!V106+'Maturity Profile External Debt'!V94</f>
        <v>2722.7905744499999</v>
      </c>
      <c r="W112" s="367">
        <f>+'Maturity Profile Domestic Debt'!W106+'Maturity Profile External Debt'!W94</f>
        <v>2720.42234233</v>
      </c>
      <c r="X112" s="367">
        <f>+'Maturity Profile Domestic Debt'!X106+'Maturity Profile External Debt'!X94</f>
        <v>2720.42234233</v>
      </c>
      <c r="Y112" s="367">
        <f>+'Maturity Profile Domestic Debt'!Y106+'Maturity Profile External Debt'!Y94</f>
        <v>2720.42234233</v>
      </c>
      <c r="Z112" s="367">
        <f>+'Maturity Profile Domestic Debt'!Z106+'Maturity Profile External Debt'!Z94</f>
        <v>2720.42234233</v>
      </c>
      <c r="AA112" s="367">
        <f>+'Maturity Profile Domestic Debt'!AA106+'Maturity Profile External Debt'!AA94</f>
        <v>2720.42234233</v>
      </c>
      <c r="AB112" s="367">
        <f>+'Maturity Profile Domestic Debt'!AB106+'Maturity Profile External Debt'!AB94</f>
        <v>2720.42234233</v>
      </c>
      <c r="AC112" s="367">
        <f>+'Maturity Profile Domestic Debt'!AC106+'Maturity Profile External Debt'!AC94</f>
        <v>2720.42234233</v>
      </c>
      <c r="AD112" s="367">
        <f>+'Maturity Profile External Debt'!AD94</f>
        <v>2720.42234233</v>
      </c>
      <c r="AE112" s="367">
        <f>+'Maturity Profile External Debt'!AE94</f>
        <v>2720.4222155400003</v>
      </c>
      <c r="AF112" s="367">
        <f>+'Maturity Profile External Debt'!AF94</f>
        <v>2571.3012000000003</v>
      </c>
      <c r="AG112" s="368">
        <f t="shared" si="0"/>
        <v>1682295.1600022614</v>
      </c>
    </row>
    <row r="113" spans="1:35" x14ac:dyDescent="0.35">
      <c r="A113" s="149"/>
      <c r="B113" s="149" t="s">
        <v>138</v>
      </c>
      <c r="C113" s="367">
        <f>+'Maturity Profile Domestic Debt'!C107+'Maturity Profile External Debt'!C95</f>
        <v>224743.94280589613</v>
      </c>
      <c r="D113" s="367">
        <f>+'Maturity Profile Domestic Debt'!D107+'Maturity Profile External Debt'!D95</f>
        <v>187483.20142727255</v>
      </c>
      <c r="E113" s="367">
        <f>+'Maturity Profile Domestic Debt'!E107+'Maturity Profile External Debt'!E95</f>
        <v>70349.597450747329</v>
      </c>
      <c r="F113" s="367">
        <f>+'Maturity Profile Domestic Debt'!F107+'Maturity Profile External Debt'!F95</f>
        <v>298845.64030719653</v>
      </c>
      <c r="G113" s="367">
        <f>+'Maturity Profile Domestic Debt'!G107+'Maturity Profile External Debt'!G95</f>
        <v>504580.99483171653</v>
      </c>
      <c r="H113" s="367">
        <f>+'Maturity Profile Domestic Debt'!H107+'Maturity Profile External Debt'!H95</f>
        <v>525300.51992910821</v>
      </c>
      <c r="I113" s="367">
        <f>+'Maturity Profile Domestic Debt'!I107+'Maturity Profile External Debt'!I95</f>
        <v>505176.30607154028</v>
      </c>
      <c r="J113" s="367">
        <f>+'Maturity Profile Domestic Debt'!J107+'Maturity Profile External Debt'!J95</f>
        <v>57068.151885003586</v>
      </c>
      <c r="K113" s="367">
        <f>+'Maturity Profile Domestic Debt'!K107+'Maturity Profile External Debt'!K95</f>
        <v>391340.01401595044</v>
      </c>
      <c r="L113" s="367">
        <f>+'Maturity Profile Domestic Debt'!L107+'Maturity Profile External Debt'!L95</f>
        <v>91694.166391753199</v>
      </c>
      <c r="M113" s="367">
        <f>+'Maturity Profile Domestic Debt'!M107+'Maturity Profile External Debt'!M95</f>
        <v>363357.18222210411</v>
      </c>
      <c r="N113" s="367">
        <f>+'Maturity Profile Domestic Debt'!N107+'Maturity Profile External Debt'!N95</f>
        <v>423961.43841156311</v>
      </c>
      <c r="O113" s="367">
        <f>+'Maturity Profile Domestic Debt'!O107+'Maturity Profile External Debt'!O95</f>
        <v>19248.139919335223</v>
      </c>
      <c r="P113" s="367">
        <f>+'Maturity Profile Domestic Debt'!P107+'Maturity Profile External Debt'!P95</f>
        <v>18575.527899145021</v>
      </c>
      <c r="Q113" s="367">
        <f>+'Maturity Profile Domestic Debt'!Q107+'Maturity Profile External Debt'!Q95</f>
        <v>18592.512591066272</v>
      </c>
      <c r="R113" s="367">
        <f>+'Maturity Profile Domestic Debt'!R107+'Maturity Profile External Debt'!R95</f>
        <v>18575.067386006474</v>
      </c>
      <c r="S113" s="367">
        <f>+'Maturity Profile Domestic Debt'!S107+'Maturity Profile External Debt'!S95</f>
        <v>18104.662910003673</v>
      </c>
      <c r="T113" s="367">
        <f>+'Maturity Profile Domestic Debt'!T107+'Maturity Profile External Debt'!T95</f>
        <v>7114.2741443164705</v>
      </c>
      <c r="U113" s="367">
        <f>+'Maturity Profile Domestic Debt'!U107+'Maturity Profile External Debt'!U95</f>
        <v>7114.2741443164705</v>
      </c>
      <c r="V113" s="367">
        <f>+'Maturity Profile Domestic Debt'!V107+'Maturity Profile External Debt'!V95</f>
        <v>7114.2741443164705</v>
      </c>
      <c r="W113" s="367">
        <f>+'Maturity Profile Domestic Debt'!W107+'Maturity Profile External Debt'!W95</f>
        <v>757.58825925159999</v>
      </c>
      <c r="X113" s="367">
        <f>+'Maturity Profile Domestic Debt'!X107+'Maturity Profile External Debt'!X95</f>
        <v>79043.388259251602</v>
      </c>
      <c r="Y113" s="367">
        <f>+'Maturity Profile Domestic Debt'!Y107+'Maturity Profile External Debt'!Y95</f>
        <v>757.58825925159999</v>
      </c>
      <c r="Z113" s="367">
        <f>+'Maturity Profile Domestic Debt'!Z107+'Maturity Profile External Debt'!Z95</f>
        <v>757.58825925159999</v>
      </c>
      <c r="AA113" s="367">
        <f>+'Maturity Profile Domestic Debt'!AA107+'Maturity Profile External Debt'!AA95</f>
        <v>757.58825925159999</v>
      </c>
      <c r="AB113" s="367">
        <f>+'Maturity Profile Domestic Debt'!AB107+'Maturity Profile External Debt'!AB95</f>
        <v>757.58825925159999</v>
      </c>
      <c r="AC113" s="367">
        <f>+'Maturity Profile Domestic Debt'!AC107+'Maturity Profile External Debt'!AC95</f>
        <v>757.58825925159999</v>
      </c>
      <c r="AD113" s="367">
        <f>+'Maturity Profile External Debt'!AD95</f>
        <v>757.58825925159999</v>
      </c>
      <c r="AE113" s="367">
        <f>+'Maturity Profile External Debt'!AE95</f>
        <v>757.58825925159999</v>
      </c>
      <c r="AF113" s="367">
        <f>+'Maturity Profile External Debt'!AF95</f>
        <v>757.58825925159999</v>
      </c>
      <c r="AG113" s="368">
        <f t="shared" si="0"/>
        <v>3844201.5714808763</v>
      </c>
    </row>
    <row r="114" spans="1:35" x14ac:dyDescent="0.35">
      <c r="A114" s="149"/>
      <c r="B114" s="149" t="s">
        <v>139</v>
      </c>
      <c r="C114" s="367">
        <f>+'Maturity Profile Domestic Debt'!C108+'Maturity Profile External Debt'!C96</f>
        <v>268743.92335757532</v>
      </c>
      <c r="D114" s="367">
        <f>+'Maturity Profile Domestic Debt'!D108+'Maturity Profile External Debt'!D96</f>
        <v>188615.84911186554</v>
      </c>
      <c r="E114" s="367">
        <f>+'Maturity Profile Domestic Debt'!E108+'Maturity Profile External Debt'!E96</f>
        <v>134880.59555461176</v>
      </c>
      <c r="F114" s="367">
        <f>+'Maturity Profile Domestic Debt'!F108+'Maturity Profile External Debt'!F96</f>
        <v>36173.385987877489</v>
      </c>
      <c r="G114" s="367">
        <f>+'Maturity Profile Domestic Debt'!G108+'Maturity Profile External Debt'!G96</f>
        <v>36174.637147128691</v>
      </c>
      <c r="H114" s="367">
        <f>+'Maturity Profile Domestic Debt'!H108+'Maturity Profile External Debt'!H96</f>
        <v>90807.594800162493</v>
      </c>
      <c r="I114" s="367">
        <f>+'Maturity Profile Domestic Debt'!I108+'Maturity Profile External Debt'!I96</f>
        <v>257771.1111538581</v>
      </c>
      <c r="J114" s="367">
        <f>+'Maturity Profile Domestic Debt'!J108+'Maturity Profile External Debt'!J96</f>
        <v>131466.72802483913</v>
      </c>
      <c r="K114" s="367">
        <f>+'Maturity Profile Domestic Debt'!K108+'Maturity Profile External Debt'!K96</f>
        <v>336366.18307987123</v>
      </c>
      <c r="L114" s="367">
        <f>+'Maturity Profile Domestic Debt'!L108+'Maturity Profile External Debt'!L96</f>
        <v>12998.190197092697</v>
      </c>
      <c r="M114" s="367">
        <f>+'Maturity Profile Domestic Debt'!M108+'Maturity Profile External Debt'!M96</f>
        <v>12986.758698123347</v>
      </c>
      <c r="N114" s="367">
        <f>+'Maturity Profile Domestic Debt'!N108+'Maturity Profile External Debt'!N96</f>
        <v>39199.786127811196</v>
      </c>
      <c r="O114" s="367">
        <f>+'Maturity Profile Domestic Debt'!O108+'Maturity Profile External Debt'!O96</f>
        <v>13005.650310851448</v>
      </c>
      <c r="P114" s="367">
        <f>+'Maturity Profile Domestic Debt'!P108+'Maturity Profile External Debt'!P96</f>
        <v>12986.758698123347</v>
      </c>
      <c r="Q114" s="367">
        <f>+'Maturity Profile Domestic Debt'!Q108+'Maturity Profile External Debt'!Q96</f>
        <v>12986.758698123347</v>
      </c>
      <c r="R114" s="367">
        <f>+'Maturity Profile Domestic Debt'!R108+'Maturity Profile External Debt'!R96</f>
        <v>12986.758698123347</v>
      </c>
      <c r="S114" s="367">
        <f>+'Maturity Profile Domestic Debt'!S108+'Maturity Profile External Debt'!S96</f>
        <v>12986.758698123347</v>
      </c>
      <c r="T114" s="367">
        <f>+'Maturity Profile Domestic Debt'!T108+'Maturity Profile External Debt'!T96</f>
        <v>12986.758698123347</v>
      </c>
      <c r="U114" s="367">
        <f>+'Maturity Profile Domestic Debt'!U108+'Maturity Profile External Debt'!U96</f>
        <v>443124.32418850978</v>
      </c>
      <c r="V114" s="367">
        <f>+'Maturity Profile Domestic Debt'!V108+'Maturity Profile External Debt'!V96</f>
        <v>2.3682321200000001</v>
      </c>
      <c r="W114" s="367">
        <f>+'Maturity Profile Domestic Debt'!W108+'Maturity Profile External Debt'!W96</f>
        <v>342844.91393400001</v>
      </c>
      <c r="X114" s="367">
        <f>+'Maturity Profile Domestic Debt'!X108+'Maturity Profile External Debt'!X96</f>
        <v>369462.94182449998</v>
      </c>
      <c r="Y114" s="367">
        <f>+'Maturity Profile Domestic Debt'!Y108+'Maturity Profile External Debt'!Y96</f>
        <v>0</v>
      </c>
      <c r="Z114" s="367">
        <f>+'Maturity Profile Domestic Debt'!Z108+'Maturity Profile External Debt'!Z96</f>
        <v>0</v>
      </c>
      <c r="AA114" s="367">
        <f>+'Maturity Profile Domestic Debt'!AA108+'Maturity Profile External Debt'!AA96</f>
        <v>280162.65482549998</v>
      </c>
      <c r="AB114" s="367">
        <f>+'Maturity Profile Domestic Debt'!AB108+'Maturity Profile External Debt'!AB96</f>
        <v>0</v>
      </c>
      <c r="AC114" s="367">
        <f>+'Maturity Profile Domestic Debt'!AC108+'Maturity Profile External Debt'!AC96</f>
        <v>0</v>
      </c>
      <c r="AD114" s="367">
        <f>+'Maturity Profile External Debt'!AD96</f>
        <v>0</v>
      </c>
      <c r="AE114" s="367">
        <f>+'Maturity Profile External Debt'!AE96</f>
        <v>0</v>
      </c>
      <c r="AF114" s="367">
        <f>+'Maturity Profile External Debt'!AF96</f>
        <v>0</v>
      </c>
      <c r="AG114" s="368">
        <f t="shared" si="0"/>
        <v>3059721.3900469141</v>
      </c>
    </row>
    <row r="115" spans="1:35" x14ac:dyDescent="0.35">
      <c r="A115" s="149"/>
      <c r="B115" s="149" t="s">
        <v>140</v>
      </c>
      <c r="C115" s="367">
        <f>+'Maturity Profile Domestic Debt'!C109+'Maturity Profile External Debt'!C97</f>
        <v>123137.16046500088</v>
      </c>
      <c r="D115" s="367">
        <f>+'Maturity Profile Domestic Debt'!D109+'Maturity Profile External Debt'!D97</f>
        <v>259523.54798085493</v>
      </c>
      <c r="E115" s="367">
        <f>+'Maturity Profile Domestic Debt'!E109+'Maturity Profile External Debt'!E97</f>
        <v>282398.73277205607</v>
      </c>
      <c r="F115" s="367">
        <f>+'Maturity Profile Domestic Debt'!F109+'Maturity Profile External Debt'!F97</f>
        <v>660262.1906571514</v>
      </c>
      <c r="G115" s="367">
        <f>+'Maturity Profile Domestic Debt'!G109+'Maturity Profile External Debt'!G97</f>
        <v>10678.466104659723</v>
      </c>
      <c r="H115" s="367">
        <f>+'Maturity Profile Domestic Debt'!H109+'Maturity Profile External Debt'!H97</f>
        <v>125305.48311181036</v>
      </c>
      <c r="I115" s="367">
        <f>+'Maturity Profile Domestic Debt'!I109+'Maturity Profile External Debt'!I97</f>
        <v>364130.4592959662</v>
      </c>
      <c r="J115" s="367">
        <f>+'Maturity Profile Domestic Debt'!J109+'Maturity Profile External Debt'!J97</f>
        <v>475335.03816422611</v>
      </c>
      <c r="K115" s="367">
        <f>+'Maturity Profile Domestic Debt'!K109+'Maturity Profile External Debt'!K97</f>
        <v>10360.913542012222</v>
      </c>
      <c r="L115" s="367">
        <f>+'Maturity Profile Domestic Debt'!L109+'Maturity Profile External Debt'!L97</f>
        <v>10388.627066882122</v>
      </c>
      <c r="M115" s="367">
        <f>+'Maturity Profile Domestic Debt'!M109+'Maturity Profile External Debt'!M97</f>
        <v>588150.29866377311</v>
      </c>
      <c r="N115" s="367">
        <f>+'Maturity Profile Domestic Debt'!N109+'Maturity Profile External Debt'!N97</f>
        <v>10352.624395534522</v>
      </c>
      <c r="O115" s="367">
        <f>+'Maturity Profile Domestic Debt'!O109+'Maturity Profile External Debt'!O97</f>
        <v>10370.794206567922</v>
      </c>
      <c r="P115" s="367">
        <f>+'Maturity Profile Domestic Debt'!P109+'Maturity Profile External Debt'!P97</f>
        <v>10316.518768153672</v>
      </c>
      <c r="Q115" s="367">
        <f>+'Maturity Profile Domestic Debt'!Q109+'Maturity Profile External Debt'!Q97</f>
        <v>10364.311040216722</v>
      </c>
      <c r="R115" s="367">
        <f>+'Maturity Profile Domestic Debt'!R109+'Maturity Profile External Debt'!R97</f>
        <v>10316.518768153672</v>
      </c>
      <c r="S115" s="367">
        <f>+'Maturity Profile Domestic Debt'!S109+'Maturity Profile External Debt'!S97</f>
        <v>5554.2863681536737</v>
      </c>
      <c r="T115" s="367">
        <f>+'Maturity Profile Domestic Debt'!T109+'Maturity Profile External Debt'!T97</f>
        <v>5554.2863681536737</v>
      </c>
      <c r="U115" s="367">
        <f>+'Maturity Profile Domestic Debt'!U109+'Maturity Profile External Debt'!U97</f>
        <v>5554.2862710200652</v>
      </c>
      <c r="V115" s="367">
        <f>+'Maturity Profile Domestic Debt'!V109+'Maturity Profile External Debt'!V97</f>
        <v>3986.1221126712003</v>
      </c>
      <c r="W115" s="367">
        <f>+'Maturity Profile Domestic Debt'!W109+'Maturity Profile External Debt'!W97</f>
        <v>3887.3814000000002</v>
      </c>
      <c r="X115" s="367">
        <f>+'Maturity Profile Domestic Debt'!X109+'Maturity Profile External Debt'!X97</f>
        <v>3887.3814000000002</v>
      </c>
      <c r="Y115" s="367">
        <f>+'Maturity Profile Domestic Debt'!Y109+'Maturity Profile External Debt'!Y97</f>
        <v>3887.3814000000002</v>
      </c>
      <c r="Z115" s="367">
        <f>+'Maturity Profile Domestic Debt'!Z109+'Maturity Profile External Debt'!Z97</f>
        <v>3887.3814000000002</v>
      </c>
      <c r="AA115" s="367">
        <f>+'Maturity Profile Domestic Debt'!AA109+'Maturity Profile External Debt'!AA97</f>
        <v>3663.7238400000001</v>
      </c>
      <c r="AB115" s="367">
        <f>+'Maturity Profile Domestic Debt'!AB109+'Maturity Profile External Debt'!AB97</f>
        <v>0</v>
      </c>
      <c r="AC115" s="367">
        <f>+'Maturity Profile Domestic Debt'!AC109+'Maturity Profile External Debt'!AC97</f>
        <v>0</v>
      </c>
      <c r="AD115" s="367">
        <f>+'Maturity Profile External Debt'!AD97</f>
        <v>0</v>
      </c>
      <c r="AE115" s="367">
        <f>+'Maturity Profile External Debt'!AE97</f>
        <v>0</v>
      </c>
      <c r="AF115" s="367">
        <f>+'Maturity Profile External Debt'!AF97</f>
        <v>0</v>
      </c>
      <c r="AG115" s="368">
        <f t="shared" si="0"/>
        <v>3001253.9155630171</v>
      </c>
    </row>
    <row r="116" spans="1:35" x14ac:dyDescent="0.35">
      <c r="A116" s="149"/>
      <c r="B116" s="149" t="s">
        <v>141</v>
      </c>
      <c r="C116" s="367">
        <f>+'Maturity Profile Domestic Debt'!C110+'Maturity Profile External Debt'!C98</f>
        <v>281179.59779198916</v>
      </c>
      <c r="D116" s="367">
        <f>+'Maturity Profile Domestic Debt'!D110+'Maturity Profile External Debt'!D98</f>
        <v>289319.87440212653</v>
      </c>
      <c r="E116" s="367">
        <f>+'Maturity Profile Domestic Debt'!E110+'Maturity Profile External Debt'!E98</f>
        <v>51910.059183341378</v>
      </c>
      <c r="F116" s="367">
        <f>+'Maturity Profile Domestic Debt'!F110+'Maturity Profile External Debt'!F98</f>
        <v>42793.544096883721</v>
      </c>
      <c r="G116" s="367">
        <f>+'Maturity Profile Domestic Debt'!G110+'Maturity Profile External Debt'!G98</f>
        <v>498911.28089851077</v>
      </c>
      <c r="H116" s="367">
        <f>+'Maturity Profile Domestic Debt'!H110+'Maturity Profile External Debt'!H98</f>
        <v>481732.35913575767</v>
      </c>
      <c r="I116" s="367">
        <f>+'Maturity Profile Domestic Debt'!I110+'Maturity Profile External Debt'!I98</f>
        <v>189258.5982668316</v>
      </c>
      <c r="J116" s="367">
        <f>+'Maturity Profile Domestic Debt'!J110+'Maturity Profile External Debt'!J98</f>
        <v>28636.002966284315</v>
      </c>
      <c r="K116" s="367">
        <f>+'Maturity Profile Domestic Debt'!K110+'Maturity Profile External Debt'!K98</f>
        <v>128564.36877819769</v>
      </c>
      <c r="L116" s="367">
        <f>+'Maturity Profile Domestic Debt'!L110+'Maturity Profile External Debt'!L98</f>
        <v>28163.048313095514</v>
      </c>
      <c r="M116" s="367">
        <f>+'Maturity Profile Domestic Debt'!M110+'Maturity Profile External Debt'!M98</f>
        <v>24202.773710925514</v>
      </c>
      <c r="N116" s="367">
        <f>+'Maturity Profile Domestic Debt'!N110+'Maturity Profile External Debt'!N98</f>
        <v>22466.233618394868</v>
      </c>
      <c r="O116" s="367">
        <f>+'Maturity Profile Domestic Debt'!O110+'Maturity Profile External Debt'!O98</f>
        <v>21031.000556998122</v>
      </c>
      <c r="P116" s="367">
        <f>+'Maturity Profile Domestic Debt'!P110+'Maturity Profile External Debt'!P98</f>
        <v>12704.457821504744</v>
      </c>
      <c r="Q116" s="367">
        <f>+'Maturity Profile Domestic Debt'!Q110+'Maturity Profile External Debt'!Q98</f>
        <v>1578.5904426871427</v>
      </c>
      <c r="R116" s="367">
        <f>+'Maturity Profile Domestic Debt'!R110+'Maturity Profile External Debt'!R98</f>
        <v>1549.4982026840926</v>
      </c>
      <c r="S116" s="367">
        <f>+'Maturity Profile Domestic Debt'!S110+'Maturity Profile External Debt'!S98</f>
        <v>1549.4982026840926</v>
      </c>
      <c r="T116" s="367">
        <f>+'Maturity Profile Domestic Debt'!T110+'Maturity Profile External Debt'!T98</f>
        <v>1549.4982026840926</v>
      </c>
      <c r="U116" s="367">
        <f>+'Maturity Profile Domestic Debt'!U110+'Maturity Profile External Debt'!U98</f>
        <v>1549.4982026840926</v>
      </c>
      <c r="V116" s="367">
        <f>+'Maturity Profile Domestic Debt'!V110+'Maturity Profile External Debt'!V98</f>
        <v>1549.4982026840926</v>
      </c>
      <c r="W116" s="367">
        <f>+'Maturity Profile Domestic Debt'!W110+'Maturity Profile External Debt'!W98</f>
        <v>0</v>
      </c>
      <c r="X116" s="367">
        <f>+'Maturity Profile Domestic Debt'!X110+'Maturity Profile External Debt'!X98</f>
        <v>0</v>
      </c>
      <c r="Y116" s="367">
        <f>+'Maturity Profile Domestic Debt'!Y110+'Maturity Profile External Debt'!Y98</f>
        <v>0</v>
      </c>
      <c r="Z116" s="367">
        <f>+'Maturity Profile Domestic Debt'!Z110+'Maturity Profile External Debt'!Z98</f>
        <v>0</v>
      </c>
      <c r="AA116" s="367">
        <f>+'Maturity Profile Domestic Debt'!AA110+'Maturity Profile External Debt'!AA98</f>
        <v>0</v>
      </c>
      <c r="AB116" s="367">
        <f>+'Maturity Profile Domestic Debt'!AB110+'Maturity Profile External Debt'!AB98</f>
        <v>0</v>
      </c>
      <c r="AC116" s="367">
        <f>+'Maturity Profile Domestic Debt'!AC110+'Maturity Profile External Debt'!AC98</f>
        <v>0</v>
      </c>
      <c r="AD116" s="367">
        <f>+'Maturity Profile External Debt'!AD98</f>
        <v>0</v>
      </c>
      <c r="AE116" s="367">
        <f>+'Maturity Profile External Debt'!AE98</f>
        <v>0</v>
      </c>
      <c r="AF116" s="367">
        <f>+'Maturity Profile External Debt'!AF98</f>
        <v>0</v>
      </c>
      <c r="AG116" s="368">
        <f t="shared" si="0"/>
        <v>2110199.2809969485</v>
      </c>
    </row>
    <row r="117" spans="1:35" x14ac:dyDescent="0.35">
      <c r="A117" s="149"/>
      <c r="B117" s="149" t="s">
        <v>142</v>
      </c>
      <c r="C117" s="367">
        <f>+'Maturity Profile Domestic Debt'!C111+'Maturity Profile External Debt'!C99</f>
        <v>30525.791663555436</v>
      </c>
      <c r="D117" s="367">
        <f>+'Maturity Profile Domestic Debt'!D111+'Maturity Profile External Debt'!D99</f>
        <v>15373.537750570231</v>
      </c>
      <c r="E117" s="367">
        <f>+'Maturity Profile Domestic Debt'!E111+'Maturity Profile External Debt'!E99</f>
        <v>17493.489185992828</v>
      </c>
      <c r="F117" s="367">
        <f>+'Maturity Profile Domestic Debt'!F111+'Maturity Profile External Debt'!F99</f>
        <v>371662.61069998168</v>
      </c>
      <c r="G117" s="367">
        <f>+'Maturity Profile Domestic Debt'!G111+'Maturity Profile External Debt'!G99</f>
        <v>211219.63882064619</v>
      </c>
      <c r="H117" s="367">
        <f>+'Maturity Profile Domestic Debt'!H111+'Maturity Profile External Debt'!H99</f>
        <v>16854.499649868631</v>
      </c>
      <c r="I117" s="367">
        <f>+'Maturity Profile Domestic Debt'!I111+'Maturity Profile External Debt'!I99</f>
        <v>82613.748143972392</v>
      </c>
      <c r="J117" s="367">
        <f>+'Maturity Profile Domestic Debt'!J111+'Maturity Profile External Debt'!J99</f>
        <v>16876.719064850629</v>
      </c>
      <c r="K117" s="367">
        <f>+'Maturity Profile Domestic Debt'!K111+'Maturity Profile External Debt'!K99</f>
        <v>131089.6775706867</v>
      </c>
      <c r="L117" s="367">
        <f>+'Maturity Profile Domestic Debt'!L111+'Maturity Profile External Debt'!L99</f>
        <v>16457.724120536132</v>
      </c>
      <c r="M117" s="367">
        <f>+'Maturity Profile Domestic Debt'!M111+'Maturity Profile External Debt'!M99</f>
        <v>16467.141599995532</v>
      </c>
      <c r="N117" s="367">
        <f>+'Maturity Profile Domestic Debt'!N111+'Maturity Profile External Debt'!N99</f>
        <v>15727.782135468633</v>
      </c>
      <c r="O117" s="367">
        <f>+'Maturity Profile Domestic Debt'!O111+'Maturity Profile External Debt'!O99</f>
        <v>13484.983741751383</v>
      </c>
      <c r="P117" s="367">
        <f>+'Maturity Profile Domestic Debt'!P111+'Maturity Profile External Debt'!P99</f>
        <v>407690.15201866557</v>
      </c>
      <c r="Q117" s="367">
        <f>+'Maturity Profile Domestic Debt'!Q111+'Maturity Profile External Debt'!Q99</f>
        <v>7641.9729225496012</v>
      </c>
      <c r="R117" s="367">
        <f>+'Maturity Profile Domestic Debt'!R111+'Maturity Profile External Debt'!R99</f>
        <v>7566.8169430088019</v>
      </c>
      <c r="S117" s="367">
        <f>+'Maturity Profile Domestic Debt'!S111+'Maturity Profile External Debt'!S99</f>
        <v>2314.1617257536</v>
      </c>
      <c r="T117" s="367">
        <f>+'Maturity Profile Domestic Debt'!T111+'Maturity Profile External Debt'!T99</f>
        <v>323.27209920800004</v>
      </c>
      <c r="U117" s="367">
        <f>+'Maturity Profile Domestic Debt'!U111+'Maturity Profile External Debt'!U99</f>
        <v>323.27209920800004</v>
      </c>
      <c r="V117" s="367">
        <f>+'Maturity Profile Domestic Debt'!V111+'Maturity Profile External Debt'!V99</f>
        <v>323.27209920800004</v>
      </c>
      <c r="W117" s="367">
        <f>+'Maturity Profile Domestic Debt'!W111+'Maturity Profile External Debt'!W99</f>
        <v>320.90386708800003</v>
      </c>
      <c r="X117" s="367">
        <f>+'Maturity Profile Domestic Debt'!X111+'Maturity Profile External Debt'!X99</f>
        <v>320.90386708800003</v>
      </c>
      <c r="Y117" s="367">
        <f>+'Maturity Profile Domestic Debt'!Y111+'Maturity Profile External Debt'!Y99</f>
        <v>0</v>
      </c>
      <c r="Z117" s="367">
        <f>+'Maturity Profile Domestic Debt'!Z111+'Maturity Profile External Debt'!Z99</f>
        <v>0</v>
      </c>
      <c r="AA117" s="367">
        <f>+'Maturity Profile Domestic Debt'!AA111+'Maturity Profile External Debt'!AA99</f>
        <v>0</v>
      </c>
      <c r="AB117" s="367">
        <f>+'Maturity Profile Domestic Debt'!AB111+'Maturity Profile External Debt'!AB99</f>
        <v>0</v>
      </c>
      <c r="AC117" s="367">
        <f>+'Maturity Profile Domestic Debt'!AC111+'Maturity Profile External Debt'!AC99</f>
        <v>0</v>
      </c>
      <c r="AD117" s="367">
        <f>+'Maturity Profile External Debt'!AD99</f>
        <v>0</v>
      </c>
      <c r="AE117" s="367">
        <f>+'Maturity Profile External Debt'!AE99</f>
        <v>0</v>
      </c>
      <c r="AF117" s="367">
        <f>+'Maturity Profile External Debt'!AF99</f>
        <v>0</v>
      </c>
      <c r="AG117" s="368">
        <f t="shared" si="0"/>
        <v>1382672.0717896542</v>
      </c>
    </row>
    <row r="118" spans="1:35" x14ac:dyDescent="0.35">
      <c r="A118" s="149"/>
      <c r="B118" s="149" t="s">
        <v>143</v>
      </c>
      <c r="C118" s="367">
        <f>+'Maturity Profile Domestic Debt'!C112+'Maturity Profile External Debt'!C100</f>
        <v>200850.1599741363</v>
      </c>
      <c r="D118" s="367">
        <f>+'Maturity Profile Domestic Debt'!D112+'Maturity Profile External Debt'!D100</f>
        <v>12330.53034758703</v>
      </c>
      <c r="E118" s="367">
        <f>+'Maturity Profile Domestic Debt'!E112+'Maturity Profile External Debt'!E100</f>
        <v>206490.02502047681</v>
      </c>
      <c r="F118" s="367">
        <f>+'Maturity Profile Domestic Debt'!F112+'Maturity Profile External Debt'!F100</f>
        <v>26594.294208452749</v>
      </c>
      <c r="G118" s="367">
        <f>+'Maturity Profile Domestic Debt'!G112+'Maturity Profile External Debt'!G100</f>
        <v>97721.17983269153</v>
      </c>
      <c r="H118" s="367">
        <f>+'Maturity Profile Domestic Debt'!H112+'Maturity Profile External Debt'!H100</f>
        <v>130234.31846945314</v>
      </c>
      <c r="I118" s="367">
        <f>+'Maturity Profile Domestic Debt'!I112+'Maturity Profile External Debt'!I100</f>
        <v>25850.144761483847</v>
      </c>
      <c r="J118" s="367">
        <f>+'Maturity Profile Domestic Debt'!J112+'Maturity Profile External Debt'!J100</f>
        <v>25896.44698382639</v>
      </c>
      <c r="K118" s="367">
        <f>+'Maturity Profile Domestic Debt'!K112+'Maturity Profile External Debt'!K100</f>
        <v>146635.65098388121</v>
      </c>
      <c r="L118" s="367">
        <f>+'Maturity Profile Domestic Debt'!L112+'Maturity Profile External Debt'!L100</f>
        <v>13554.8821867686</v>
      </c>
      <c r="M118" s="367">
        <f>+'Maturity Profile Domestic Debt'!M112+'Maturity Profile External Debt'!M100</f>
        <v>13542.09863028855</v>
      </c>
      <c r="N118" s="367">
        <f>+'Maturity Profile Domestic Debt'!N112+'Maturity Profile External Debt'!N100</f>
        <v>170413.76445555539</v>
      </c>
      <c r="O118" s="367">
        <f>+'Maturity Profile Domestic Debt'!O112+'Maturity Profile External Debt'!O100</f>
        <v>13578.270204494851</v>
      </c>
      <c r="P118" s="367">
        <f>+'Maturity Profile Domestic Debt'!P112+'Maturity Profile External Debt'!P100</f>
        <v>13542.09863028855</v>
      </c>
      <c r="Q118" s="367">
        <f>+'Maturity Profile Domestic Debt'!Q112+'Maturity Profile External Debt'!Q100</f>
        <v>13542.789000498771</v>
      </c>
      <c r="R118" s="367">
        <f>+'Maturity Profile Domestic Debt'!R112+'Maturity Profile External Debt'!R100</f>
        <v>6980.7356831304814</v>
      </c>
      <c r="S118" s="367">
        <f>+'Maturity Profile Domestic Debt'!S112+'Maturity Profile External Debt'!S100</f>
        <v>5592.8090147542225</v>
      </c>
      <c r="T118" s="367">
        <f>+'Maturity Profile Domestic Debt'!T112+'Maturity Profile External Debt'!T100</f>
        <v>2722.7905744499999</v>
      </c>
      <c r="U118" s="367">
        <f>+'Maturity Profile Domestic Debt'!U112+'Maturity Profile External Debt'!U100</f>
        <v>2722.7905744499999</v>
      </c>
      <c r="V118" s="367">
        <f>+'Maturity Profile Domestic Debt'!V112+'Maturity Profile External Debt'!V100</f>
        <v>2722.7905744499999</v>
      </c>
      <c r="W118" s="367">
        <f>+'Maturity Profile Domestic Debt'!W112+'Maturity Profile External Debt'!W100</f>
        <v>2720.42234233</v>
      </c>
      <c r="X118" s="367">
        <f>+'Maturity Profile Domestic Debt'!X112+'Maturity Profile External Debt'!X100</f>
        <v>69663.006542329997</v>
      </c>
      <c r="Y118" s="367">
        <f>+'Maturity Profile Domestic Debt'!Y112+'Maturity Profile External Debt'!Y100</f>
        <v>2720.42234233</v>
      </c>
      <c r="Z118" s="367">
        <f>+'Maturity Profile Domestic Debt'!Z112+'Maturity Profile External Debt'!Z100</f>
        <v>2720.42234233</v>
      </c>
      <c r="AA118" s="367">
        <f>+'Maturity Profile Domestic Debt'!AA112+'Maturity Profile External Debt'!AA100</f>
        <v>2720.42234233</v>
      </c>
      <c r="AB118" s="367">
        <f>+'Maturity Profile Domestic Debt'!AB112+'Maturity Profile External Debt'!AB100</f>
        <v>2720.42234233</v>
      </c>
      <c r="AC118" s="367">
        <f>+'Maturity Profile Domestic Debt'!AC112+'Maturity Profile External Debt'!AC100</f>
        <v>2720.42234233</v>
      </c>
      <c r="AD118" s="367">
        <f>+'Maturity Profile External Debt'!AD100</f>
        <v>256300.42234233001</v>
      </c>
      <c r="AE118" s="367">
        <f>+'Maturity Profile External Debt'!AE100</f>
        <v>256151.30120000002</v>
      </c>
      <c r="AF118" s="367">
        <f>+'Maturity Profile External Debt'!AF100</f>
        <v>256592.53040000002</v>
      </c>
      <c r="AG118" s="368">
        <f t="shared" si="0"/>
        <v>1986548.3646497587</v>
      </c>
    </row>
    <row r="119" spans="1:35" x14ac:dyDescent="0.35">
      <c r="A119" s="149"/>
      <c r="B119" s="149" t="s">
        <v>144</v>
      </c>
      <c r="C119" s="367">
        <f>+'Maturity Profile Domestic Debt'!C113+'Maturity Profile External Debt'!C101</f>
        <v>41149.315608656878</v>
      </c>
      <c r="D119" s="367">
        <f>+'Maturity Profile Domestic Debt'!D113+'Maturity Profile External Debt'!D101</f>
        <v>19397.165175376027</v>
      </c>
      <c r="E119" s="367">
        <f>+'Maturity Profile Domestic Debt'!E113+'Maturity Profile External Debt'!E101</f>
        <v>30167.358547547374</v>
      </c>
      <c r="F119" s="367">
        <f>+'Maturity Profile Domestic Debt'!F113+'Maturity Profile External Debt'!F101</f>
        <v>25143.300841999782</v>
      </c>
      <c r="G119" s="367">
        <f>+'Maturity Profile Domestic Debt'!G113+'Maturity Profile External Debt'!G101</f>
        <v>25302.006443234692</v>
      </c>
      <c r="H119" s="367">
        <f>+'Maturity Profile Domestic Debt'!H113+'Maturity Profile External Debt'!H101</f>
        <v>25494.866194393791</v>
      </c>
      <c r="I119" s="367">
        <f>+'Maturity Profile Domestic Debt'!I113+'Maturity Profile External Debt'!I101</f>
        <v>25336.279355386141</v>
      </c>
      <c r="J119" s="367">
        <f>+'Maturity Profile Domestic Debt'!J113+'Maturity Profile External Debt'!J101</f>
        <v>25330.982529062152</v>
      </c>
      <c r="K119" s="367">
        <f>+'Maturity Profile Domestic Debt'!K113+'Maturity Profile External Debt'!K101</f>
        <v>24717.479534498048</v>
      </c>
      <c r="L119" s="367">
        <f>+'Maturity Profile Domestic Debt'!L113+'Maturity Profile External Debt'!L101</f>
        <v>19281.857554757775</v>
      </c>
      <c r="M119" s="367">
        <f>+'Maturity Profile Domestic Debt'!M113+'Maturity Profile External Debt'!M101</f>
        <v>19248.218403791474</v>
      </c>
      <c r="N119" s="367">
        <f>+'Maturity Profile Domestic Debt'!N113+'Maturity Profile External Debt'!N101</f>
        <v>19280.531645942025</v>
      </c>
      <c r="O119" s="367">
        <f>+'Maturity Profile Domestic Debt'!O113+'Maturity Profile External Debt'!O101</f>
        <v>18575.067411364471</v>
      </c>
      <c r="P119" s="367">
        <f>+'Maturity Profile Domestic Debt'!P113+'Maturity Profile External Debt'!P101</f>
        <v>19008.302317681922</v>
      </c>
      <c r="Q119" s="367">
        <f>+'Maturity Profile Domestic Debt'!Q113+'Maturity Profile External Debt'!Q101</f>
        <v>18604.428772229523</v>
      </c>
      <c r="R119" s="367">
        <f>+'Maturity Profile Domestic Debt'!R113+'Maturity Profile External Debt'!R101</f>
        <v>18104.662878903669</v>
      </c>
      <c r="S119" s="367">
        <f>+'Maturity Profile Domestic Debt'!S113+'Maturity Profile External Debt'!S101</f>
        <v>13538.300782244069</v>
      </c>
      <c r="T119" s="367">
        <f>+'Maturity Profile Domestic Debt'!T113+'Maturity Profile External Debt'!T101</f>
        <v>7114.2741443164705</v>
      </c>
      <c r="U119" s="367">
        <f>+'Maturity Profile Domestic Debt'!U113+'Maturity Profile External Debt'!U101</f>
        <v>7114.2741443164705</v>
      </c>
      <c r="V119" s="367">
        <f>+'Maturity Profile Domestic Debt'!V113+'Maturity Profile External Debt'!V101</f>
        <v>759.95649137160001</v>
      </c>
      <c r="W119" s="367">
        <f>+'Maturity Profile Domestic Debt'!W113+'Maturity Profile External Debt'!W101</f>
        <v>757.58825925159999</v>
      </c>
      <c r="X119" s="367">
        <f>+'Maturity Profile Domestic Debt'!X113+'Maturity Profile External Debt'!X101</f>
        <v>757.58825925159999</v>
      </c>
      <c r="Y119" s="367">
        <f>+'Maturity Profile Domestic Debt'!Y113+'Maturity Profile External Debt'!Y101</f>
        <v>757.58825925159999</v>
      </c>
      <c r="Z119" s="367">
        <f>+'Maturity Profile Domestic Debt'!Z113+'Maturity Profile External Debt'!Z101</f>
        <v>757.58825925159999</v>
      </c>
      <c r="AA119" s="367">
        <f>+'Maturity Profile Domestic Debt'!AA113+'Maturity Profile External Debt'!AA101</f>
        <v>757.58825925159999</v>
      </c>
      <c r="AB119" s="367">
        <f>+'Maturity Profile Domestic Debt'!AB113+'Maturity Profile External Debt'!AB101</f>
        <v>757.58825925159999</v>
      </c>
      <c r="AC119" s="367">
        <f>+'Maturity Profile Domestic Debt'!AC113+'Maturity Profile External Debt'!AC101</f>
        <v>757.58825925159999</v>
      </c>
      <c r="AD119" s="367">
        <f>+'Maturity Profile External Debt'!AD101</f>
        <v>757.58825925159999</v>
      </c>
      <c r="AE119" s="367">
        <f>+'Maturity Profile External Debt'!AE101</f>
        <v>757.58825925159999</v>
      </c>
      <c r="AF119" s="367">
        <f>+'Maturity Profile External Debt'!AF101</f>
        <v>0</v>
      </c>
      <c r="AG119" s="368">
        <f t="shared" si="0"/>
        <v>409486.9231103388</v>
      </c>
    </row>
    <row r="120" spans="1:35" x14ac:dyDescent="0.35">
      <c r="A120" s="149"/>
      <c r="B120" s="157" t="s">
        <v>145</v>
      </c>
      <c r="C120" s="158">
        <f t="shared" ref="C120:AE120" si="1">SUM(C108:C119)</f>
        <v>1170329.8916668103</v>
      </c>
      <c r="D120" s="158">
        <f t="shared" si="1"/>
        <v>2178773.0744366515</v>
      </c>
      <c r="E120" s="158">
        <f t="shared" si="1"/>
        <v>1900781.2981777971</v>
      </c>
      <c r="F120" s="158">
        <f t="shared" si="1"/>
        <v>2813926.9092451036</v>
      </c>
      <c r="G120" s="158">
        <f t="shared" si="1"/>
        <v>2933178.5859267404</v>
      </c>
      <c r="H120" s="158">
        <f t="shared" si="1"/>
        <v>2164536.0478503997</v>
      </c>
      <c r="I120" s="158">
        <f t="shared" si="1"/>
        <v>2430554.3670467427</v>
      </c>
      <c r="J120" s="158">
        <f t="shared" si="1"/>
        <v>1672775.9483558522</v>
      </c>
      <c r="K120" s="158">
        <f t="shared" si="1"/>
        <v>1637590.6369782297</v>
      </c>
      <c r="L120" s="158">
        <f t="shared" si="1"/>
        <v>1524030.1269919979</v>
      </c>
      <c r="M120" s="158">
        <f t="shared" si="1"/>
        <v>1379145.5594086987</v>
      </c>
      <c r="N120" s="158">
        <f t="shared" si="1"/>
        <v>1054714.636507025</v>
      </c>
      <c r="O120" s="158">
        <f t="shared" si="1"/>
        <v>310315.87572846957</v>
      </c>
      <c r="P120" s="158">
        <f t="shared" si="1"/>
        <v>560925.26765614934</v>
      </c>
      <c r="Q120" s="158">
        <f t="shared" si="1"/>
        <v>280493.86615914427</v>
      </c>
      <c r="R120" s="158">
        <f t="shared" si="1"/>
        <v>929719.19360051199</v>
      </c>
      <c r="S120" s="158">
        <f t="shared" si="1"/>
        <v>214346.63731118562</v>
      </c>
      <c r="T120" s="158">
        <f t="shared" si="1"/>
        <v>62529.489735453972</v>
      </c>
      <c r="U120" s="158">
        <f t="shared" si="1"/>
        <v>744219.32554865722</v>
      </c>
      <c r="V120" s="158">
        <f t="shared" si="1"/>
        <v>921079.71838384448</v>
      </c>
      <c r="W120" s="158">
        <f t="shared" si="1"/>
        <v>1019171.3762648347</v>
      </c>
      <c r="X120" s="158">
        <f t="shared" si="1"/>
        <v>530063.91776183911</v>
      </c>
      <c r="Y120" s="158">
        <f t="shared" si="1"/>
        <v>30657.880102939198</v>
      </c>
      <c r="Z120" s="158">
        <f t="shared" si="1"/>
        <v>14730.7840031632</v>
      </c>
      <c r="AA120" s="158">
        <f t="shared" si="1"/>
        <v>294669.78126866318</v>
      </c>
      <c r="AB120" s="158">
        <f t="shared" si="1"/>
        <v>105454.97120316319</v>
      </c>
      <c r="AC120" s="158">
        <f t="shared" si="1"/>
        <v>28257.471203163197</v>
      </c>
      <c r="AD120" s="158">
        <f t="shared" si="1"/>
        <v>260536.02120316323</v>
      </c>
      <c r="AE120" s="158">
        <f t="shared" si="1"/>
        <v>260386.89993404323</v>
      </c>
      <c r="AF120" s="158">
        <f>SUM(AF108:AF119)</f>
        <v>259921.41985925162</v>
      </c>
      <c r="AG120" s="158">
        <f>SUM(AG108:AG119)</f>
        <v>29687816.979519691</v>
      </c>
      <c r="AH120" s="159"/>
    </row>
    <row r="121" spans="1:35" x14ac:dyDescent="0.35">
      <c r="A121" s="149"/>
      <c r="B121" s="160" t="s">
        <v>113</v>
      </c>
      <c r="C121" s="166"/>
      <c r="D121" s="161"/>
      <c r="E121" s="161"/>
      <c r="F121" s="161"/>
      <c r="G121" s="161"/>
      <c r="H121" s="161"/>
      <c r="I121" s="161"/>
      <c r="J121" s="161"/>
      <c r="K121" s="161"/>
      <c r="L121" s="161"/>
      <c r="M121" s="161"/>
      <c r="N121" s="161"/>
      <c r="P121" s="166"/>
      <c r="Q121" s="163"/>
      <c r="R121" s="173"/>
      <c r="S121" s="173"/>
      <c r="T121" s="149"/>
      <c r="U121" s="149"/>
      <c r="V121" s="149"/>
      <c r="W121" s="149"/>
      <c r="X121" s="149"/>
      <c r="Y121" s="149"/>
      <c r="Z121" s="149"/>
      <c r="AA121" s="149"/>
      <c r="AB121" s="149"/>
      <c r="AC121" s="149"/>
      <c r="AD121" s="149"/>
      <c r="AE121" s="149"/>
      <c r="AF121" s="149"/>
      <c r="AG121" s="162">
        <f>+AG120-'PUBLIC DEBT COLONES'!DD6</f>
        <v>0</v>
      </c>
    </row>
    <row r="122" spans="1:35" x14ac:dyDescent="0.35">
      <c r="A122" s="149"/>
      <c r="B122" s="165"/>
      <c r="C122" s="155"/>
      <c r="D122" s="155"/>
      <c r="E122" s="155"/>
      <c r="F122" s="155"/>
      <c r="G122" s="155"/>
      <c r="H122" s="155"/>
      <c r="I122" s="155"/>
      <c r="J122" s="155"/>
      <c r="K122" s="155"/>
      <c r="L122" s="155"/>
      <c r="M122" s="155"/>
      <c r="N122" s="155"/>
      <c r="O122" s="155"/>
      <c r="P122" s="155"/>
      <c r="Q122" s="155"/>
      <c r="R122" s="155"/>
      <c r="S122" s="155"/>
      <c r="T122" s="155"/>
      <c r="U122" s="155"/>
      <c r="V122" s="155"/>
      <c r="W122" s="155"/>
      <c r="X122" s="155"/>
      <c r="Y122" s="155"/>
      <c r="Z122" s="155"/>
      <c r="AA122" s="155"/>
      <c r="AB122" s="155"/>
      <c r="AC122" s="155"/>
      <c r="AD122" s="155"/>
      <c r="AE122" s="155"/>
      <c r="AF122" s="155"/>
      <c r="AG122" s="155"/>
      <c r="AH122" s="155"/>
      <c r="AI122" s="269"/>
    </row>
    <row r="123" spans="1:35" x14ac:dyDescent="0.35">
      <c r="A123" s="149"/>
      <c r="B123" s="165"/>
      <c r="C123" s="165"/>
      <c r="D123" s="165"/>
      <c r="E123" s="165"/>
      <c r="F123" s="165"/>
      <c r="G123" s="165"/>
      <c r="H123" s="165"/>
      <c r="I123" s="165"/>
      <c r="J123" s="165"/>
      <c r="K123" s="165"/>
      <c r="L123" s="165"/>
      <c r="M123" s="165"/>
      <c r="N123" s="165"/>
      <c r="O123" s="165"/>
      <c r="P123" s="149"/>
      <c r="Q123" s="149"/>
      <c r="R123" s="149"/>
      <c r="S123" s="149"/>
      <c r="T123" s="149"/>
      <c r="U123" s="149"/>
      <c r="V123" s="149"/>
      <c r="W123" s="149"/>
      <c r="X123" s="149"/>
      <c r="Y123" s="149"/>
      <c r="Z123" s="149"/>
      <c r="AA123" s="149"/>
      <c r="AB123" s="149"/>
      <c r="AC123" s="149"/>
      <c r="AD123" s="149"/>
      <c r="AE123" s="149"/>
      <c r="AF123" s="149"/>
      <c r="AG123" s="149"/>
      <c r="AH123" s="149"/>
      <c r="AI123" s="166"/>
    </row>
    <row r="124" spans="1:35" ht="26.25" customHeight="1" x14ac:dyDescent="0.35">
      <c r="A124" s="149"/>
      <c r="B124" s="126" t="s">
        <v>42</v>
      </c>
      <c r="C124" s="165"/>
      <c r="D124" s="165"/>
      <c r="E124" s="165"/>
      <c r="F124" s="165"/>
      <c r="G124" s="165"/>
      <c r="H124" s="165"/>
      <c r="I124" s="165"/>
      <c r="J124" s="165"/>
      <c r="K124" s="165"/>
      <c r="L124" s="165"/>
      <c r="M124" s="165"/>
      <c r="N124" s="165"/>
      <c r="O124" s="165"/>
      <c r="P124" s="149"/>
      <c r="Q124" s="149"/>
      <c r="S124" s="149"/>
      <c r="T124" s="149"/>
      <c r="U124" s="149"/>
      <c r="V124" s="149"/>
      <c r="W124" s="149"/>
      <c r="X124" s="149"/>
      <c r="Y124" s="149"/>
      <c r="Z124" s="149"/>
      <c r="AA124" s="149"/>
      <c r="AB124" s="149"/>
      <c r="AC124" s="149"/>
      <c r="AD124" s="149"/>
      <c r="AE124" s="149"/>
      <c r="AF124" s="149"/>
      <c r="AG124" s="149"/>
      <c r="AH124" s="149"/>
      <c r="AI124" s="166"/>
    </row>
    <row r="125" spans="1:35" x14ac:dyDescent="0.35">
      <c r="A125" s="149"/>
      <c r="B125" s="148"/>
      <c r="C125" s="245"/>
      <c r="D125" s="245"/>
      <c r="E125" s="174"/>
      <c r="F125" s="174"/>
      <c r="G125" s="149"/>
      <c r="H125" s="149"/>
      <c r="I125" s="149"/>
      <c r="J125" s="149"/>
      <c r="K125" s="149"/>
      <c r="L125" s="149"/>
      <c r="M125" s="149"/>
      <c r="N125" s="149"/>
      <c r="O125" s="166"/>
      <c r="P125" s="163"/>
      <c r="Q125" s="149"/>
      <c r="R125" s="173"/>
      <c r="S125" s="173"/>
      <c r="T125" s="173"/>
      <c r="U125" s="173"/>
      <c r="V125" s="173"/>
      <c r="W125" s="173"/>
      <c r="X125" s="149"/>
      <c r="Y125" s="149"/>
      <c r="Z125" s="149"/>
      <c r="AA125" s="149"/>
      <c r="AB125" s="149"/>
      <c r="AC125" s="149"/>
      <c r="AD125" s="149"/>
      <c r="AE125" s="149"/>
      <c r="AF125" s="149"/>
      <c r="AG125" s="149"/>
      <c r="AH125" s="149"/>
      <c r="AI125" s="166"/>
    </row>
    <row r="126" spans="1:35" x14ac:dyDescent="0.35">
      <c r="A126" s="149"/>
      <c r="B126" s="514" t="str">
        <f>+H5</f>
        <v>Central Goverment of Costa Rica</v>
      </c>
      <c r="C126" s="514"/>
      <c r="D126" s="514"/>
      <c r="E126" s="514"/>
      <c r="F126" s="514"/>
      <c r="G126" s="514"/>
      <c r="H126" s="514"/>
      <c r="I126" s="514"/>
      <c r="J126" s="514"/>
      <c r="K126" s="514"/>
      <c r="L126" s="514"/>
      <c r="M126" s="514"/>
      <c r="N126" s="514"/>
      <c r="O126" s="514"/>
      <c r="P126" s="514"/>
      <c r="Q126" s="514"/>
      <c r="R126" s="514"/>
      <c r="S126" s="514"/>
      <c r="T126" s="514"/>
      <c r="U126" s="514"/>
      <c r="V126" s="514"/>
      <c r="W126" s="514"/>
      <c r="X126" s="514"/>
      <c r="Y126" s="514"/>
      <c r="Z126" s="514"/>
      <c r="AA126" s="514"/>
      <c r="AB126" s="514"/>
      <c r="AC126" s="514"/>
      <c r="AD126" s="514"/>
      <c r="AE126" s="514"/>
      <c r="AF126" s="514"/>
      <c r="AG126" s="514"/>
      <c r="AH126" s="514"/>
      <c r="AI126" s="514"/>
    </row>
    <row r="127" spans="1:35" x14ac:dyDescent="0.35">
      <c r="A127" s="149"/>
      <c r="B127" s="514" t="str">
        <f>+H6</f>
        <v>Maturity Profile Public Debt</v>
      </c>
      <c r="C127" s="514"/>
      <c r="D127" s="514"/>
      <c r="E127" s="514"/>
      <c r="F127" s="514"/>
      <c r="G127" s="514"/>
      <c r="H127" s="514"/>
      <c r="I127" s="514"/>
      <c r="J127" s="514"/>
      <c r="K127" s="514"/>
      <c r="L127" s="514"/>
      <c r="M127" s="514"/>
      <c r="N127" s="514"/>
      <c r="O127" s="514"/>
      <c r="P127" s="514"/>
      <c r="Q127" s="514"/>
      <c r="R127" s="514"/>
      <c r="S127" s="514"/>
      <c r="T127" s="514"/>
      <c r="U127" s="514"/>
      <c r="V127" s="514"/>
      <c r="W127" s="514"/>
      <c r="X127" s="514"/>
      <c r="Y127" s="514"/>
      <c r="Z127" s="514"/>
      <c r="AA127" s="514"/>
      <c r="AB127" s="514"/>
      <c r="AC127" s="514"/>
      <c r="AD127" s="514"/>
      <c r="AE127" s="514"/>
      <c r="AF127" s="514"/>
      <c r="AG127" s="514"/>
      <c r="AH127" s="514"/>
      <c r="AI127" s="514"/>
    </row>
    <row r="128" spans="1:35" x14ac:dyDescent="0.35">
      <c r="A128" s="149"/>
      <c r="B128" s="540">
        <f>+B104</f>
        <v>45778</v>
      </c>
      <c r="C128" s="540"/>
      <c r="D128" s="540"/>
      <c r="E128" s="540"/>
      <c r="F128" s="540"/>
      <c r="G128" s="540"/>
      <c r="H128" s="540"/>
      <c r="I128" s="540"/>
      <c r="J128" s="540"/>
      <c r="K128" s="540"/>
      <c r="L128" s="540"/>
      <c r="M128" s="540"/>
      <c r="N128" s="540"/>
      <c r="O128" s="540"/>
      <c r="P128" s="540"/>
      <c r="Q128" s="540"/>
      <c r="R128" s="540"/>
      <c r="S128" s="540"/>
      <c r="T128" s="540"/>
      <c r="U128" s="540"/>
      <c r="V128" s="540"/>
      <c r="W128" s="540"/>
      <c r="X128" s="540"/>
      <c r="Y128" s="540"/>
      <c r="Z128" s="540"/>
      <c r="AA128" s="540"/>
      <c r="AB128" s="540"/>
      <c r="AC128" s="540"/>
      <c r="AD128" s="540"/>
      <c r="AE128" s="540"/>
      <c r="AF128" s="540"/>
      <c r="AG128" s="540"/>
      <c r="AH128" s="540"/>
      <c r="AI128" s="540"/>
    </row>
    <row r="129" spans="1:35" x14ac:dyDescent="0.35">
      <c r="A129" s="149"/>
      <c r="B129" s="514" t="str">
        <f>+H9</f>
        <v>(USD million)</v>
      </c>
      <c r="C129" s="514"/>
      <c r="D129" s="514"/>
      <c r="E129" s="514"/>
      <c r="F129" s="514"/>
      <c r="G129" s="514"/>
      <c r="H129" s="514"/>
      <c r="I129" s="514"/>
      <c r="J129" s="514"/>
      <c r="K129" s="514"/>
      <c r="L129" s="514"/>
      <c r="M129" s="514"/>
      <c r="N129" s="514"/>
      <c r="O129" s="514"/>
      <c r="P129" s="514"/>
      <c r="Q129" s="514"/>
      <c r="R129" s="514"/>
      <c r="S129" s="514"/>
      <c r="T129" s="514"/>
      <c r="U129" s="514"/>
      <c r="V129" s="514"/>
      <c r="W129" s="514"/>
      <c r="X129" s="514"/>
      <c r="Y129" s="514"/>
      <c r="Z129" s="514"/>
      <c r="AA129" s="514"/>
      <c r="AB129" s="514"/>
      <c r="AC129" s="514"/>
      <c r="AD129" s="514"/>
      <c r="AE129" s="514"/>
      <c r="AF129" s="514"/>
      <c r="AG129" s="514"/>
      <c r="AH129" s="514"/>
      <c r="AI129" s="514"/>
    </row>
    <row r="130" spans="1:35" x14ac:dyDescent="0.35">
      <c r="A130" s="149"/>
      <c r="B130" s="152"/>
      <c r="C130" s="152"/>
      <c r="D130" s="152"/>
      <c r="E130" s="152"/>
      <c r="F130" s="152"/>
      <c r="G130" s="152"/>
      <c r="H130" s="152"/>
      <c r="I130" s="152"/>
      <c r="J130" s="152"/>
      <c r="K130" s="152"/>
      <c r="L130" s="152"/>
      <c r="M130" s="152"/>
      <c r="N130" s="152"/>
      <c r="O130" s="152"/>
      <c r="P130" s="152"/>
      <c r="Q130" s="152"/>
      <c r="R130" s="152"/>
      <c r="S130" s="152"/>
      <c r="T130" s="152"/>
      <c r="U130" s="152"/>
      <c r="V130" s="152"/>
      <c r="W130" s="152"/>
      <c r="X130" s="152"/>
      <c r="Y130" s="152"/>
      <c r="Z130" s="152"/>
      <c r="AA130" s="152"/>
      <c r="AB130" s="152"/>
      <c r="AC130" s="152"/>
      <c r="AD130" s="152"/>
      <c r="AE130" s="152"/>
      <c r="AF130" s="152"/>
      <c r="AG130" s="152"/>
      <c r="AH130" s="152"/>
      <c r="AI130" s="149"/>
    </row>
    <row r="131" spans="1:35" x14ac:dyDescent="0.35">
      <c r="A131" s="149"/>
      <c r="B131" s="153" t="s">
        <v>132</v>
      </c>
      <c r="C131" s="154">
        <v>2025</v>
      </c>
      <c r="D131" s="154">
        <v>2026</v>
      </c>
      <c r="E131" s="154">
        <v>2027</v>
      </c>
      <c r="F131" s="154">
        <v>2028</v>
      </c>
      <c r="G131" s="154">
        <v>2029</v>
      </c>
      <c r="H131" s="154">
        <v>2030</v>
      </c>
      <c r="I131" s="154">
        <v>2031</v>
      </c>
      <c r="J131" s="154">
        <v>2032</v>
      </c>
      <c r="K131" s="154">
        <v>2033</v>
      </c>
      <c r="L131" s="154">
        <v>2034</v>
      </c>
      <c r="M131" s="154">
        <v>2035</v>
      </c>
      <c r="N131" s="154">
        <v>2036</v>
      </c>
      <c r="O131" s="154">
        <v>2037</v>
      </c>
      <c r="P131" s="154">
        <v>2038</v>
      </c>
      <c r="Q131" s="154">
        <v>2039</v>
      </c>
      <c r="R131" s="154">
        <v>2040</v>
      </c>
      <c r="S131" s="154">
        <v>2041</v>
      </c>
      <c r="T131" s="154">
        <v>2042</v>
      </c>
      <c r="U131" s="154">
        <v>2043</v>
      </c>
      <c r="V131" s="154">
        <v>2044</v>
      </c>
      <c r="W131" s="154">
        <v>2045</v>
      </c>
      <c r="X131" s="154">
        <v>2046</v>
      </c>
      <c r="Y131" s="154">
        <v>2047</v>
      </c>
      <c r="Z131" s="154">
        <v>2048</v>
      </c>
      <c r="AA131" s="154">
        <v>2049</v>
      </c>
      <c r="AB131" s="154">
        <v>2050</v>
      </c>
      <c r="AC131" s="154">
        <v>2051</v>
      </c>
      <c r="AD131" s="154">
        <v>2052</v>
      </c>
      <c r="AE131" s="154">
        <v>2053</v>
      </c>
      <c r="AF131" s="154">
        <v>2054</v>
      </c>
      <c r="AG131" s="154" t="s">
        <v>146</v>
      </c>
    </row>
    <row r="132" spans="1:35" x14ac:dyDescent="0.35">
      <c r="B132" s="149" t="s">
        <v>133</v>
      </c>
      <c r="C132" s="155">
        <f>+'Maturity Profile Domestic Debt'!C124+'Maturity Profile External Debt'!C114</f>
        <v>0</v>
      </c>
      <c r="D132" s="155">
        <f>+'Maturity Profile Domestic Debt'!D124+'Maturity Profile External Debt'!D114</f>
        <v>750.93018264382397</v>
      </c>
      <c r="E132" s="155">
        <f>+'Maturity Profile Domestic Debt'!E124+'Maturity Profile External Debt'!E114</f>
        <v>28.28222546372648</v>
      </c>
      <c r="F132" s="155">
        <f>+'Maturity Profile Domestic Debt'!F124+'Maturity Profile External Debt'!F114</f>
        <v>982.97702703665789</v>
      </c>
      <c r="G132" s="155">
        <f>+'Maturity Profile Domestic Debt'!G124+'Maturity Profile External Debt'!G114</f>
        <v>418.96574497719672</v>
      </c>
      <c r="H132" s="155">
        <f>+'Maturity Profile Domestic Debt'!H124+'Maturity Profile External Debt'!H114</f>
        <v>71.339889048388443</v>
      </c>
      <c r="I132" s="155">
        <f>+'Maturity Profile Domestic Debt'!I124+'Maturity Profile External Debt'!I114</f>
        <v>71.357082818388434</v>
      </c>
      <c r="J132" s="155">
        <f>+'Maturity Profile Domestic Debt'!J124+'Maturity Profile External Debt'!J114</f>
        <v>48.084951618795586</v>
      </c>
      <c r="K132" s="155">
        <f>+'Maturity Profile Domestic Debt'!K124+'Maturity Profile External Debt'!K114</f>
        <v>48.136059833537288</v>
      </c>
      <c r="L132" s="155">
        <f>+'Maturity Profile Domestic Debt'!L124+'Maturity Profile External Debt'!L114</f>
        <v>79.525576095783578</v>
      </c>
      <c r="M132" s="155">
        <f>+'Maturity Profile Domestic Debt'!M124+'Maturity Profile External Debt'!M114</f>
        <v>25.731161254084306</v>
      </c>
      <c r="N132" s="155">
        <f>+'Maturity Profile Domestic Debt'!N124+'Maturity Profile External Debt'!N114</f>
        <v>25.606827624661541</v>
      </c>
      <c r="O132" s="155">
        <f>+'Maturity Profile Domestic Debt'!O124+'Maturity Profile External Debt'!O114</f>
        <v>25.606827624661541</v>
      </c>
      <c r="P132" s="155">
        <f>+'Maturity Profile Domestic Debt'!P124+'Maturity Profile External Debt'!P114</f>
        <v>25.606827624661541</v>
      </c>
      <c r="Q132" s="155">
        <f>+'Maturity Profile Domestic Debt'!Q124+'Maturity Profile External Debt'!Q114</f>
        <v>25.606827624661541</v>
      </c>
      <c r="R132" s="155">
        <f>+'Maturity Profile Domestic Debt'!R124+'Maturity Profile External Debt'!R114</f>
        <v>1631.1829771632688</v>
      </c>
      <c r="S132" s="155">
        <f>+'Maturity Profile Domestic Debt'!S124+'Maturity Profile External Debt'!S114</f>
        <v>25.606827624661541</v>
      </c>
      <c r="T132" s="155">
        <f>+'Maturity Profile Domestic Debt'!T124+'Maturity Profile External Debt'!T114</f>
        <v>25.606827624661541</v>
      </c>
      <c r="U132" s="155">
        <f>+'Maturity Profile Domestic Debt'!U124+'Maturity Profile External Debt'!U114</f>
        <v>25.606827588249356</v>
      </c>
      <c r="V132" s="155">
        <f>+'Maturity Profile Domestic Debt'!V124+'Maturity Profile External Debt'!V114</f>
        <v>25.063103434832676</v>
      </c>
      <c r="W132" s="155">
        <f>+'Maturity Profile Domestic Debt'!W124+'Maturity Profile External Debt'!W114</f>
        <v>4.6695954925467303E-3</v>
      </c>
      <c r="X132" s="155">
        <f>+'Maturity Profile Domestic Debt'!X124+'Maturity Profile External Debt'!X114</f>
        <v>0</v>
      </c>
      <c r="Y132" s="155">
        <f>+'Maturity Profile Domestic Debt'!Y124+'Maturity Profile External Debt'!Y114</f>
        <v>0</v>
      </c>
      <c r="Z132" s="155">
        <f>+'Maturity Profile Domestic Debt'!Z124+'Maturity Profile External Debt'!Z114</f>
        <v>0</v>
      </c>
      <c r="AA132" s="155">
        <f>+'Maturity Profile Domestic Debt'!AA124+'Maturity Profile External Debt'!AA114</f>
        <v>0</v>
      </c>
      <c r="AB132" s="155">
        <f>+'Maturity Profile Domestic Debt'!AB124+'Maturity Profile External Debt'!AB114</f>
        <v>0</v>
      </c>
      <c r="AC132" s="155">
        <f>+'Maturity Profile Domestic Debt'!AC124+'Maturity Profile External Debt'!AC114</f>
        <v>0</v>
      </c>
      <c r="AD132" s="155">
        <f>+'Maturity Profile External Debt'!AD114</f>
        <v>0</v>
      </c>
      <c r="AE132" s="155">
        <f>+'Maturity Profile External Debt'!AE114</f>
        <v>0</v>
      </c>
      <c r="AF132" s="155">
        <f>+'Maturity Profile External Debt'!AF114</f>
        <v>0</v>
      </c>
      <c r="AG132" s="368">
        <f t="shared" ref="AG132:AG143" si="2">SUM(C132:AF132)</f>
        <v>4360.8284443201946</v>
      </c>
    </row>
    <row r="133" spans="1:35" x14ac:dyDescent="0.35">
      <c r="B133" s="149" t="s">
        <v>134</v>
      </c>
      <c r="C133" s="155">
        <f>+'Maturity Profile Domestic Debt'!C125+'Maturity Profile External Debt'!C115</f>
        <v>0</v>
      </c>
      <c r="D133" s="155">
        <f>+'Maturity Profile Domestic Debt'!D125+'Maturity Profile External Debt'!D115</f>
        <v>757.21404790720328</v>
      </c>
      <c r="E133" s="155">
        <f>+'Maturity Profile Domestic Debt'!E125+'Maturity Profile External Debt'!E115</f>
        <v>892.5871522428406</v>
      </c>
      <c r="F133" s="155">
        <f>+'Maturity Profile Domestic Debt'!F125+'Maturity Profile External Debt'!F115</f>
        <v>595.01362677688144</v>
      </c>
      <c r="G133" s="155">
        <f>+'Maturity Profile Domestic Debt'!G125+'Maturity Profile External Debt'!G115</f>
        <v>1135.6097010028307</v>
      </c>
      <c r="H133" s="155">
        <f>+'Maturity Profile Domestic Debt'!H125+'Maturity Profile External Debt'!H115</f>
        <v>1167.6139053985246</v>
      </c>
      <c r="I133" s="155">
        <f>+'Maturity Profile Domestic Debt'!I125+'Maturity Profile External Debt'!I115</f>
        <v>421.82616005970027</v>
      </c>
      <c r="J133" s="155">
        <f>+'Maturity Profile Domestic Debt'!J125+'Maturity Profile External Debt'!J115</f>
        <v>21.258984297047821</v>
      </c>
      <c r="K133" s="155">
        <f>+'Maturity Profile Domestic Debt'!K125+'Maturity Profile External Debt'!K115</f>
        <v>21.325791729085935</v>
      </c>
      <c r="L133" s="155">
        <f>+'Maturity Profile Domestic Debt'!L125+'Maturity Profile External Debt'!L115</f>
        <v>1009.7713626833515</v>
      </c>
      <c r="M133" s="155">
        <f>+'Maturity Profile Domestic Debt'!M125+'Maturity Profile External Debt'!M115</f>
        <v>20.414787044143214</v>
      </c>
      <c r="N133" s="155">
        <f>+'Maturity Profile Domestic Debt'!N125+'Maturity Profile External Debt'!N115</f>
        <v>562.14831569659032</v>
      </c>
      <c r="O133" s="155">
        <f>+'Maturity Profile Domestic Debt'!O125+'Maturity Profile External Debt'!O115</f>
        <v>20.34174376558418</v>
      </c>
      <c r="P133" s="155">
        <f>+'Maturity Profile Domestic Debt'!P125+'Maturity Profile External Debt'!P115</f>
        <v>21.122164960408298</v>
      </c>
      <c r="Q133" s="155">
        <f>+'Maturity Profile Domestic Debt'!Q125+'Maturity Profile External Debt'!Q115</f>
        <v>20.470318785312077</v>
      </c>
      <c r="R133" s="155">
        <f>+'Maturity Profile Domestic Debt'!R125+'Maturity Profile External Debt'!R115</f>
        <v>20.421183217989537</v>
      </c>
      <c r="S133" s="155">
        <f>+'Maturity Profile Domestic Debt'!S125+'Maturity Profile External Debt'!S115</f>
        <v>19.86174376558418</v>
      </c>
      <c r="T133" s="155">
        <f>+'Maturity Profile Domestic Debt'!T125+'Maturity Profile External Debt'!T115</f>
        <v>10.951743765584181</v>
      </c>
      <c r="U133" s="155">
        <f>+'Maturity Profile Domestic Debt'!U125+'Maturity Profile External Debt'!U115</f>
        <v>10.951743765584181</v>
      </c>
      <c r="V133" s="155">
        <f>+'Maturity Profile Domestic Debt'!V125+'Maturity Profile External Debt'!V115</f>
        <v>7.8596934156305709</v>
      </c>
      <c r="W133" s="155">
        <f>+'Maturity Profile Domestic Debt'!W125+'Maturity Profile External Debt'!W115</f>
        <v>7.8550237200000002</v>
      </c>
      <c r="X133" s="155">
        <f>+'Maturity Profile Domestic Debt'!X125+'Maturity Profile External Debt'!X115</f>
        <v>7.665</v>
      </c>
      <c r="Y133" s="155">
        <f>+'Maturity Profile Domestic Debt'!Y125+'Maturity Profile External Debt'!Y115</f>
        <v>7.665</v>
      </c>
      <c r="Z133" s="155">
        <f>+'Maturity Profile Domestic Debt'!Z125+'Maturity Profile External Debt'!Z115</f>
        <v>7.665</v>
      </c>
      <c r="AA133" s="155">
        <f>+'Maturity Profile Domestic Debt'!AA125+'Maturity Profile External Debt'!AA115</f>
        <v>7.665</v>
      </c>
      <c r="AB133" s="155">
        <f>+'Maturity Profile Domestic Debt'!AB125+'Maturity Profile External Debt'!AB115</f>
        <v>0</v>
      </c>
      <c r="AC133" s="155">
        <f>+'Maturity Profile Domestic Debt'!AC125+'Maturity Profile External Debt'!AC115</f>
        <v>0</v>
      </c>
      <c r="AD133" s="155">
        <f>+'Maturity Profile External Debt'!AD115</f>
        <v>0</v>
      </c>
      <c r="AE133" s="155">
        <f>+'Maturity Profile External Debt'!AE115</f>
        <v>0</v>
      </c>
      <c r="AF133" s="155">
        <f>+'Maturity Profile External Debt'!AF115</f>
        <v>0</v>
      </c>
      <c r="AG133" s="368">
        <f t="shared" si="2"/>
        <v>6775.2791939998751</v>
      </c>
    </row>
    <row r="134" spans="1:35" x14ac:dyDescent="0.35">
      <c r="B134" s="149" t="s">
        <v>135</v>
      </c>
      <c r="C134" s="155">
        <f>+'Maturity Profile Domestic Debt'!C126+'Maturity Profile External Debt'!C116</f>
        <v>0</v>
      </c>
      <c r="D134" s="155">
        <f>+'Maturity Profile Domestic Debt'!D126+'Maturity Profile External Debt'!D116</f>
        <v>255.8344211399185</v>
      </c>
      <c r="E134" s="155">
        <f>+'Maturity Profile Domestic Debt'!E126+'Maturity Profile External Debt'!E116</f>
        <v>787.67045583657136</v>
      </c>
      <c r="F134" s="155">
        <f>+'Maturity Profile Domestic Debt'!F126+'Maturity Profile External Debt'!F116</f>
        <v>886.64568832398174</v>
      </c>
      <c r="G134" s="155">
        <f>+'Maturity Profile Domestic Debt'!G126+'Maturity Profile External Debt'!G116</f>
        <v>82.734462215694606</v>
      </c>
      <c r="H134" s="155">
        <f>+'Maturity Profile Domestic Debt'!H126+'Maturity Profile External Debt'!H116</f>
        <v>82.611521102378788</v>
      </c>
      <c r="I134" s="155">
        <f>+'Maturity Profile Domestic Debt'!I126+'Maturity Profile External Debt'!I116</f>
        <v>875.83852207653786</v>
      </c>
      <c r="J134" s="155">
        <f>+'Maturity Profile Domestic Debt'!J126+'Maturity Profile External Debt'!J116</f>
        <v>840.45443354527288</v>
      </c>
      <c r="K134" s="155">
        <f>+'Maturity Profile Domestic Debt'!K126+'Maturity Profile External Debt'!K116</f>
        <v>56.612769793961498</v>
      </c>
      <c r="L134" s="155">
        <f>+'Maturity Profile Domestic Debt'!L126+'Maturity Profile External Debt'!L116</f>
        <v>55.53533301844233</v>
      </c>
      <c r="M134" s="155">
        <f>+'Maturity Profile Domestic Debt'!M126+'Maturity Profile External Debt'!M116</f>
        <v>512.8540755092157</v>
      </c>
      <c r="N134" s="155">
        <f>+'Maturity Profile Domestic Debt'!N126+'Maturity Profile External Debt'!N116</f>
        <v>47.957147148911027</v>
      </c>
      <c r="O134" s="155">
        <f>+'Maturity Profile Domestic Debt'!O126+'Maturity Profile External Debt'!O116</f>
        <v>288.28299444034224</v>
      </c>
      <c r="P134" s="155">
        <f>+'Maturity Profile Domestic Debt'!P126+'Maturity Profile External Debt'!P116</f>
        <v>41.649076260299168</v>
      </c>
      <c r="Q134" s="155">
        <f>+'Maturity Profile Domestic Debt'!Q126+'Maturity Profile External Debt'!Q116</f>
        <v>24.459541196231939</v>
      </c>
      <c r="R134" s="155">
        <f>+'Maturity Profile Domestic Debt'!R126+'Maturity Profile External Debt'!R116</f>
        <v>3.0552452927756377</v>
      </c>
      <c r="S134" s="155">
        <f>+'Maturity Profile Domestic Debt'!S126+'Maturity Profile External Debt'!S116</f>
        <v>243.98483358838251</v>
      </c>
      <c r="T134" s="155">
        <f>+'Maturity Profile Domestic Debt'!T126+'Maturity Profile External Debt'!T116</f>
        <v>3.0552452927756377</v>
      </c>
      <c r="U134" s="155">
        <f>+'Maturity Profile Domestic Debt'!U126+'Maturity Profile External Debt'!U116</f>
        <v>3.0552452927756377</v>
      </c>
      <c r="V134" s="155">
        <f>+'Maturity Profile Domestic Debt'!V126+'Maturity Profile External Debt'!V116</f>
        <v>3.0552452927756377</v>
      </c>
      <c r="W134" s="155">
        <f>+'Maturity Profile Domestic Debt'!W126+'Maturity Profile External Debt'!W116</f>
        <v>1303.0505756203377</v>
      </c>
      <c r="X134" s="155">
        <f>+'Maturity Profile Domestic Debt'!X126+'Maturity Profile External Debt'!X116</f>
        <v>0</v>
      </c>
      <c r="Y134" s="155">
        <f>+'Maturity Profile Domestic Debt'!Y126+'Maturity Profile External Debt'!Y116</f>
        <v>0</v>
      </c>
      <c r="Z134" s="155">
        <f>+'Maturity Profile Domestic Debt'!Z126+'Maturity Profile External Debt'!Z116</f>
        <v>0</v>
      </c>
      <c r="AA134" s="155">
        <f>+'Maturity Profile Domestic Debt'!AA126+'Maturity Profile External Debt'!AA116</f>
        <v>0</v>
      </c>
      <c r="AB134" s="155">
        <f>+'Maturity Profile Domestic Debt'!AB126+'Maturity Profile External Debt'!AB116</f>
        <v>0</v>
      </c>
      <c r="AC134" s="155">
        <f>+'Maturity Profile Domestic Debt'!AC126+'Maturity Profile External Debt'!AC116</f>
        <v>0</v>
      </c>
      <c r="AD134" s="155">
        <f>+'Maturity Profile External Debt'!AD116</f>
        <v>0</v>
      </c>
      <c r="AE134" s="155">
        <f>+'Maturity Profile External Debt'!AE116</f>
        <v>0</v>
      </c>
      <c r="AF134" s="155">
        <f>+'Maturity Profile External Debt'!AF116</f>
        <v>0</v>
      </c>
      <c r="AG134" s="368">
        <f t="shared" si="2"/>
        <v>6398.3968319875821</v>
      </c>
    </row>
    <row r="135" spans="1:35" x14ac:dyDescent="0.35">
      <c r="B135" s="149" t="s">
        <v>136</v>
      </c>
      <c r="C135" s="155">
        <f>+'Maturity Profile Domestic Debt'!C127+'Maturity Profile External Debt'!C117</f>
        <v>0</v>
      </c>
      <c r="D135" s="155">
        <f>+'Maturity Profile Domestic Debt'!D127+'Maturity Profile External Debt'!D117</f>
        <v>124.89587054701207</v>
      </c>
      <c r="E135" s="155">
        <f>+'Maturity Profile Domestic Debt'!E127+'Maturity Profile External Debt'!E117</f>
        <v>115.4993212824142</v>
      </c>
      <c r="F135" s="155">
        <f>+'Maturity Profile Domestic Debt'!F127+'Maturity Profile External Debt'!F117</f>
        <v>33.190708354229194</v>
      </c>
      <c r="G135" s="155">
        <f>+'Maturity Profile Domestic Debt'!G127+'Maturity Profile External Debt'!G117</f>
        <v>1107.7020434357307</v>
      </c>
      <c r="H135" s="155">
        <f>+'Maturity Profile Domestic Debt'!H127+'Maturity Profile External Debt'!H117</f>
        <v>33.270588619308953</v>
      </c>
      <c r="I135" s="155">
        <f>+'Maturity Profile Domestic Debt'!I127+'Maturity Profile External Debt'!I117</f>
        <v>185.38172236776705</v>
      </c>
      <c r="J135" s="155">
        <f>+'Maturity Profile Domestic Debt'!J127+'Maturity Profile External Debt'!J117</f>
        <v>650.21883631314256</v>
      </c>
      <c r="K135" s="155">
        <f>+'Maturity Profile Domestic Debt'!K127+'Maturity Profile External Debt'!K117</f>
        <v>533.36030073541565</v>
      </c>
      <c r="L135" s="155">
        <f>+'Maturity Profile Domestic Debt'!L127+'Maturity Profile External Debt'!L117</f>
        <v>765.53515377288818</v>
      </c>
      <c r="M135" s="155">
        <f>+'Maturity Profile Domestic Debt'!M127+'Maturity Profile External Debt'!M117</f>
        <v>86.892049980050928</v>
      </c>
      <c r="N135" s="155">
        <f>+'Maturity Profile Domestic Debt'!N127+'Maturity Profile External Debt'!N117</f>
        <v>34.150315438400071</v>
      </c>
      <c r="O135" s="155">
        <f>+'Maturity Profile Domestic Debt'!O127+'Maturity Profile External Debt'!O117</f>
        <v>30.975488943264512</v>
      </c>
      <c r="P135" s="155">
        <f>+'Maturity Profile Domestic Debt'!P127+'Maturity Profile External Debt'!P117</f>
        <v>15.256588604544227</v>
      </c>
      <c r="Q135" s="155">
        <f>+'Maturity Profile Domestic Debt'!Q127+'Maturity Profile External Debt'!Q117</f>
        <v>291.41594039973495</v>
      </c>
      <c r="R135" s="155">
        <f>+'Maturity Profile Domestic Debt'!R127+'Maturity Profile External Debt'!R117</f>
        <v>14.751429948461336</v>
      </c>
      <c r="S135" s="155">
        <f>+'Maturity Profile Domestic Debt'!S127+'Maturity Profile External Debt'!S117</f>
        <v>4.5629815556305706</v>
      </c>
      <c r="T135" s="155">
        <f>+'Maturity Profile Domestic Debt'!T127+'Maturity Profile External Debt'!T117</f>
        <v>4.6356212256305707</v>
      </c>
      <c r="U135" s="155">
        <f>+'Maturity Profile Domestic Debt'!U127+'Maturity Profile External Debt'!U117</f>
        <v>500.63741639563057</v>
      </c>
      <c r="V135" s="155">
        <f>+'Maturity Profile Domestic Debt'!V127+'Maturity Profile External Debt'!V117</f>
        <v>1742.35354148436</v>
      </c>
      <c r="W135" s="155">
        <f>+'Maturity Profile Domestic Debt'!W127+'Maturity Profile External Debt'!W117</f>
        <v>0.63274680000000005</v>
      </c>
      <c r="X135" s="155">
        <f>+'Maturity Profile Domestic Debt'!X127+'Maturity Profile External Debt'!X117</f>
        <v>0.63274680000000005</v>
      </c>
      <c r="Y135" s="155">
        <f>+'Maturity Profile Domestic Debt'!Y127+'Maturity Profile External Debt'!Y117</f>
        <v>31.404480045303259</v>
      </c>
      <c r="Z135" s="155">
        <f>+'Maturity Profile Domestic Debt'!Z127+'Maturity Profile External Debt'!Z117</f>
        <v>0</v>
      </c>
      <c r="AA135" s="155">
        <f>+'Maturity Profile Domestic Debt'!AA127+'Maturity Profile External Debt'!AA117</f>
        <v>0</v>
      </c>
      <c r="AB135" s="155">
        <f>+'Maturity Profile Domestic Debt'!AB127+'Maturity Profile External Debt'!AB117</f>
        <v>194.21671661802981</v>
      </c>
      <c r="AC135" s="155">
        <f>+'Maturity Profile Domestic Debt'!AC127+'Maturity Profile External Debt'!AC117</f>
        <v>42.001439387964354</v>
      </c>
      <c r="AD135" s="155">
        <f>+'Maturity Profile External Debt'!AD117</f>
        <v>0</v>
      </c>
      <c r="AE135" s="155">
        <f>+'Maturity Profile External Debt'!AE117</f>
        <v>0</v>
      </c>
      <c r="AF135" s="155">
        <f>+'Maturity Profile External Debt'!AF117</f>
        <v>0</v>
      </c>
      <c r="AG135" s="368">
        <f t="shared" si="2"/>
        <v>6543.5740490549142</v>
      </c>
    </row>
    <row r="136" spans="1:35" x14ac:dyDescent="0.35">
      <c r="B136" s="149" t="s">
        <v>137</v>
      </c>
      <c r="C136" s="155">
        <f>+'Maturity Profile Domestic Debt'!C128+'Maturity Profile External Debt'!C118</f>
        <v>0</v>
      </c>
      <c r="D136" s="155">
        <f>+'Maturity Profile Domestic Debt'!D128+'Maturity Profile External Debt'!D118</f>
        <v>490.51140772694214</v>
      </c>
      <c r="E136" s="155">
        <f>+'Maturity Profile Domestic Debt'!E128+'Maturity Profile External Debt'!E118</f>
        <v>358.88426276065928</v>
      </c>
      <c r="F136" s="155">
        <f>+'Maturity Profile Domestic Debt'!F128+'Maturity Profile External Debt'!F118</f>
        <v>168.88945405427182</v>
      </c>
      <c r="G136" s="155">
        <f>+'Maturity Profile Domestic Debt'!G128+'Maturity Profile External Debt'!G118</f>
        <v>308.44333239755645</v>
      </c>
      <c r="H136" s="155">
        <f>+'Maturity Profile Domestic Debt'!H128+'Maturity Profile External Debt'!H118</f>
        <v>161.06914859550824</v>
      </c>
      <c r="I136" s="155">
        <f>+'Maturity Profile Domestic Debt'!I128+'Maturity Profile External Debt'!I118</f>
        <v>378.74920610316155</v>
      </c>
      <c r="J136" s="155">
        <f>+'Maturity Profile Domestic Debt'!J128+'Maturity Profile External Debt'!J118</f>
        <v>238.55894127550823</v>
      </c>
      <c r="K136" s="155">
        <f>+'Maturity Profile Domestic Debt'!K128+'Maturity Profile External Debt'!K118</f>
        <v>264.36890603547823</v>
      </c>
      <c r="L136" s="155">
        <f>+'Maturity Profile Domestic Debt'!L128+'Maturity Profile External Debt'!L118</f>
        <v>715.02028474011058</v>
      </c>
      <c r="M136" s="155">
        <f>+'Maturity Profile Domestic Debt'!M128+'Maturity Profile External Debt'!M118</f>
        <v>26.856343831594174</v>
      </c>
      <c r="N136" s="155">
        <f>+'Maturity Profile Domestic Debt'!N128+'Maturity Profile External Debt'!N118</f>
        <v>26.786332723732947</v>
      </c>
      <c r="O136" s="155">
        <f>+'Maturity Profile Domestic Debt'!O128+'Maturity Profile External Debt'!O118</f>
        <v>31.160894940451044</v>
      </c>
      <c r="P136" s="155">
        <f>+'Maturity Profile Domestic Debt'!P128+'Maturity Profile External Debt'!P118</f>
        <v>26.701827096554442</v>
      </c>
      <c r="Q136" s="155">
        <f>+'Maturity Profile Domestic Debt'!Q128+'Maturity Profile External Debt'!Q118</f>
        <v>26.84479823385135</v>
      </c>
      <c r="R136" s="155">
        <f>+'Maturity Profile Domestic Debt'!R128+'Maturity Profile External Debt'!R118</f>
        <v>13.764365577326432</v>
      </c>
      <c r="S136" s="155">
        <f>+'Maturity Profile Domestic Debt'!S128+'Maturity Profile External Debt'!S118</f>
        <v>11.027701346230424</v>
      </c>
      <c r="T136" s="155">
        <f>+'Maturity Profile Domestic Debt'!T128+'Maturity Profile External Debt'!T118</f>
        <v>5.3687013456305701</v>
      </c>
      <c r="U136" s="155">
        <f>+'Maturity Profile Domestic Debt'!U128+'Maturity Profile External Debt'!U118</f>
        <v>5.3687013456305701</v>
      </c>
      <c r="V136" s="155">
        <f>+'Maturity Profile Domestic Debt'!V128+'Maturity Profile External Debt'!V118</f>
        <v>5.3687013456305701</v>
      </c>
      <c r="W136" s="155">
        <f>+'Maturity Profile Domestic Debt'!W128+'Maturity Profile External Debt'!W118</f>
        <v>5.3640317499999997</v>
      </c>
      <c r="X136" s="155">
        <f>+'Maturity Profile Domestic Debt'!X128+'Maturity Profile External Debt'!X118</f>
        <v>5.3640317499999997</v>
      </c>
      <c r="Y136" s="155">
        <f>+'Maturity Profile Domestic Debt'!Y128+'Maturity Profile External Debt'!Y118</f>
        <v>5.3640317499999997</v>
      </c>
      <c r="Z136" s="155">
        <f>+'Maturity Profile Domestic Debt'!Z128+'Maturity Profile External Debt'!Z118</f>
        <v>5.3640317499999997</v>
      </c>
      <c r="AA136" s="155">
        <f>+'Maturity Profile Domestic Debt'!AA128+'Maturity Profile External Debt'!AA118</f>
        <v>5.3640317499999997</v>
      </c>
      <c r="AB136" s="155">
        <f>+'Maturity Profile Domestic Debt'!AB128+'Maturity Profile External Debt'!AB118</f>
        <v>5.3640317499999997</v>
      </c>
      <c r="AC136" s="155">
        <f>+'Maturity Profile Domestic Debt'!AC128+'Maturity Profile External Debt'!AC118</f>
        <v>5.3640317499999997</v>
      </c>
      <c r="AD136" s="155">
        <f>+'Maturity Profile External Debt'!AD118</f>
        <v>5.3640317499999997</v>
      </c>
      <c r="AE136" s="155">
        <f>+'Maturity Profile External Debt'!AE118</f>
        <v>5.3640315000000003</v>
      </c>
      <c r="AF136" s="155">
        <f>+'Maturity Profile External Debt'!AF118</f>
        <v>5.07</v>
      </c>
      <c r="AG136" s="368">
        <f t="shared" si="2"/>
        <v>3317.0895969758276</v>
      </c>
    </row>
    <row r="137" spans="1:35" x14ac:dyDescent="0.35">
      <c r="B137" s="149" t="s">
        <v>138</v>
      </c>
      <c r="C137" s="155">
        <f>+'Maturity Profile Domestic Debt'!C129+'Maturity Profile External Debt'!C119</f>
        <v>443.14209087052637</v>
      </c>
      <c r="D137" s="155">
        <f>+'Maturity Profile Domestic Debt'!D129+'Maturity Profile External Debt'!D119</f>
        <v>369.67268993468042</v>
      </c>
      <c r="E137" s="155">
        <f>+'Maturity Profile Domestic Debt'!E129+'Maturity Profile External Debt'!E119</f>
        <v>138.71282721576489</v>
      </c>
      <c r="F137" s="155">
        <f>+'Maturity Profile Domestic Debt'!F129+'Maturity Profile External Debt'!F119</f>
        <v>589.25317514629819</v>
      </c>
      <c r="G137" s="155">
        <f>+'Maturity Profile Domestic Debt'!G129+'Maturity Profile External Debt'!G119</f>
        <v>994.91480959010278</v>
      </c>
      <c r="H137" s="155">
        <f>+'Maturity Profile Domestic Debt'!H129+'Maturity Profile External Debt'!H119</f>
        <v>1035.7688302096149</v>
      </c>
      <c r="I137" s="155">
        <f>+'Maturity Profile Domestic Debt'!I129+'Maturity Profile External Debt'!I119</f>
        <v>996.0886230608487</v>
      </c>
      <c r="J137" s="155">
        <f>+'Maturity Profile Domestic Debt'!J129+'Maturity Profile External Debt'!J119</f>
        <v>112.52494653561713</v>
      </c>
      <c r="K137" s="155">
        <f>+'Maturity Profile Domestic Debt'!K129+'Maturity Profile External Debt'!K119</f>
        <v>771.63028238810307</v>
      </c>
      <c r="L137" s="155">
        <f>+'Maturity Profile Domestic Debt'!L129+'Maturity Profile External Debt'!L119</f>
        <v>180.7992869937558</v>
      </c>
      <c r="M137" s="155">
        <f>+'Maturity Profile Domestic Debt'!M129+'Maturity Profile External Debt'!M119</f>
        <v>716.45473267234024</v>
      </c>
      <c r="N137" s="155">
        <f>+'Maturity Profile Domestic Debt'!N129+'Maturity Profile External Debt'!N119</f>
        <v>835.9520435593563</v>
      </c>
      <c r="O137" s="155">
        <f>+'Maturity Profile Domestic Debt'!O129+'Maturity Profile External Debt'!O119</f>
        <v>37.952795802774702</v>
      </c>
      <c r="P137" s="155">
        <f>+'Maturity Profile Domestic Debt'!P129+'Maturity Profile External Debt'!P119</f>
        <v>36.626563410255187</v>
      </c>
      <c r="Q137" s="155">
        <f>+'Maturity Profile Domestic Debt'!Q129+'Maturity Profile External Debt'!Q119</f>
        <v>36.66005322002183</v>
      </c>
      <c r="R137" s="155">
        <f>+'Maturity Profile Domestic Debt'!R129+'Maturity Profile External Debt'!R119</f>
        <v>36.625655386872921</v>
      </c>
      <c r="S137" s="155">
        <f>+'Maturity Profile Domestic Debt'!S129+'Maturity Profile External Debt'!S119</f>
        <v>35.698128618194794</v>
      </c>
      <c r="T137" s="155">
        <f>+'Maturity Profile Domestic Debt'!T129+'Maturity Profile External Debt'!T119</f>
        <v>14.027672025231624</v>
      </c>
      <c r="U137" s="155">
        <f>+'Maturity Profile Domestic Debt'!U129+'Maturity Profile External Debt'!U119</f>
        <v>14.027672025231624</v>
      </c>
      <c r="V137" s="155">
        <f>+'Maturity Profile Domestic Debt'!V129+'Maturity Profile External Debt'!V119</f>
        <v>14.027672025231624</v>
      </c>
      <c r="W137" s="155">
        <f>+'Maturity Profile Domestic Debt'!W129+'Maturity Profile External Debt'!W119</f>
        <v>1.4937855099999999</v>
      </c>
      <c r="X137" s="155">
        <f>+'Maturity Profile Domestic Debt'!X129+'Maturity Profile External Debt'!X119</f>
        <v>155.85493386554853</v>
      </c>
      <c r="Y137" s="155">
        <f>+'Maturity Profile Domestic Debt'!Y129+'Maturity Profile External Debt'!Y119</f>
        <v>1.4937855099999999</v>
      </c>
      <c r="Z137" s="155">
        <f>+'Maturity Profile Domestic Debt'!Z129+'Maturity Profile External Debt'!Z119</f>
        <v>1.4937855099999999</v>
      </c>
      <c r="AA137" s="155">
        <f>+'Maturity Profile Domestic Debt'!AA129+'Maturity Profile External Debt'!AA119</f>
        <v>1.4937855099999999</v>
      </c>
      <c r="AB137" s="155">
        <f>+'Maturity Profile Domestic Debt'!AB129+'Maturity Profile External Debt'!AB119</f>
        <v>1.4937855099999999</v>
      </c>
      <c r="AC137" s="155">
        <f>+'Maturity Profile Domestic Debt'!AC129+'Maturity Profile External Debt'!AC119</f>
        <v>1.4937855099999999</v>
      </c>
      <c r="AD137" s="155">
        <f>+'Maturity Profile External Debt'!AD119</f>
        <v>1.4937855099999999</v>
      </c>
      <c r="AE137" s="155">
        <f>+'Maturity Profile External Debt'!AE119</f>
        <v>1.4937855099999999</v>
      </c>
      <c r="AF137" s="155">
        <f>+'Maturity Profile External Debt'!AF119</f>
        <v>1.4937855099999999</v>
      </c>
      <c r="AG137" s="368">
        <f t="shared" si="2"/>
        <v>7579.8595541463692</v>
      </c>
    </row>
    <row r="138" spans="1:35" x14ac:dyDescent="0.35">
      <c r="B138" s="149" t="s">
        <v>139</v>
      </c>
      <c r="C138" s="155">
        <f>+'Maturity Profile Domestic Debt'!C130+'Maturity Profile External Debt'!C120</f>
        <v>529.89968325099642</v>
      </c>
      <c r="D138" s="155">
        <f>+'Maturity Profile Domestic Debt'!D130+'Maturity Profile External Debt'!D120</f>
        <v>371.90600424297168</v>
      </c>
      <c r="E138" s="155">
        <f>+'Maturity Profile Domestic Debt'!E130+'Maturity Profile External Debt'!E120</f>
        <v>265.9527477612819</v>
      </c>
      <c r="F138" s="155">
        <f>+'Maturity Profile Domestic Debt'!F130+'Maturity Profile External Debt'!F120</f>
        <v>71.325392357199874</v>
      </c>
      <c r="G138" s="155">
        <f>+'Maturity Profile Domestic Debt'!G130+'Maturity Profile External Debt'!G120</f>
        <v>71.327859348388458</v>
      </c>
      <c r="H138" s="155">
        <f>+'Maturity Profile Domestic Debt'!H130+'Maturity Profile External Debt'!H120</f>
        <v>179.05117674927533</v>
      </c>
      <c r="I138" s="155">
        <f>+'Maturity Profile Domestic Debt'!I130+'Maturity Profile External Debt'!I120</f>
        <v>508.26388349605287</v>
      </c>
      <c r="J138" s="155">
        <f>+'Maturity Profile Domestic Debt'!J130+'Maturity Profile External Debt'!J120</f>
        <v>259.22140552259469</v>
      </c>
      <c r="K138" s="155">
        <f>+'Maturity Profile Domestic Debt'!K130+'Maturity Profile External Debt'!K120</f>
        <v>663.23484320504622</v>
      </c>
      <c r="L138" s="155">
        <f>+'Maturity Profile Domestic Debt'!L130+'Maturity Profile External Debt'!L120</f>
        <v>25.629367846621772</v>
      </c>
      <c r="M138" s="155">
        <f>+'Maturity Profile Domestic Debt'!M130+'Maturity Profile External Debt'!M120</f>
        <v>25.606827624661541</v>
      </c>
      <c r="N138" s="155">
        <f>+'Maturity Profile Domestic Debt'!N130+'Maturity Profile External Debt'!N120</f>
        <v>77.29274021573309</v>
      </c>
      <c r="O138" s="155">
        <f>+'Maturity Profile Domestic Debt'!O130+'Maturity Profile External Debt'!O120</f>
        <v>25.644077432864279</v>
      </c>
      <c r="P138" s="155">
        <f>+'Maturity Profile Domestic Debt'!P130+'Maturity Profile External Debt'!P120</f>
        <v>25.606827624661541</v>
      </c>
      <c r="Q138" s="155">
        <f>+'Maturity Profile Domestic Debt'!Q130+'Maturity Profile External Debt'!Q120</f>
        <v>25.606827624661541</v>
      </c>
      <c r="R138" s="155">
        <f>+'Maturity Profile Domestic Debt'!R130+'Maturity Profile External Debt'!R120</f>
        <v>25.606827624661541</v>
      </c>
      <c r="S138" s="155">
        <f>+'Maturity Profile Domestic Debt'!S130+'Maturity Profile External Debt'!S120</f>
        <v>25.606827624661541</v>
      </c>
      <c r="T138" s="155">
        <f>+'Maturity Profile Domestic Debt'!T130+'Maturity Profile External Debt'!T120</f>
        <v>25.606827624661541</v>
      </c>
      <c r="U138" s="155">
        <f>+'Maturity Profile Domestic Debt'!U130+'Maturity Profile External Debt'!U120</f>
        <v>873.73673828478127</v>
      </c>
      <c r="V138" s="155">
        <f>+'Maturity Profile Domestic Debt'!V130+'Maturity Profile External Debt'!V120</f>
        <v>4.6695956305702335E-3</v>
      </c>
      <c r="W138" s="155">
        <f>+'Maturity Profile Domestic Debt'!W130+'Maturity Profile External Debt'!W120</f>
        <v>676.00937363751075</v>
      </c>
      <c r="X138" s="155">
        <f>+'Maturity Profile Domestic Debt'!X130+'Maturity Profile External Debt'!X120</f>
        <v>728.49385169275956</v>
      </c>
      <c r="Y138" s="155">
        <f>+'Maturity Profile Domestic Debt'!Y130+'Maturity Profile External Debt'!Y120</f>
        <v>0</v>
      </c>
      <c r="Z138" s="155">
        <f>+'Maturity Profile Domestic Debt'!Z130+'Maturity Profile External Debt'!Z120</f>
        <v>0</v>
      </c>
      <c r="AA138" s="155">
        <f>+'Maturity Profile Domestic Debt'!AA130+'Maturity Profile External Debt'!AA120</f>
        <v>552.41473070727181</v>
      </c>
      <c r="AB138" s="155">
        <f>+'Maturity Profile Domestic Debt'!AB130+'Maturity Profile External Debt'!AB120</f>
        <v>0</v>
      </c>
      <c r="AC138" s="155">
        <f>+'Maturity Profile Domestic Debt'!AC130+'Maturity Profile External Debt'!AC120</f>
        <v>0</v>
      </c>
      <c r="AD138" s="155">
        <f>+'Maturity Profile External Debt'!AD120</f>
        <v>0</v>
      </c>
      <c r="AE138" s="155">
        <f>+'Maturity Profile External Debt'!AE120</f>
        <v>0</v>
      </c>
      <c r="AF138" s="155">
        <f>+'Maturity Profile External Debt'!AF120</f>
        <v>0</v>
      </c>
      <c r="AG138" s="368">
        <f t="shared" si="2"/>
        <v>6033.0495110949496</v>
      </c>
    </row>
    <row r="139" spans="1:35" x14ac:dyDescent="0.35">
      <c r="B139" s="149" t="s">
        <v>140</v>
      </c>
      <c r="C139" s="155">
        <f>+'Maturity Profile Domestic Debt'!C131+'Maturity Profile External Debt'!C121</f>
        <v>242.797461284409</v>
      </c>
      <c r="D139" s="155">
        <f>+'Maturity Profile Domestic Debt'!D131+'Maturity Profile External Debt'!D121</f>
        <v>511.71927593038674</v>
      </c>
      <c r="E139" s="155">
        <f>+'Maturity Profile Domestic Debt'!E131+'Maturity Profile External Debt'!E121</f>
        <v>556.82374945196</v>
      </c>
      <c r="F139" s="155">
        <f>+'Maturity Profile Domestic Debt'!F131+'Maturity Profile External Debt'!F121</f>
        <v>1301.8814391063006</v>
      </c>
      <c r="G139" s="155">
        <f>+'Maturity Profile Domestic Debt'!G131+'Maturity Profile External Debt'!G121</f>
        <v>21.055418614756135</v>
      </c>
      <c r="H139" s="155">
        <f>+'Maturity Profile Domestic Debt'!H131+'Maturity Profile External Debt'!H121</f>
        <v>247.07288254556812</v>
      </c>
      <c r="I139" s="155">
        <f>+'Maturity Profile Domestic Debt'!I131+'Maturity Profile External Debt'!I121</f>
        <v>717.97945282744308</v>
      </c>
      <c r="J139" s="155">
        <f>+'Maturity Profile Domestic Debt'!J131+'Maturity Profile External Debt'!J121</f>
        <v>937.24867529818221</v>
      </c>
      <c r="K139" s="155">
        <f>+'Maturity Profile Domestic Debt'!K131+'Maturity Profile External Debt'!K121</f>
        <v>20.429279797326728</v>
      </c>
      <c r="L139" s="155">
        <f>+'Maturity Profile Domestic Debt'!L131+'Maturity Profile External Debt'!L121</f>
        <v>20.483924337254756</v>
      </c>
      <c r="M139" s="155">
        <f>+'Maturity Profile Domestic Debt'!M131+'Maturity Profile External Debt'!M121</f>
        <v>1159.6937823640922</v>
      </c>
      <c r="N139" s="155">
        <f>+'Maturity Profile Domestic Debt'!N131+'Maturity Profile External Debt'!N121</f>
        <v>20.412935553936673</v>
      </c>
      <c r="O139" s="155">
        <f>+'Maturity Profile Domestic Debt'!O131+'Maturity Profile External Debt'!O121</f>
        <v>20.448762139301053</v>
      </c>
      <c r="P139" s="155">
        <f>+'Maturity Profile Domestic Debt'!P131+'Maturity Profile External Debt'!P121</f>
        <v>20.34174376558418</v>
      </c>
      <c r="Q139" s="155">
        <f>+'Maturity Profile Domestic Debt'!Q131+'Maturity Profile External Debt'!Q121</f>
        <v>20.435978863113657</v>
      </c>
      <c r="R139" s="155">
        <f>+'Maturity Profile Domestic Debt'!R131+'Maturity Profile External Debt'!R121</f>
        <v>20.34174376558418</v>
      </c>
      <c r="S139" s="155">
        <f>+'Maturity Profile Domestic Debt'!S131+'Maturity Profile External Debt'!S121</f>
        <v>10.951743765584181</v>
      </c>
      <c r="T139" s="155">
        <f>+'Maturity Profile Domestic Debt'!T131+'Maturity Profile External Debt'!T121</f>
        <v>10.951743765584181</v>
      </c>
      <c r="U139" s="155">
        <f>+'Maturity Profile Domestic Debt'!U131+'Maturity Profile External Debt'!U121</f>
        <v>10.951743574059597</v>
      </c>
      <c r="V139" s="155">
        <f>+'Maturity Profile Domestic Debt'!V131+'Maturity Profile External Debt'!V121</f>
        <v>7.8596934156305709</v>
      </c>
      <c r="W139" s="155">
        <f>+'Maturity Profile Domestic Debt'!W131+'Maturity Profile External Debt'!W121</f>
        <v>7.665</v>
      </c>
      <c r="X139" s="155">
        <f>+'Maturity Profile Domestic Debt'!X131+'Maturity Profile External Debt'!X121</f>
        <v>7.665</v>
      </c>
      <c r="Y139" s="155">
        <f>+'Maturity Profile Domestic Debt'!Y131+'Maturity Profile External Debt'!Y121</f>
        <v>7.665</v>
      </c>
      <c r="Z139" s="155">
        <f>+'Maturity Profile Domestic Debt'!Z131+'Maturity Profile External Debt'!Z121</f>
        <v>7.665</v>
      </c>
      <c r="AA139" s="155">
        <f>+'Maturity Profile Domestic Debt'!AA131+'Maturity Profile External Debt'!AA121</f>
        <v>7.2240000000000002</v>
      </c>
      <c r="AB139" s="155">
        <f>+'Maturity Profile Domestic Debt'!AB131+'Maturity Profile External Debt'!AB121</f>
        <v>0</v>
      </c>
      <c r="AC139" s="155">
        <f>+'Maturity Profile Domestic Debt'!AC131+'Maturity Profile External Debt'!AC121</f>
        <v>0</v>
      </c>
      <c r="AD139" s="155">
        <f>+'Maturity Profile External Debt'!AD121</f>
        <v>0</v>
      </c>
      <c r="AE139" s="155">
        <f>+'Maturity Profile External Debt'!AE121</f>
        <v>0</v>
      </c>
      <c r="AF139" s="155">
        <f>+'Maturity Profile External Debt'!AF121</f>
        <v>0</v>
      </c>
      <c r="AG139" s="368">
        <f t="shared" si="2"/>
        <v>5917.7654301660568</v>
      </c>
    </row>
    <row r="140" spans="1:35" x14ac:dyDescent="0.35">
      <c r="B140" s="149" t="s">
        <v>141</v>
      </c>
      <c r="C140" s="155">
        <f>+'Maturity Profile Domestic Debt'!C132+'Maturity Profile External Debt'!C122</f>
        <v>554.41990257904627</v>
      </c>
      <c r="D140" s="155">
        <f>+'Maturity Profile Domestic Debt'!D132+'Maturity Profile External Debt'!D122</f>
        <v>570.47060967372533</v>
      </c>
      <c r="E140" s="155">
        <f>+'Maturity Profile Domestic Debt'!E132+'Maturity Profile External Debt'!E122</f>
        <v>102.35440331126543</v>
      </c>
      <c r="F140" s="155">
        <f>+'Maturity Profile Domestic Debt'!F132+'Maturity Profile External Debt'!F122</f>
        <v>84.378784006790212</v>
      </c>
      <c r="G140" s="155">
        <f>+'Maturity Profile Domestic Debt'!G132+'Maturity Profile External Debt'!G122</f>
        <v>983.73546986850465</v>
      </c>
      <c r="H140" s="155">
        <f>+'Maturity Profile Domestic Debt'!H132+'Maturity Profile External Debt'!H122</f>
        <v>949.86268462764713</v>
      </c>
      <c r="I140" s="155">
        <f>+'Maturity Profile Domestic Debt'!I132+'Maturity Profile External Debt'!I122</f>
        <v>373.17335410290957</v>
      </c>
      <c r="J140" s="155">
        <f>+'Maturity Profile Domestic Debt'!J132+'Maturity Profile External Debt'!J122</f>
        <v>56.463449338047781</v>
      </c>
      <c r="K140" s="155">
        <f>+'Maturity Profile Domestic Debt'!K132+'Maturity Profile External Debt'!K122</f>
        <v>253.49863707350283</v>
      </c>
      <c r="L140" s="155">
        <f>+'Maturity Profile Domestic Debt'!L132+'Maturity Profile External Debt'!L122</f>
        <v>55.530894220947062</v>
      </c>
      <c r="M140" s="155">
        <f>+'Maturity Profile Domestic Debt'!M132+'Maturity Profile External Debt'!M122</f>
        <v>47.722166004664231</v>
      </c>
      <c r="N140" s="155">
        <f>+'Maturity Profile Domestic Debt'!N132+'Maturity Profile External Debt'!N122</f>
        <v>44.298118184389274</v>
      </c>
      <c r="O140" s="155">
        <f>+'Maturity Profile Domestic Debt'!O132+'Maturity Profile External Debt'!O122</f>
        <v>41.468176821906546</v>
      </c>
      <c r="P140" s="155">
        <f>+'Maturity Profile Domestic Debt'!P132+'Maturity Profile External Debt'!P122</f>
        <v>25.050196824482889</v>
      </c>
      <c r="Q140" s="155">
        <f>+'Maturity Profile Domestic Debt'!Q132+'Maturity Profile External Debt'!Q122</f>
        <v>3.1126083340309618</v>
      </c>
      <c r="R140" s="155">
        <f>+'Maturity Profile Domestic Debt'!R132+'Maturity Profile External Debt'!R122</f>
        <v>3.0552452927756377</v>
      </c>
      <c r="S140" s="155">
        <f>+'Maturity Profile Domestic Debt'!S132+'Maturity Profile External Debt'!S122</f>
        <v>3.0552452927756377</v>
      </c>
      <c r="T140" s="155">
        <f>+'Maturity Profile Domestic Debt'!T132+'Maturity Profile External Debt'!T122</f>
        <v>3.0552452927756377</v>
      </c>
      <c r="U140" s="155">
        <f>+'Maturity Profile Domestic Debt'!U132+'Maturity Profile External Debt'!U122</f>
        <v>3.0552452927756377</v>
      </c>
      <c r="V140" s="155">
        <f>+'Maturity Profile Domestic Debt'!V132+'Maturity Profile External Debt'!V122</f>
        <v>3.0552452927756377</v>
      </c>
      <c r="W140" s="155">
        <f>+'Maturity Profile Domestic Debt'!W132+'Maturity Profile External Debt'!W122</f>
        <v>0</v>
      </c>
      <c r="X140" s="155">
        <f>+'Maturity Profile Domestic Debt'!X132+'Maturity Profile External Debt'!X122</f>
        <v>0</v>
      </c>
      <c r="Y140" s="155">
        <f>+'Maturity Profile Domestic Debt'!Y132+'Maturity Profile External Debt'!Y122</f>
        <v>0</v>
      </c>
      <c r="Z140" s="155">
        <f>+'Maturity Profile Domestic Debt'!Z132+'Maturity Profile External Debt'!Z122</f>
        <v>0</v>
      </c>
      <c r="AA140" s="155">
        <f>+'Maturity Profile Domestic Debt'!AA132+'Maturity Profile External Debt'!AA122</f>
        <v>0</v>
      </c>
      <c r="AB140" s="155">
        <f>+'Maturity Profile Domestic Debt'!AB132+'Maturity Profile External Debt'!AB122</f>
        <v>0</v>
      </c>
      <c r="AC140" s="155">
        <f>+'Maturity Profile Domestic Debt'!AC132+'Maturity Profile External Debt'!AC122</f>
        <v>0</v>
      </c>
      <c r="AD140" s="155">
        <f>+'Maturity Profile External Debt'!AD122</f>
        <v>0</v>
      </c>
      <c r="AE140" s="155">
        <f>+'Maturity Profile External Debt'!AE122</f>
        <v>0</v>
      </c>
      <c r="AF140" s="155">
        <f>+'Maturity Profile External Debt'!AF122</f>
        <v>0</v>
      </c>
      <c r="AG140" s="368">
        <f t="shared" si="2"/>
        <v>4160.8156814357399</v>
      </c>
    </row>
    <row r="141" spans="1:35" x14ac:dyDescent="0.35">
      <c r="B141" s="149" t="s">
        <v>142</v>
      </c>
      <c r="C141" s="155">
        <f>+'Maturity Profile Domestic Debt'!C133+'Maturity Profile External Debt'!C123</f>
        <v>60.189667291496633</v>
      </c>
      <c r="D141" s="155">
        <f>+'Maturity Profile Domestic Debt'!D133+'Maturity Profile External Debt'!D123</f>
        <v>30.312993435149124</v>
      </c>
      <c r="E141" s="155">
        <f>+'Maturity Profile Domestic Debt'!E133+'Maturity Profile External Debt'!E123</f>
        <v>34.49303806686811</v>
      </c>
      <c r="F141" s="155">
        <f>+'Maturity Profile Domestic Debt'!F133+'Maturity Profile External Debt'!F123</f>
        <v>732.8310803296431</v>
      </c>
      <c r="G141" s="155">
        <f>+'Maturity Profile Domestic Debt'!G133+'Maturity Profile External Debt'!G123</f>
        <v>416.47535062040828</v>
      </c>
      <c r="H141" s="155">
        <f>+'Maturity Profile Domestic Debt'!H133+'Maturity Profile External Debt'!H123</f>
        <v>33.233101289274842</v>
      </c>
      <c r="I141" s="155">
        <f>+'Maturity Profile Domestic Debt'!I133+'Maturity Profile External Debt'!I123</f>
        <v>162.89484214837995</v>
      </c>
      <c r="J141" s="155">
        <f>+'Maturity Profile Domestic Debt'!J133+'Maturity Profile External Debt'!J123</f>
        <v>33.276912739274842</v>
      </c>
      <c r="K141" s="155">
        <f>+'Maturity Profile Domestic Debt'!K133+'Maturity Profile External Debt'!K123</f>
        <v>258.47795088470446</v>
      </c>
      <c r="L141" s="155">
        <f>+'Maturity Profile Domestic Debt'!L133+'Maturity Profile External Debt'!L123</f>
        <v>32.450753451644708</v>
      </c>
      <c r="M141" s="155">
        <f>+'Maturity Profile Domestic Debt'!M133+'Maturity Profile External Debt'!M123</f>
        <v>32.469322501765774</v>
      </c>
      <c r="N141" s="155">
        <f>+'Maturity Profile Domestic Debt'!N133+'Maturity Profile External Debt'!N123</f>
        <v>31.011479879068997</v>
      </c>
      <c r="O141" s="155">
        <f>+'Maturity Profile Domestic Debt'!O133+'Maturity Profile External Debt'!O123</f>
        <v>26.589209996354956</v>
      </c>
      <c r="P141" s="155">
        <f>+'Maturity Profile Domestic Debt'!P133+'Maturity Profile External Debt'!P123</f>
        <v>803.86890136971681</v>
      </c>
      <c r="Q141" s="155">
        <f>+'Maturity Profile Domestic Debt'!Q133+'Maturity Profile External Debt'!Q123</f>
        <v>15.068169655630571</v>
      </c>
      <c r="R141" s="155">
        <f>+'Maturity Profile Domestic Debt'!R133+'Maturity Profile External Debt'!R123</f>
        <v>14.919979775630573</v>
      </c>
      <c r="S141" s="155">
        <f>+'Maturity Profile Domestic Debt'!S133+'Maturity Profile External Debt'!S123</f>
        <v>4.5629815556305706</v>
      </c>
      <c r="T141" s="155">
        <f>+'Maturity Profile Domestic Debt'!T133+'Maturity Profile External Debt'!T123</f>
        <v>0.63741639563057029</v>
      </c>
      <c r="U141" s="155">
        <f>+'Maturity Profile Domestic Debt'!U133+'Maturity Profile External Debt'!U123</f>
        <v>0.63741639563057029</v>
      </c>
      <c r="V141" s="155">
        <f>+'Maturity Profile Domestic Debt'!V133+'Maturity Profile External Debt'!V123</f>
        <v>0.63741639563057029</v>
      </c>
      <c r="W141" s="155">
        <f>+'Maturity Profile Domestic Debt'!W133+'Maturity Profile External Debt'!W123</f>
        <v>0.63274680000000005</v>
      </c>
      <c r="X141" s="155">
        <f>+'Maturity Profile Domestic Debt'!X133+'Maturity Profile External Debt'!X123</f>
        <v>0.63274680000000005</v>
      </c>
      <c r="Y141" s="155">
        <f>+'Maturity Profile Domestic Debt'!Y133+'Maturity Profile External Debt'!Y123</f>
        <v>0</v>
      </c>
      <c r="Z141" s="155">
        <f>+'Maturity Profile Domestic Debt'!Z133+'Maturity Profile External Debt'!Z123</f>
        <v>0</v>
      </c>
      <c r="AA141" s="155">
        <f>+'Maturity Profile Domestic Debt'!AA133+'Maturity Profile External Debt'!AA123</f>
        <v>0</v>
      </c>
      <c r="AB141" s="155">
        <f>+'Maturity Profile Domestic Debt'!AB133+'Maturity Profile External Debt'!AB123</f>
        <v>0</v>
      </c>
      <c r="AC141" s="155">
        <f>+'Maturity Profile Domestic Debt'!AC133+'Maturity Profile External Debt'!AC123</f>
        <v>0</v>
      </c>
      <c r="AD141" s="155">
        <f>+'Maturity Profile External Debt'!AD123</f>
        <v>0</v>
      </c>
      <c r="AE141" s="155">
        <f>+'Maturity Profile External Debt'!AE123</f>
        <v>0</v>
      </c>
      <c r="AF141" s="155">
        <f>+'Maturity Profile External Debt'!AF123</f>
        <v>0</v>
      </c>
      <c r="AG141" s="368">
        <f t="shared" si="2"/>
        <v>2726.3034777775342</v>
      </c>
    </row>
    <row r="142" spans="1:35" x14ac:dyDescent="0.35">
      <c r="B142" s="149" t="s">
        <v>143</v>
      </c>
      <c r="C142" s="155">
        <f>+'Maturity Profile Domestic Debt'!C134+'Maturity Profile External Debt'!C124</f>
        <v>396.02918206115686</v>
      </c>
      <c r="D142" s="155">
        <f>+'Maturity Profile Domestic Debt'!D134+'Maturity Profile External Debt'!D124</f>
        <v>24.312899967637488</v>
      </c>
      <c r="E142" s="155">
        <f>+'Maturity Profile Domestic Debt'!E134+'Maturity Profile External Debt'!E124</f>
        <v>407.14966681220272</v>
      </c>
      <c r="F142" s="155">
        <f>+'Maturity Profile Domestic Debt'!F134+'Maturity Profile External Debt'!F124</f>
        <v>52.437680827456319</v>
      </c>
      <c r="G142" s="155">
        <f>+'Maturity Profile Domestic Debt'!G134+'Maturity Profile External Debt'!G124</f>
        <v>192.68313714151657</v>
      </c>
      <c r="H142" s="155">
        <f>+'Maturity Profile Domestic Debt'!H134+'Maturity Profile External Debt'!H124</f>
        <v>256.7913843155082</v>
      </c>
      <c r="I142" s="155">
        <f>+'Maturity Profile Domestic Debt'!I134+'Maturity Profile External Debt'!I124</f>
        <v>50.97039348821643</v>
      </c>
      <c r="J142" s="155">
        <f>+'Maturity Profile Domestic Debt'!J134+'Maturity Profile External Debt'!J124</f>
        <v>51.061690558850046</v>
      </c>
      <c r="K142" s="155">
        <f>+'Maturity Profile Domestic Debt'!K134+'Maturity Profile External Debt'!K124</f>
        <v>289.13094680945107</v>
      </c>
      <c r="L142" s="155">
        <f>+'Maturity Profile Domestic Debt'!L134+'Maturity Profile External Debt'!L124</f>
        <v>26.727033257292771</v>
      </c>
      <c r="M142" s="155">
        <f>+'Maturity Profile Domestic Debt'!M134+'Maturity Profile External Debt'!M124</f>
        <v>26.701827096554442</v>
      </c>
      <c r="N142" s="155">
        <f>+'Maturity Profile Domestic Debt'!N134+'Maturity Profile External Debt'!N124</f>
        <v>336.01578289998304</v>
      </c>
      <c r="O142" s="155">
        <f>+'Maturity Profile Domestic Debt'!O134+'Maturity Profile External Debt'!O124</f>
        <v>26.773148916505345</v>
      </c>
      <c r="P142" s="155">
        <f>+'Maturity Profile Domestic Debt'!P134+'Maturity Profile External Debt'!P124</f>
        <v>26.701827096554442</v>
      </c>
      <c r="Q142" s="155">
        <f>+'Maturity Profile Domestic Debt'!Q134+'Maturity Profile External Debt'!Q124</f>
        <v>26.703188343912711</v>
      </c>
      <c r="R142" s="155">
        <f>+'Maturity Profile Domestic Debt'!R134+'Maturity Profile External Debt'!R124</f>
        <v>13.764365650150802</v>
      </c>
      <c r="S142" s="155">
        <f>+'Maturity Profile Domestic Debt'!S134+'Maturity Profile External Debt'!S124</f>
        <v>11.027701346230424</v>
      </c>
      <c r="T142" s="155">
        <f>+'Maturity Profile Domestic Debt'!T134+'Maturity Profile External Debt'!T124</f>
        <v>5.3687013456305701</v>
      </c>
      <c r="U142" s="155">
        <f>+'Maturity Profile Domestic Debt'!U134+'Maturity Profile External Debt'!U124</f>
        <v>5.3687013456305701</v>
      </c>
      <c r="V142" s="155">
        <f>+'Maturity Profile Domestic Debt'!V134+'Maturity Profile External Debt'!V124</f>
        <v>5.3687013456305701</v>
      </c>
      <c r="W142" s="155">
        <f>+'Maturity Profile Domestic Debt'!W134+'Maturity Profile External Debt'!W124</f>
        <v>5.3640317499999997</v>
      </c>
      <c r="X142" s="155">
        <f>+'Maturity Profile Domestic Debt'!X134+'Maturity Profile External Debt'!X124</f>
        <v>137.35903175000001</v>
      </c>
      <c r="Y142" s="155">
        <f>+'Maturity Profile Domestic Debt'!Y134+'Maturity Profile External Debt'!Y124</f>
        <v>5.3640317499999997</v>
      </c>
      <c r="Z142" s="155">
        <f>+'Maturity Profile Domestic Debt'!Z134+'Maturity Profile External Debt'!Z124</f>
        <v>5.3640317499999997</v>
      </c>
      <c r="AA142" s="155">
        <f>+'Maturity Profile Domestic Debt'!AA134+'Maturity Profile External Debt'!AA124</f>
        <v>5.3640317499999997</v>
      </c>
      <c r="AB142" s="155">
        <f>+'Maturity Profile Domestic Debt'!AB134+'Maturity Profile External Debt'!AB124</f>
        <v>5.3640317499999997</v>
      </c>
      <c r="AC142" s="155">
        <f>+'Maturity Profile Domestic Debt'!AC134+'Maturity Profile External Debt'!AC124</f>
        <v>5.3640317499999997</v>
      </c>
      <c r="AD142" s="155">
        <f>+'Maturity Profile External Debt'!AD124</f>
        <v>505.36403174999998</v>
      </c>
      <c r="AE142" s="155">
        <f>+'Maturity Profile External Debt'!AE124</f>
        <v>505.07</v>
      </c>
      <c r="AF142" s="155">
        <f>+'Maturity Profile External Debt'!AF124</f>
        <v>505.94</v>
      </c>
      <c r="AG142" s="368">
        <f t="shared" si="2"/>
        <v>3917.0052146260709</v>
      </c>
    </row>
    <row r="143" spans="1:35" x14ac:dyDescent="0.35">
      <c r="B143" s="149" t="s">
        <v>144</v>
      </c>
      <c r="C143" s="155">
        <f>+'Maturity Profile Domestic Debt'!C135+'Maturity Profile External Debt'!C125</f>
        <v>81.136752915562894</v>
      </c>
      <c r="D143" s="155">
        <f>+'Maturity Profile Domestic Debt'!D135+'Maturity Profile External Debt'!D125</f>
        <v>38.246638487609481</v>
      </c>
      <c r="E143" s="155">
        <f>+'Maturity Profile Domestic Debt'!E135+'Maturity Profile External Debt'!E125</f>
        <v>59.48292165696698</v>
      </c>
      <c r="F143" s="155">
        <f>+'Maturity Profile Domestic Debt'!F135+'Maturity Profile External Debt'!F125</f>
        <v>49.576663857559318</v>
      </c>
      <c r="G143" s="155">
        <f>+'Maturity Profile Domestic Debt'!G135+'Maturity Profile External Debt'!G125</f>
        <v>49.889593901795664</v>
      </c>
      <c r="H143" s="155">
        <f>+'Maturity Profile Domestic Debt'!H135+'Maturity Profile External Debt'!H125</f>
        <v>50.269867880735447</v>
      </c>
      <c r="I143" s="155">
        <f>+'Maturity Profile Domestic Debt'!I135+'Maturity Profile External Debt'!I125</f>
        <v>49.957172007623114</v>
      </c>
      <c r="J143" s="155">
        <f>+'Maturity Profile Domestic Debt'!J135+'Maturity Profile External Debt'!J125</f>
        <v>49.946727914390237</v>
      </c>
      <c r="K143" s="155">
        <f>+'Maturity Profile Domestic Debt'!K135+'Maturity Profile External Debt'!K125</f>
        <v>48.737044590460698</v>
      </c>
      <c r="L143" s="155">
        <f>+'Maturity Profile Domestic Debt'!L135+'Maturity Profile External Debt'!L125</f>
        <v>38.019279033752213</v>
      </c>
      <c r="M143" s="155">
        <f>+'Maturity Profile Domestic Debt'!M135+'Maturity Profile External Debt'!M125</f>
        <v>37.952950555626373</v>
      </c>
      <c r="N143" s="155">
        <f>+'Maturity Profile Domestic Debt'!N135+'Maturity Profile External Debt'!N125</f>
        <v>38.016664654038216</v>
      </c>
      <c r="O143" s="155">
        <f>+'Maturity Profile Domestic Debt'!O135+'Maturity Profile External Debt'!O125</f>
        <v>36.625655436872918</v>
      </c>
      <c r="P143" s="155">
        <f>+'Maturity Profile Domestic Debt'!P135+'Maturity Profile External Debt'!P125</f>
        <v>37.479892573708341</v>
      </c>
      <c r="Q143" s="155">
        <f>+'Maturity Profile Domestic Debt'!Q135+'Maturity Profile External Debt'!Q125</f>
        <v>36.683549121045665</v>
      </c>
      <c r="R143" s="155">
        <f>+'Maturity Profile Domestic Debt'!R135+'Maturity Profile External Debt'!R125</f>
        <v>35.698128556872916</v>
      </c>
      <c r="S143" s="155">
        <f>+'Maturity Profile Domestic Debt'!S135+'Maturity Profile External Debt'!S125</f>
        <v>26.69433863523162</v>
      </c>
      <c r="T143" s="155">
        <f>+'Maturity Profile Domestic Debt'!T135+'Maturity Profile External Debt'!T125</f>
        <v>14.027672025231624</v>
      </c>
      <c r="U143" s="155">
        <f>+'Maturity Profile Domestic Debt'!U135+'Maturity Profile External Debt'!U125</f>
        <v>14.027672025231624</v>
      </c>
      <c r="V143" s="155">
        <f>+'Maturity Profile Domestic Debt'!V135+'Maturity Profile External Debt'!V125</f>
        <v>1.4984551056305702</v>
      </c>
      <c r="W143" s="155">
        <f>+'Maturity Profile Domestic Debt'!W135+'Maturity Profile External Debt'!W125</f>
        <v>1.4937855099999999</v>
      </c>
      <c r="X143" s="155">
        <f>+'Maturity Profile Domestic Debt'!X135+'Maturity Profile External Debt'!X125</f>
        <v>1.4937855099999999</v>
      </c>
      <c r="Y143" s="155">
        <f>+'Maturity Profile Domestic Debt'!Y135+'Maturity Profile External Debt'!Y125</f>
        <v>1.4937855099999999</v>
      </c>
      <c r="Z143" s="155">
        <f>+'Maturity Profile Domestic Debt'!Z135+'Maturity Profile External Debt'!Z125</f>
        <v>1.4937855099999999</v>
      </c>
      <c r="AA143" s="155">
        <f>+'Maturity Profile Domestic Debt'!AA135+'Maturity Profile External Debt'!AA125</f>
        <v>1.4937855099999999</v>
      </c>
      <c r="AB143" s="155">
        <f>+'Maturity Profile Domestic Debt'!AB135+'Maturity Profile External Debt'!AB125</f>
        <v>1.4937855099999999</v>
      </c>
      <c r="AC143" s="155">
        <f>+'Maturity Profile Domestic Debt'!AC135+'Maturity Profile External Debt'!AC125</f>
        <v>1.4937855099999999</v>
      </c>
      <c r="AD143" s="155">
        <f>+'Maturity Profile External Debt'!AD125</f>
        <v>1.4937855099999999</v>
      </c>
      <c r="AE143" s="155">
        <f>+'Maturity Profile External Debt'!AE125</f>
        <v>1.4937855099999999</v>
      </c>
      <c r="AF143" s="155">
        <f>+'Maturity Profile External Debt'!AF125</f>
        <v>0</v>
      </c>
      <c r="AG143" s="368">
        <f t="shared" si="2"/>
        <v>807.41171052594518</v>
      </c>
    </row>
    <row r="144" spans="1:35" x14ac:dyDescent="0.35">
      <c r="B144" s="157" t="s">
        <v>145</v>
      </c>
      <c r="C144" s="158">
        <f t="shared" ref="C144:AE144" si="3">SUM(C132:C143)</f>
        <v>2307.6147402531942</v>
      </c>
      <c r="D144" s="158">
        <f t="shared" si="3"/>
        <v>4296.0270416370595</v>
      </c>
      <c r="E144" s="158">
        <f t="shared" si="3"/>
        <v>3747.8927718625214</v>
      </c>
      <c r="F144" s="158">
        <f t="shared" si="3"/>
        <v>5548.4007201772692</v>
      </c>
      <c r="G144" s="158">
        <f t="shared" si="3"/>
        <v>5783.5369231144814</v>
      </c>
      <c r="H144" s="158">
        <f t="shared" si="3"/>
        <v>4267.9549803817335</v>
      </c>
      <c r="I144" s="158">
        <f t="shared" si="3"/>
        <v>4792.4804145570288</v>
      </c>
      <c r="J144" s="158">
        <f t="shared" si="3"/>
        <v>3298.3199549567234</v>
      </c>
      <c r="K144" s="158">
        <f t="shared" si="3"/>
        <v>3228.9428128760733</v>
      </c>
      <c r="L144" s="158">
        <f t="shared" si="3"/>
        <v>3005.0282494518456</v>
      </c>
      <c r="M144" s="158">
        <f t="shared" si="3"/>
        <v>2719.3500264387935</v>
      </c>
      <c r="N144" s="158">
        <f t="shared" si="3"/>
        <v>2079.6487035788018</v>
      </c>
      <c r="O144" s="158">
        <f t="shared" si="3"/>
        <v>611.86977626088321</v>
      </c>
      <c r="P144" s="158">
        <f t="shared" si="3"/>
        <v>1106.0124372114312</v>
      </c>
      <c r="Q144" s="158">
        <f t="shared" si="3"/>
        <v>553.06780140220872</v>
      </c>
      <c r="R144" s="158">
        <f t="shared" si="3"/>
        <v>1833.1871472523701</v>
      </c>
      <c r="S144" s="158">
        <f t="shared" si="3"/>
        <v>422.64105471879799</v>
      </c>
      <c r="T144" s="158">
        <f t="shared" si="3"/>
        <v>123.29341772902825</v>
      </c>
      <c r="U144" s="158">
        <f t="shared" si="3"/>
        <v>1467.4251233312111</v>
      </c>
      <c r="V144" s="158">
        <f t="shared" si="3"/>
        <v>1816.1521381493897</v>
      </c>
      <c r="W144" s="158">
        <f t="shared" si="3"/>
        <v>2009.5657706933407</v>
      </c>
      <c r="X144" s="158">
        <f t="shared" si="3"/>
        <v>1045.1611281683081</v>
      </c>
      <c r="Y144" s="158">
        <f t="shared" si="3"/>
        <v>60.450114565303267</v>
      </c>
      <c r="Z144" s="158">
        <f t="shared" si="3"/>
        <v>29.045634519999997</v>
      </c>
      <c r="AA144" s="158">
        <f t="shared" si="3"/>
        <v>581.01936522727181</v>
      </c>
      <c r="AB144" s="158">
        <f t="shared" si="3"/>
        <v>207.93235113802984</v>
      </c>
      <c r="AC144" s="158">
        <f t="shared" si="3"/>
        <v>55.717073907964362</v>
      </c>
      <c r="AD144" s="158">
        <f t="shared" si="3"/>
        <v>513.71563451999998</v>
      </c>
      <c r="AE144" s="158">
        <f t="shared" si="3"/>
        <v>513.42160251999996</v>
      </c>
      <c r="AF144" s="158">
        <f>SUM(AF132:AF143)</f>
        <v>512.50378550999994</v>
      </c>
      <c r="AG144" s="158">
        <f>SUM(AG132:AG143)</f>
        <v>58537.37869611106</v>
      </c>
    </row>
    <row r="145" spans="2:35" x14ac:dyDescent="0.35">
      <c r="B145" s="148"/>
      <c r="C145" s="149"/>
      <c r="D145" s="161"/>
      <c r="E145" s="161"/>
      <c r="F145" s="161"/>
      <c r="G145" s="161"/>
      <c r="H145" s="161"/>
      <c r="I145" s="161"/>
      <c r="J145" s="161"/>
      <c r="K145" s="161"/>
      <c r="L145" s="161"/>
      <c r="M145" s="161"/>
      <c r="N145" s="161"/>
      <c r="P145" s="166"/>
      <c r="Q145" s="163"/>
      <c r="AG145" s="162">
        <f>+AG144-'PUBLIC DEBT USD'!DD6</f>
        <v>0</v>
      </c>
      <c r="AI145" s="385"/>
    </row>
    <row r="146" spans="2:35" ht="16.2" x14ac:dyDescent="0.5">
      <c r="B146" s="167"/>
      <c r="C146" s="168"/>
      <c r="D146" s="168"/>
      <c r="E146" s="168"/>
      <c r="F146" s="168"/>
      <c r="G146" s="168"/>
      <c r="H146" s="168"/>
      <c r="I146" s="168"/>
      <c r="J146" s="168"/>
      <c r="K146" s="168"/>
      <c r="L146" s="168"/>
      <c r="M146" s="168"/>
      <c r="N146" s="168"/>
      <c r="O146" s="168"/>
      <c r="P146" s="168"/>
      <c r="Q146" s="168"/>
      <c r="R146" s="168"/>
      <c r="S146" s="168"/>
      <c r="T146" s="168"/>
      <c r="U146" s="168"/>
      <c r="V146" s="168"/>
      <c r="W146" s="168"/>
      <c r="X146" s="168"/>
      <c r="Y146" s="168"/>
      <c r="Z146" s="168"/>
      <c r="AA146" s="168"/>
      <c r="AB146" s="168"/>
      <c r="AC146" s="168"/>
      <c r="AD146" s="168"/>
      <c r="AE146" s="168"/>
      <c r="AF146" s="168"/>
      <c r="AG146" s="168"/>
      <c r="AH146" s="168"/>
      <c r="AI146" s="386"/>
    </row>
    <row r="147" spans="2:35" x14ac:dyDescent="0.35">
      <c r="B147" s="167"/>
      <c r="C147" s="167"/>
      <c r="D147" s="167"/>
      <c r="E147" s="167"/>
      <c r="F147" s="167"/>
      <c r="G147" s="167"/>
      <c r="H147" s="167"/>
      <c r="I147" s="167"/>
      <c r="J147" s="167"/>
      <c r="K147" s="167"/>
      <c r="L147" s="167"/>
      <c r="M147" s="167"/>
      <c r="N147" s="167"/>
      <c r="O147" s="167"/>
      <c r="P147" s="149"/>
      <c r="Q147" s="149"/>
      <c r="AI147" s="387"/>
    </row>
    <row r="148" spans="2:35" ht="26.25" customHeight="1" x14ac:dyDescent="0.35">
      <c r="B148" s="126" t="s">
        <v>42</v>
      </c>
      <c r="C148" s="167"/>
      <c r="D148" s="167"/>
      <c r="E148" s="167"/>
      <c r="F148" s="167"/>
      <c r="G148" s="167"/>
      <c r="H148" s="167"/>
      <c r="I148" s="167"/>
      <c r="J148" s="167"/>
      <c r="K148" s="167"/>
      <c r="L148" s="167"/>
      <c r="M148" s="167"/>
      <c r="N148" s="167"/>
      <c r="O148" s="167"/>
      <c r="P148" s="149"/>
      <c r="Q148" s="149"/>
      <c r="AI148" s="155"/>
    </row>
    <row r="149" spans="2:35" x14ac:dyDescent="0.35">
      <c r="B149" s="149"/>
      <c r="C149" s="246"/>
      <c r="D149" s="246"/>
      <c r="E149" s="149"/>
      <c r="F149" s="149"/>
      <c r="G149" s="149"/>
      <c r="H149" s="149"/>
      <c r="I149" s="149"/>
      <c r="J149" s="149"/>
      <c r="K149" s="149"/>
      <c r="L149" s="149"/>
      <c r="M149" s="149"/>
      <c r="N149" s="149"/>
      <c r="O149" s="149"/>
      <c r="P149" s="149"/>
      <c r="Q149" s="149"/>
    </row>
    <row r="150" spans="2:35" x14ac:dyDescent="0.35">
      <c r="B150" s="514" t="str">
        <f>+N5</f>
        <v>Central Goverment of Costa Rica</v>
      </c>
      <c r="C150" s="514"/>
      <c r="D150" s="514"/>
      <c r="E150" s="514"/>
      <c r="F150" s="514"/>
      <c r="G150" s="514"/>
      <c r="H150" s="514"/>
      <c r="I150" s="514"/>
      <c r="J150" s="514"/>
      <c r="K150" s="514"/>
      <c r="L150" s="514"/>
      <c r="M150" s="514"/>
      <c r="N150" s="514"/>
      <c r="O150" s="514"/>
      <c r="P150" s="514"/>
      <c r="Q150" s="514"/>
      <c r="R150" s="514"/>
      <c r="S150" s="514"/>
      <c r="T150" s="514"/>
      <c r="U150" s="514"/>
      <c r="V150" s="514"/>
      <c r="W150" s="514"/>
      <c r="X150" s="514"/>
      <c r="Y150" s="514"/>
      <c r="Z150" s="514"/>
      <c r="AA150" s="514"/>
      <c r="AB150" s="514"/>
      <c r="AC150" s="514"/>
      <c r="AD150" s="514"/>
      <c r="AE150" s="514"/>
      <c r="AF150" s="514"/>
      <c r="AG150" s="514"/>
      <c r="AH150" s="514"/>
      <c r="AI150" s="514"/>
    </row>
    <row r="151" spans="2:35" x14ac:dyDescent="0.35">
      <c r="B151" s="514" t="str">
        <f>+N6</f>
        <v>Maturity Profile Public Debt</v>
      </c>
      <c r="C151" s="514"/>
      <c r="D151" s="514"/>
      <c r="E151" s="514"/>
      <c r="F151" s="514"/>
      <c r="G151" s="514"/>
      <c r="H151" s="514"/>
      <c r="I151" s="514"/>
      <c r="J151" s="514"/>
      <c r="K151" s="514"/>
      <c r="L151" s="514"/>
      <c r="M151" s="514"/>
      <c r="N151" s="514"/>
      <c r="O151" s="514"/>
      <c r="P151" s="514"/>
      <c r="Q151" s="514"/>
      <c r="R151" s="514"/>
      <c r="S151" s="514"/>
      <c r="T151" s="514"/>
      <c r="U151" s="514"/>
      <c r="V151" s="514"/>
      <c r="W151" s="514"/>
      <c r="X151" s="514"/>
      <c r="Y151" s="514"/>
      <c r="Z151" s="514"/>
      <c r="AA151" s="514"/>
      <c r="AB151" s="514"/>
      <c r="AC151" s="514"/>
      <c r="AD151" s="514"/>
      <c r="AE151" s="514"/>
      <c r="AF151" s="514"/>
      <c r="AG151" s="514"/>
      <c r="AH151" s="514"/>
      <c r="AI151" s="514"/>
    </row>
    <row r="152" spans="2:35" x14ac:dyDescent="0.35">
      <c r="B152" s="514" t="str">
        <f>+N9</f>
        <v>as a percentage of Total Debt</v>
      </c>
      <c r="C152" s="514"/>
      <c r="D152" s="514"/>
      <c r="E152" s="514"/>
      <c r="F152" s="514"/>
      <c r="G152" s="514"/>
      <c r="H152" s="514"/>
      <c r="I152" s="514"/>
      <c r="J152" s="514"/>
      <c r="K152" s="514"/>
      <c r="L152" s="514"/>
      <c r="M152" s="514"/>
      <c r="N152" s="514"/>
      <c r="O152" s="514"/>
      <c r="P152" s="514"/>
      <c r="Q152" s="514"/>
      <c r="R152" s="514"/>
      <c r="S152" s="514"/>
      <c r="T152" s="514"/>
      <c r="U152" s="514"/>
      <c r="V152" s="514"/>
      <c r="W152" s="514"/>
      <c r="X152" s="514"/>
      <c r="Y152" s="514"/>
      <c r="Z152" s="514"/>
      <c r="AA152" s="514"/>
      <c r="AB152" s="514"/>
      <c r="AC152" s="514"/>
      <c r="AD152" s="514"/>
      <c r="AE152" s="514"/>
      <c r="AF152" s="514"/>
      <c r="AG152" s="514"/>
      <c r="AH152" s="514"/>
      <c r="AI152" s="514"/>
    </row>
    <row r="153" spans="2:35" x14ac:dyDescent="0.35">
      <c r="B153" s="513">
        <f>+B104</f>
        <v>45778</v>
      </c>
      <c r="C153" s="513"/>
      <c r="D153" s="513"/>
      <c r="E153" s="513"/>
      <c r="F153" s="513"/>
      <c r="G153" s="513"/>
      <c r="H153" s="513"/>
      <c r="I153" s="513"/>
      <c r="J153" s="513"/>
      <c r="K153" s="513"/>
      <c r="L153" s="513"/>
      <c r="M153" s="513"/>
      <c r="N153" s="513"/>
      <c r="O153" s="513"/>
      <c r="P153" s="513"/>
      <c r="Q153" s="513"/>
      <c r="R153" s="513"/>
      <c r="S153" s="513"/>
      <c r="T153" s="513"/>
      <c r="U153" s="513"/>
      <c r="V153" s="513"/>
      <c r="W153" s="513"/>
      <c r="X153" s="513"/>
      <c r="Y153" s="513"/>
      <c r="Z153" s="513"/>
      <c r="AA153" s="513"/>
      <c r="AB153" s="513"/>
      <c r="AC153" s="513"/>
      <c r="AD153" s="513"/>
      <c r="AE153" s="513"/>
      <c r="AF153" s="513"/>
      <c r="AG153" s="513"/>
      <c r="AH153" s="513"/>
      <c r="AI153" s="513"/>
    </row>
    <row r="154" spans="2:35" x14ac:dyDescent="0.35">
      <c r="B154" s="514"/>
      <c r="C154" s="514"/>
      <c r="D154" s="514"/>
      <c r="E154" s="514"/>
      <c r="F154" s="514"/>
      <c r="G154" s="514"/>
      <c r="H154" s="514"/>
      <c r="I154" s="514"/>
      <c r="J154" s="514"/>
      <c r="K154" s="514"/>
      <c r="L154" s="514"/>
      <c r="M154" s="514"/>
      <c r="N154" s="514"/>
      <c r="O154" s="514"/>
      <c r="P154" s="514"/>
      <c r="Q154" s="514"/>
      <c r="R154" s="514"/>
      <c r="S154" s="514"/>
      <c r="T154" s="514"/>
      <c r="U154" s="514"/>
      <c r="V154" s="514"/>
      <c r="W154" s="514"/>
      <c r="X154" s="514"/>
      <c r="Y154" s="514"/>
      <c r="Z154" s="514"/>
      <c r="AA154" s="514"/>
      <c r="AB154" s="514"/>
      <c r="AC154" s="514"/>
      <c r="AD154" s="514"/>
      <c r="AE154" s="514"/>
      <c r="AF154" s="514"/>
      <c r="AG154" s="514"/>
      <c r="AH154" s="514"/>
    </row>
    <row r="155" spans="2:35" x14ac:dyDescent="0.35">
      <c r="B155" s="153" t="s">
        <v>132</v>
      </c>
      <c r="C155" s="154">
        <v>2025</v>
      </c>
      <c r="D155" s="154">
        <v>2026</v>
      </c>
      <c r="E155" s="154">
        <v>2027</v>
      </c>
      <c r="F155" s="154">
        <v>2028</v>
      </c>
      <c r="G155" s="154">
        <v>2029</v>
      </c>
      <c r="H155" s="154">
        <v>2030</v>
      </c>
      <c r="I155" s="154">
        <v>2031</v>
      </c>
      <c r="J155" s="154">
        <v>2032</v>
      </c>
      <c r="K155" s="154">
        <v>2033</v>
      </c>
      <c r="L155" s="154">
        <v>2034</v>
      </c>
      <c r="M155" s="154">
        <v>2035</v>
      </c>
      <c r="N155" s="154">
        <v>2036</v>
      </c>
      <c r="O155" s="154">
        <v>2037</v>
      </c>
      <c r="P155" s="154">
        <v>2038</v>
      </c>
      <c r="Q155" s="154">
        <v>2039</v>
      </c>
      <c r="R155" s="154">
        <v>2040</v>
      </c>
      <c r="S155" s="154">
        <v>2041</v>
      </c>
      <c r="T155" s="154">
        <v>2042</v>
      </c>
      <c r="U155" s="154">
        <v>2043</v>
      </c>
      <c r="V155" s="154">
        <v>2044</v>
      </c>
      <c r="W155" s="154">
        <v>2045</v>
      </c>
      <c r="X155" s="154">
        <v>2046</v>
      </c>
      <c r="Y155" s="154">
        <v>2047</v>
      </c>
      <c r="Z155" s="154">
        <v>2048</v>
      </c>
      <c r="AA155" s="154">
        <v>2049</v>
      </c>
      <c r="AB155" s="154">
        <v>2050</v>
      </c>
      <c r="AC155" s="154">
        <v>2051</v>
      </c>
      <c r="AD155" s="154">
        <v>2052</v>
      </c>
      <c r="AE155" s="154">
        <v>2053</v>
      </c>
      <c r="AF155" s="154">
        <v>2054</v>
      </c>
      <c r="AG155" s="154" t="s">
        <v>146</v>
      </c>
    </row>
    <row r="156" spans="2:35" x14ac:dyDescent="0.35">
      <c r="B156" s="149" t="s">
        <v>133</v>
      </c>
      <c r="C156" s="169">
        <f t="shared" ref="C156:AG156" si="4">+C108/$AG$120</f>
        <v>0</v>
      </c>
      <c r="D156" s="169">
        <f t="shared" si="4"/>
        <v>1.2828216762868343E-2</v>
      </c>
      <c r="E156" s="169">
        <f t="shared" si="4"/>
        <v>4.8314813703138041E-4</v>
      </c>
      <c r="F156" s="169">
        <f t="shared" si="4"/>
        <v>1.6792296630494009E-2</v>
      </c>
      <c r="G156" s="169">
        <f t="shared" si="4"/>
        <v>7.157234476661503E-3</v>
      </c>
      <c r="H156" s="169">
        <f t="shared" si="4"/>
        <v>1.2187065877811148E-3</v>
      </c>
      <c r="I156" s="169">
        <f t="shared" si="4"/>
        <v>1.2190003107045353E-3</v>
      </c>
      <c r="J156" s="169">
        <f t="shared" si="4"/>
        <v>8.2144012406879625E-4</v>
      </c>
      <c r="K156" s="169">
        <f t="shared" si="4"/>
        <v>8.2231321090459432E-4</v>
      </c>
      <c r="L156" s="169">
        <f t="shared" si="4"/>
        <v>1.3585435130026903E-3</v>
      </c>
      <c r="M156" s="169">
        <f t="shared" si="4"/>
        <v>4.3956804741230676E-4</v>
      </c>
      <c r="N156" s="169">
        <f t="shared" si="4"/>
        <v>4.3744404336237776E-4</v>
      </c>
      <c r="O156" s="169">
        <f t="shared" si="4"/>
        <v>4.3744404336237776E-4</v>
      </c>
      <c r="P156" s="169">
        <f t="shared" si="4"/>
        <v>4.3744404336237776E-4</v>
      </c>
      <c r="Q156" s="169">
        <f t="shared" si="4"/>
        <v>4.3744404336237776E-4</v>
      </c>
      <c r="R156" s="169">
        <f t="shared" si="4"/>
        <v>2.7865664870839801E-2</v>
      </c>
      <c r="S156" s="169">
        <f t="shared" si="4"/>
        <v>4.3744404336237776E-4</v>
      </c>
      <c r="T156" s="169">
        <f t="shared" si="4"/>
        <v>4.3744404336237776E-4</v>
      </c>
      <c r="U156" s="169">
        <f t="shared" si="4"/>
        <v>4.3744404274034468E-4</v>
      </c>
      <c r="V156" s="169">
        <f t="shared" si="4"/>
        <v>4.281555476705646E-4</v>
      </c>
      <c r="W156" s="169">
        <f t="shared" si="4"/>
        <v>7.9771175214187639E-8</v>
      </c>
      <c r="X156" s="169">
        <f t="shared" si="4"/>
        <v>0</v>
      </c>
      <c r="Y156" s="169">
        <f t="shared" si="4"/>
        <v>0</v>
      </c>
      <c r="Z156" s="169">
        <f t="shared" si="4"/>
        <v>0</v>
      </c>
      <c r="AA156" s="169">
        <f t="shared" si="4"/>
        <v>0</v>
      </c>
      <c r="AB156" s="169">
        <f t="shared" si="4"/>
        <v>0</v>
      </c>
      <c r="AC156" s="169">
        <f t="shared" si="4"/>
        <v>0</v>
      </c>
      <c r="AD156" s="169">
        <f t="shared" si="4"/>
        <v>0</v>
      </c>
      <c r="AE156" s="169">
        <f t="shared" si="4"/>
        <v>0</v>
      </c>
      <c r="AF156" s="169">
        <f t="shared" si="4"/>
        <v>0</v>
      </c>
      <c r="AG156" s="169">
        <f t="shared" si="4"/>
        <v>7.4496476293529457E-2</v>
      </c>
    </row>
    <row r="157" spans="2:35" x14ac:dyDescent="0.35">
      <c r="B157" s="149" t="s">
        <v>134</v>
      </c>
      <c r="C157" s="169">
        <f t="shared" ref="C157:AG157" si="5">+C109/$AG$120</f>
        <v>0</v>
      </c>
      <c r="D157" s="169">
        <f t="shared" si="5"/>
        <v>1.2935564672927677E-2</v>
      </c>
      <c r="E157" s="169">
        <f t="shared" si="5"/>
        <v>1.5248157196730436E-2</v>
      </c>
      <c r="F157" s="169">
        <f t="shared" si="5"/>
        <v>1.0164678365012118E-2</v>
      </c>
      <c r="G157" s="169">
        <f t="shared" si="5"/>
        <v>1.9399736139504908E-2</v>
      </c>
      <c r="H157" s="169">
        <f t="shared" si="5"/>
        <v>1.9946467221568544E-2</v>
      </c>
      <c r="I157" s="169">
        <f t="shared" si="5"/>
        <v>7.206099238736911E-3</v>
      </c>
      <c r="J157" s="169">
        <f t="shared" si="5"/>
        <v>3.6316939313956945E-4</v>
      </c>
      <c r="K157" s="169">
        <f t="shared" si="5"/>
        <v>3.643106713027912E-4</v>
      </c>
      <c r="L157" s="169">
        <f t="shared" si="5"/>
        <v>1.7250026994297847E-2</v>
      </c>
      <c r="M157" s="169">
        <f t="shared" si="5"/>
        <v>3.4874788551984598E-4</v>
      </c>
      <c r="N157" s="169">
        <f t="shared" si="5"/>
        <v>9.6032369097855865E-3</v>
      </c>
      <c r="O157" s="169">
        <f t="shared" si="5"/>
        <v>3.4750007975563107E-4</v>
      </c>
      <c r="P157" s="169">
        <f t="shared" si="5"/>
        <v>3.6083209448207744E-4</v>
      </c>
      <c r="Q157" s="169">
        <f t="shared" si="5"/>
        <v>3.4969653990796174E-4</v>
      </c>
      <c r="R157" s="169">
        <f t="shared" si="5"/>
        <v>3.4885715200886188E-4</v>
      </c>
      <c r="S157" s="169">
        <f t="shared" si="5"/>
        <v>3.3930019088647189E-4</v>
      </c>
      <c r="T157" s="169">
        <f t="shared" si="5"/>
        <v>1.8708975375270366E-4</v>
      </c>
      <c r="U157" s="169">
        <f t="shared" si="5"/>
        <v>1.8708975375270366E-4</v>
      </c>
      <c r="V157" s="169">
        <f t="shared" si="5"/>
        <v>1.3426794282048589E-4</v>
      </c>
      <c r="W157" s="169">
        <f t="shared" si="5"/>
        <v>1.3418816993460364E-4</v>
      </c>
      <c r="X157" s="169">
        <f t="shared" si="5"/>
        <v>1.309419753793865E-4</v>
      </c>
      <c r="Y157" s="169">
        <f t="shared" si="5"/>
        <v>1.309419753793865E-4</v>
      </c>
      <c r="Z157" s="169">
        <f t="shared" si="5"/>
        <v>1.309419753793865E-4</v>
      </c>
      <c r="AA157" s="169">
        <f t="shared" si="5"/>
        <v>1.309419753793865E-4</v>
      </c>
      <c r="AB157" s="169">
        <f t="shared" si="5"/>
        <v>0</v>
      </c>
      <c r="AC157" s="169">
        <f t="shared" si="5"/>
        <v>0</v>
      </c>
      <c r="AD157" s="169">
        <f t="shared" si="5"/>
        <v>0</v>
      </c>
      <c r="AE157" s="169">
        <f t="shared" si="5"/>
        <v>0</v>
      </c>
      <c r="AF157" s="169">
        <f t="shared" si="5"/>
        <v>0</v>
      </c>
      <c r="AG157" s="169">
        <f t="shared" si="5"/>
        <v>0.11574278426734527</v>
      </c>
    </row>
    <row r="158" spans="2:35" x14ac:dyDescent="0.35">
      <c r="B158" s="149" t="s">
        <v>135</v>
      </c>
      <c r="C158" s="169">
        <f t="shared" ref="C158:AG158" si="6">+C110/$AG$120</f>
        <v>0</v>
      </c>
      <c r="D158" s="169">
        <f t="shared" si="6"/>
        <v>4.3704454630271129E-3</v>
      </c>
      <c r="E158" s="169">
        <f t="shared" si="6"/>
        <v>1.3455854590374754E-2</v>
      </c>
      <c r="F158" s="169">
        <f t="shared" si="6"/>
        <v>1.5146658563699674E-2</v>
      </c>
      <c r="G158" s="169">
        <f t="shared" si="6"/>
        <v>1.413361241288228E-3</v>
      </c>
      <c r="H158" s="169">
        <f t="shared" si="6"/>
        <v>1.411261025732727E-3</v>
      </c>
      <c r="I158" s="169">
        <f t="shared" si="6"/>
        <v>1.4962038642408906E-2</v>
      </c>
      <c r="J158" s="169">
        <f t="shared" si="6"/>
        <v>1.4357568655548781E-2</v>
      </c>
      <c r="K158" s="169">
        <f t="shared" si="6"/>
        <v>9.6712171017870614E-4</v>
      </c>
      <c r="L158" s="169">
        <f t="shared" si="6"/>
        <v>9.4871574804786772E-4</v>
      </c>
      <c r="M158" s="169">
        <f t="shared" si="6"/>
        <v>8.7611383859811792E-3</v>
      </c>
      <c r="N158" s="169">
        <f t="shared" si="6"/>
        <v>8.1925682729788957E-4</v>
      </c>
      <c r="O158" s="169">
        <f t="shared" si="6"/>
        <v>4.924767744331782E-3</v>
      </c>
      <c r="P158" s="169">
        <f t="shared" si="6"/>
        <v>7.1149541007831509E-4</v>
      </c>
      <c r="Q158" s="169">
        <f t="shared" si="6"/>
        <v>4.1784483249942498E-4</v>
      </c>
      <c r="R158" s="169">
        <f t="shared" si="6"/>
        <v>5.2193066393296033E-5</v>
      </c>
      <c r="S158" s="169">
        <f t="shared" si="6"/>
        <v>4.1680177524688455E-3</v>
      </c>
      <c r="T158" s="169">
        <f t="shared" si="6"/>
        <v>5.2193066393296033E-5</v>
      </c>
      <c r="U158" s="169">
        <f t="shared" si="6"/>
        <v>5.2193066393296033E-5</v>
      </c>
      <c r="V158" s="169">
        <f t="shared" si="6"/>
        <v>5.2193066393296033E-5</v>
      </c>
      <c r="W158" s="169">
        <f t="shared" si="6"/>
        <v>2.2260145647876536E-2</v>
      </c>
      <c r="X158" s="169">
        <f t="shared" si="6"/>
        <v>0</v>
      </c>
      <c r="Y158" s="169">
        <f t="shared" si="6"/>
        <v>0</v>
      </c>
      <c r="Z158" s="169">
        <f t="shared" si="6"/>
        <v>0</v>
      </c>
      <c r="AA158" s="169">
        <f t="shared" si="6"/>
        <v>0</v>
      </c>
      <c r="AB158" s="169">
        <f t="shared" si="6"/>
        <v>0</v>
      </c>
      <c r="AC158" s="169">
        <f t="shared" si="6"/>
        <v>0</v>
      </c>
      <c r="AD158" s="169">
        <f t="shared" si="6"/>
        <v>0</v>
      </c>
      <c r="AE158" s="169">
        <f t="shared" si="6"/>
        <v>0</v>
      </c>
      <c r="AF158" s="169">
        <f t="shared" si="6"/>
        <v>0</v>
      </c>
      <c r="AG158" s="169">
        <f t="shared" si="6"/>
        <v>0.1093044645064139</v>
      </c>
    </row>
    <row r="159" spans="2:35" x14ac:dyDescent="0.35">
      <c r="B159" s="149" t="s">
        <v>136</v>
      </c>
      <c r="C159" s="169">
        <f t="shared" ref="C159:AG159" si="7">+C111/$AG$120</f>
        <v>0</v>
      </c>
      <c r="D159" s="169">
        <f t="shared" si="7"/>
        <v>2.1336088722966598E-3</v>
      </c>
      <c r="E159" s="169">
        <f t="shared" si="7"/>
        <v>1.9730866645398218E-3</v>
      </c>
      <c r="F159" s="169">
        <f t="shared" si="7"/>
        <v>5.6700024998615494E-4</v>
      </c>
      <c r="G159" s="169">
        <f t="shared" si="7"/>
        <v>1.8922986783986635E-2</v>
      </c>
      <c r="H159" s="169">
        <f t="shared" si="7"/>
        <v>5.6836485268718195E-4</v>
      </c>
      <c r="I159" s="169">
        <f t="shared" si="7"/>
        <v>3.1668948370604582E-3</v>
      </c>
      <c r="J159" s="169">
        <f t="shared" si="7"/>
        <v>1.1107754580003765E-2</v>
      </c>
      <c r="K159" s="169">
        <f t="shared" si="7"/>
        <v>9.1114483192744917E-3</v>
      </c>
      <c r="L159" s="169">
        <f t="shared" si="7"/>
        <v>1.3077714971609183E-2</v>
      </c>
      <c r="M159" s="169">
        <f t="shared" si="7"/>
        <v>1.4843857363538487E-3</v>
      </c>
      <c r="N159" s="169">
        <f t="shared" si="7"/>
        <v>5.8339331550336137E-4</v>
      </c>
      <c r="O159" s="169">
        <f t="shared" si="7"/>
        <v>5.2915743125549913E-4</v>
      </c>
      <c r="P159" s="169">
        <f t="shared" si="7"/>
        <v>2.6062985641613296E-4</v>
      </c>
      <c r="Q159" s="169">
        <f t="shared" si="7"/>
        <v>4.9782881791236612E-3</v>
      </c>
      <c r="R159" s="169">
        <f t="shared" si="7"/>
        <v>2.5200017966368806E-4</v>
      </c>
      <c r="S159" s="169">
        <f t="shared" si="7"/>
        <v>7.794987847540415E-5</v>
      </c>
      <c r="T159" s="169">
        <f t="shared" si="7"/>
        <v>7.9190789353513331E-5</v>
      </c>
      <c r="U159" s="169">
        <f t="shared" si="7"/>
        <v>8.5524399545565989E-3</v>
      </c>
      <c r="V159" s="169">
        <f t="shared" si="7"/>
        <v>2.9764802939495363E-2</v>
      </c>
      <c r="W159" s="169">
        <f t="shared" si="7"/>
        <v>1.0809278004825259E-5</v>
      </c>
      <c r="X159" s="169">
        <f t="shared" si="7"/>
        <v>1.0809278004825259E-5</v>
      </c>
      <c r="Y159" s="169">
        <f t="shared" si="7"/>
        <v>5.3648592992753207E-4</v>
      </c>
      <c r="Z159" s="169">
        <f t="shared" si="7"/>
        <v>0</v>
      </c>
      <c r="AA159" s="169">
        <f t="shared" si="7"/>
        <v>0</v>
      </c>
      <c r="AB159" s="169">
        <f t="shared" si="7"/>
        <v>3.3178239433350742E-3</v>
      </c>
      <c r="AC159" s="169">
        <f t="shared" si="7"/>
        <v>7.1751486526257311E-4</v>
      </c>
      <c r="AD159" s="169">
        <f t="shared" si="7"/>
        <v>0</v>
      </c>
      <c r="AE159" s="169">
        <f t="shared" si="7"/>
        <v>0</v>
      </c>
      <c r="AF159" s="169">
        <f t="shared" si="7"/>
        <v>0</v>
      </c>
      <c r="AG159" s="169">
        <f t="shared" si="7"/>
        <v>0.11178454168617627</v>
      </c>
    </row>
    <row r="160" spans="2:35" x14ac:dyDescent="0.35">
      <c r="B160" s="149" t="s">
        <v>137</v>
      </c>
      <c r="C160" s="169">
        <f t="shared" ref="C160:AG160" si="8">+C112/$AG$120</f>
        <v>0</v>
      </c>
      <c r="D160" s="169">
        <f t="shared" si="8"/>
        <v>8.3794563175328737E-3</v>
      </c>
      <c r="E160" s="169">
        <f t="shared" si="8"/>
        <v>6.1308563990157203E-3</v>
      </c>
      <c r="F160" s="169">
        <f t="shared" si="8"/>
        <v>2.8851557383708401E-3</v>
      </c>
      <c r="G160" s="169">
        <f t="shared" si="8"/>
        <v>5.2691688501939676E-3</v>
      </c>
      <c r="H160" s="169">
        <f t="shared" si="8"/>
        <v>2.7515606640276303E-3</v>
      </c>
      <c r="I160" s="169">
        <f t="shared" si="8"/>
        <v>6.4702112486004389E-3</v>
      </c>
      <c r="J160" s="169">
        <f t="shared" si="8"/>
        <v>4.0753266816738552E-3</v>
      </c>
      <c r="K160" s="169">
        <f t="shared" si="8"/>
        <v>4.5162409374002533E-3</v>
      </c>
      <c r="L160" s="169">
        <f t="shared" si="8"/>
        <v>1.2214764320965625E-2</v>
      </c>
      <c r="M160" s="169">
        <f t="shared" si="8"/>
        <v>4.587896559395881E-4</v>
      </c>
      <c r="N160" s="169">
        <f t="shared" si="8"/>
        <v>4.5759364905611144E-4</v>
      </c>
      <c r="O160" s="169">
        <f t="shared" si="8"/>
        <v>5.3232474078175997E-4</v>
      </c>
      <c r="P160" s="169">
        <f t="shared" si="8"/>
        <v>4.5615003082343994E-4</v>
      </c>
      <c r="Q160" s="169">
        <f t="shared" si="8"/>
        <v>4.5859242131788148E-4</v>
      </c>
      <c r="R160" s="169">
        <f t="shared" si="8"/>
        <v>2.3513805851782817E-4</v>
      </c>
      <c r="S160" s="169">
        <f t="shared" si="8"/>
        <v>1.8838734483618157E-4</v>
      </c>
      <c r="T160" s="169">
        <f t="shared" si="8"/>
        <v>9.171407167890898E-5</v>
      </c>
      <c r="U160" s="169">
        <f t="shared" si="8"/>
        <v>9.171407167890898E-5</v>
      </c>
      <c r="V160" s="169">
        <f t="shared" si="8"/>
        <v>9.171407167890898E-5</v>
      </c>
      <c r="W160" s="169">
        <f t="shared" si="8"/>
        <v>9.1634300501336919E-5</v>
      </c>
      <c r="X160" s="169">
        <f t="shared" si="8"/>
        <v>9.1634300501336919E-5</v>
      </c>
      <c r="Y160" s="169">
        <f t="shared" si="8"/>
        <v>9.1634300501336919E-5</v>
      </c>
      <c r="Z160" s="169">
        <f t="shared" si="8"/>
        <v>9.1634300501336919E-5</v>
      </c>
      <c r="AA160" s="169">
        <f t="shared" si="8"/>
        <v>9.1634300501336919E-5</v>
      </c>
      <c r="AB160" s="169">
        <f t="shared" si="8"/>
        <v>9.1634300501336919E-5</v>
      </c>
      <c r="AC160" s="169">
        <f t="shared" si="8"/>
        <v>9.1634300501336919E-5</v>
      </c>
      <c r="AD160" s="169">
        <f t="shared" si="8"/>
        <v>9.1634300501336919E-5</v>
      </c>
      <c r="AE160" s="169">
        <f t="shared" si="8"/>
        <v>9.1634296230561481E-5</v>
      </c>
      <c r="AF160" s="169">
        <f t="shared" si="8"/>
        <v>8.6611326180494413E-5</v>
      </c>
      <c r="AG160" s="169">
        <f t="shared" si="8"/>
        <v>5.6666179300512473E-2</v>
      </c>
    </row>
    <row r="161" spans="2:33" x14ac:dyDescent="0.35">
      <c r="B161" s="149" t="s">
        <v>138</v>
      </c>
      <c r="C161" s="169">
        <f t="shared" ref="C161:AG161" si="9">+C113/$AG$120</f>
        <v>7.5702414549691215E-3</v>
      </c>
      <c r="D161" s="169">
        <f t="shared" si="9"/>
        <v>6.3151561988073731E-3</v>
      </c>
      <c r="E161" s="169">
        <f t="shared" si="9"/>
        <v>2.3696453497836635E-3</v>
      </c>
      <c r="F161" s="169">
        <f t="shared" si="9"/>
        <v>1.006627198333097E-2</v>
      </c>
      <c r="G161" s="169">
        <f t="shared" si="9"/>
        <v>1.6996230985249088E-2</v>
      </c>
      <c r="H161" s="169">
        <f t="shared" si="9"/>
        <v>1.7694144378870624E-2</v>
      </c>
      <c r="I161" s="169">
        <f t="shared" si="9"/>
        <v>1.7016283360276677E-2</v>
      </c>
      <c r="J161" s="169">
        <f t="shared" si="9"/>
        <v>1.9222751179169683E-3</v>
      </c>
      <c r="K161" s="169">
        <f t="shared" si="9"/>
        <v>1.3181838674292507E-2</v>
      </c>
      <c r="L161" s="169">
        <f t="shared" si="9"/>
        <v>3.0886126270250501E-3</v>
      </c>
      <c r="M161" s="169">
        <f t="shared" si="9"/>
        <v>1.2239269141034119E-2</v>
      </c>
      <c r="N161" s="169">
        <f t="shared" si="9"/>
        <v>1.4280653869027667E-2</v>
      </c>
      <c r="O161" s="169">
        <f t="shared" si="9"/>
        <v>6.4835147470134499E-4</v>
      </c>
      <c r="P161" s="169">
        <f t="shared" si="9"/>
        <v>6.2569531171522157E-4</v>
      </c>
      <c r="Q161" s="169">
        <f t="shared" si="9"/>
        <v>6.2626742154508769E-4</v>
      </c>
      <c r="R161" s="169">
        <f t="shared" si="9"/>
        <v>6.2567979985933585E-4</v>
      </c>
      <c r="S161" s="169">
        <f t="shared" si="9"/>
        <v>6.0983476563781288E-4</v>
      </c>
      <c r="T161" s="169">
        <f t="shared" si="9"/>
        <v>2.3963614937481907E-4</v>
      </c>
      <c r="U161" s="169">
        <f t="shared" si="9"/>
        <v>2.3963614937481907E-4</v>
      </c>
      <c r="V161" s="169">
        <f t="shared" si="9"/>
        <v>2.3963614937481907E-4</v>
      </c>
      <c r="W161" s="169">
        <f t="shared" si="9"/>
        <v>2.5518489950750725E-5</v>
      </c>
      <c r="X161" s="169">
        <f t="shared" si="9"/>
        <v>2.6624857029326249E-3</v>
      </c>
      <c r="Y161" s="169">
        <f t="shared" si="9"/>
        <v>2.5518489950750725E-5</v>
      </c>
      <c r="Z161" s="169">
        <f t="shared" si="9"/>
        <v>2.5518489950750725E-5</v>
      </c>
      <c r="AA161" s="169">
        <f t="shared" si="9"/>
        <v>2.5518489950750725E-5</v>
      </c>
      <c r="AB161" s="169">
        <f t="shared" si="9"/>
        <v>2.5518489950750725E-5</v>
      </c>
      <c r="AC161" s="169">
        <f t="shared" si="9"/>
        <v>2.5518489950750725E-5</v>
      </c>
      <c r="AD161" s="169">
        <f t="shared" si="9"/>
        <v>2.5518489950750725E-5</v>
      </c>
      <c r="AE161" s="169">
        <f t="shared" si="9"/>
        <v>2.5518489950750725E-5</v>
      </c>
      <c r="AF161" s="169">
        <f t="shared" si="9"/>
        <v>2.5518489950750725E-5</v>
      </c>
      <c r="AG161" s="169">
        <f t="shared" si="9"/>
        <v>0.12948751247465654</v>
      </c>
    </row>
    <row r="162" spans="2:33" x14ac:dyDescent="0.35">
      <c r="B162" s="149" t="s">
        <v>139</v>
      </c>
      <c r="C162" s="169">
        <f t="shared" ref="C162:AG162" si="10">+C114/$AG$120</f>
        <v>9.0523302384601014E-3</v>
      </c>
      <c r="D162" s="169">
        <f t="shared" si="10"/>
        <v>6.3533081345113129E-3</v>
      </c>
      <c r="E162" s="169">
        <f t="shared" si="10"/>
        <v>4.5432978668542689E-3</v>
      </c>
      <c r="F162" s="169">
        <f t="shared" si="10"/>
        <v>1.2184589393296214E-3</v>
      </c>
      <c r="G162" s="169">
        <f t="shared" si="10"/>
        <v>1.2185010831912623E-3</v>
      </c>
      <c r="H162" s="169">
        <f t="shared" si="10"/>
        <v>3.0587494817421782E-3</v>
      </c>
      <c r="I162" s="169">
        <f t="shared" si="10"/>
        <v>8.6827236684894338E-3</v>
      </c>
      <c r="J162" s="169">
        <f t="shared" si="10"/>
        <v>4.4283056620677838E-3</v>
      </c>
      <c r="K162" s="169">
        <f t="shared" si="10"/>
        <v>1.1330108350907557E-2</v>
      </c>
      <c r="L162" s="169">
        <f t="shared" si="10"/>
        <v>4.3782910026896125E-4</v>
      </c>
      <c r="M162" s="169">
        <f t="shared" si="10"/>
        <v>4.3744404336237776E-4</v>
      </c>
      <c r="N162" s="169">
        <f t="shared" si="10"/>
        <v>1.3203997503370959E-3</v>
      </c>
      <c r="O162" s="169">
        <f t="shared" si="10"/>
        <v>4.3808038562833599E-4</v>
      </c>
      <c r="P162" s="169">
        <f t="shared" si="10"/>
        <v>4.3744404336237776E-4</v>
      </c>
      <c r="Q162" s="169">
        <f t="shared" si="10"/>
        <v>4.3744404336237776E-4</v>
      </c>
      <c r="R162" s="169">
        <f t="shared" si="10"/>
        <v>4.3744404336237776E-4</v>
      </c>
      <c r="S162" s="169">
        <f t="shared" si="10"/>
        <v>4.3744404336237776E-4</v>
      </c>
      <c r="T162" s="169">
        <f t="shared" si="10"/>
        <v>4.3744404336237776E-4</v>
      </c>
      <c r="U162" s="169">
        <f t="shared" si="10"/>
        <v>1.4926133655910154E-2</v>
      </c>
      <c r="V162" s="169">
        <f t="shared" si="10"/>
        <v>7.9771177572057201E-8</v>
      </c>
      <c r="W162" s="169">
        <f t="shared" si="10"/>
        <v>1.1548336954869854E-2</v>
      </c>
      <c r="X162" s="169">
        <f t="shared" si="10"/>
        <v>1.2444934636971661E-2</v>
      </c>
      <c r="Y162" s="169">
        <f t="shared" si="10"/>
        <v>0</v>
      </c>
      <c r="Z162" s="169">
        <f t="shared" si="10"/>
        <v>0</v>
      </c>
      <c r="AA162" s="169">
        <f t="shared" si="10"/>
        <v>9.4369570864294861E-3</v>
      </c>
      <c r="AB162" s="169">
        <f t="shared" si="10"/>
        <v>0</v>
      </c>
      <c r="AC162" s="169">
        <f t="shared" si="10"/>
        <v>0</v>
      </c>
      <c r="AD162" s="169">
        <f t="shared" si="10"/>
        <v>0</v>
      </c>
      <c r="AE162" s="169">
        <f t="shared" si="10"/>
        <v>0</v>
      </c>
      <c r="AF162" s="169">
        <f t="shared" si="10"/>
        <v>0</v>
      </c>
      <c r="AG162" s="169">
        <f t="shared" si="10"/>
        <v>0.10306319902732088</v>
      </c>
    </row>
    <row r="163" spans="2:33" x14ac:dyDescent="0.35">
      <c r="B163" s="149" t="s">
        <v>140</v>
      </c>
      <c r="C163" s="169">
        <f t="shared" ref="C163:AG163" si="11">+C115/$AG$120</f>
        <v>4.1477337505128027E-3</v>
      </c>
      <c r="D163" s="169">
        <f t="shared" si="11"/>
        <v>8.7417524892412501E-3</v>
      </c>
      <c r="E163" s="169">
        <f t="shared" si="11"/>
        <v>9.5122768025304935E-3</v>
      </c>
      <c r="F163" s="169">
        <f t="shared" si="11"/>
        <v>2.224017316977658E-2</v>
      </c>
      <c r="G163" s="169">
        <f t="shared" si="11"/>
        <v>3.5969185986380617E-4</v>
      </c>
      <c r="H163" s="169">
        <f t="shared" si="11"/>
        <v>4.2207712072010236E-3</v>
      </c>
      <c r="I163" s="169">
        <f t="shared" si="11"/>
        <v>1.2265316090676645E-2</v>
      </c>
      <c r="J163" s="169">
        <f t="shared" si="11"/>
        <v>1.6011114542107917E-2</v>
      </c>
      <c r="K163" s="169">
        <f t="shared" si="11"/>
        <v>3.4899546669799796E-4</v>
      </c>
      <c r="L163" s="169">
        <f t="shared" si="11"/>
        <v>3.4992896493698996E-4</v>
      </c>
      <c r="M163" s="169">
        <f t="shared" si="11"/>
        <v>1.981116695341769E-2</v>
      </c>
      <c r="N163" s="169">
        <f t="shared" si="11"/>
        <v>3.4871625632414599E-4</v>
      </c>
      <c r="O163" s="169">
        <f t="shared" si="11"/>
        <v>3.4932828552945716E-4</v>
      </c>
      <c r="P163" s="169">
        <f t="shared" si="11"/>
        <v>3.4750007975563107E-4</v>
      </c>
      <c r="Q163" s="169">
        <f t="shared" si="11"/>
        <v>3.4910990752087297E-4</v>
      </c>
      <c r="R163" s="169">
        <f t="shared" si="11"/>
        <v>3.4750007975563107E-4</v>
      </c>
      <c r="S163" s="169">
        <f t="shared" si="11"/>
        <v>1.8708975375270366E-4</v>
      </c>
      <c r="T163" s="169">
        <f t="shared" si="11"/>
        <v>1.8708975375270366E-4</v>
      </c>
      <c r="U163" s="169">
        <f t="shared" si="11"/>
        <v>1.8708975048086968E-4</v>
      </c>
      <c r="V163" s="169">
        <f t="shared" si="11"/>
        <v>1.3426794282048589E-4</v>
      </c>
      <c r="W163" s="169">
        <f t="shared" si="11"/>
        <v>1.309419753793865E-4</v>
      </c>
      <c r="X163" s="169">
        <f t="shared" si="11"/>
        <v>1.309419753793865E-4</v>
      </c>
      <c r="Y163" s="169">
        <f t="shared" si="11"/>
        <v>1.309419753793865E-4</v>
      </c>
      <c r="Z163" s="169">
        <f t="shared" si="11"/>
        <v>1.309419753793865E-4</v>
      </c>
      <c r="AA163" s="169">
        <f t="shared" si="11"/>
        <v>1.2340832748084646E-4</v>
      </c>
      <c r="AB163" s="169">
        <f t="shared" si="11"/>
        <v>0</v>
      </c>
      <c r="AC163" s="169">
        <f t="shared" si="11"/>
        <v>0</v>
      </c>
      <c r="AD163" s="169">
        <f t="shared" si="11"/>
        <v>0</v>
      </c>
      <c r="AE163" s="169">
        <f t="shared" si="11"/>
        <v>0</v>
      </c>
      <c r="AF163" s="169">
        <f t="shared" si="11"/>
        <v>0</v>
      </c>
      <c r="AG163" s="169">
        <f t="shared" si="11"/>
        <v>0.10109378933565405</v>
      </c>
    </row>
    <row r="164" spans="2:33" x14ac:dyDescent="0.35">
      <c r="B164" s="149" t="s">
        <v>141</v>
      </c>
      <c r="C164" s="169">
        <f t="shared" ref="C164:AG164" si="12">+C116/$AG$120</f>
        <v>9.4712116416630597E-3</v>
      </c>
      <c r="D164" s="169">
        <f t="shared" si="12"/>
        <v>9.7454075050959627E-3</v>
      </c>
      <c r="E164" s="169">
        <f t="shared" si="12"/>
        <v>1.7485306925447508E-3</v>
      </c>
      <c r="F164" s="169">
        <f t="shared" si="12"/>
        <v>1.4414513578551462E-3</v>
      </c>
      <c r="G164" s="169">
        <f t="shared" si="12"/>
        <v>1.6805253186608079E-2</v>
      </c>
      <c r="H164" s="169">
        <f t="shared" si="12"/>
        <v>1.6226600947724903E-2</v>
      </c>
      <c r="I164" s="169">
        <f t="shared" si="12"/>
        <v>6.3749584011984686E-3</v>
      </c>
      <c r="J164" s="169">
        <f t="shared" si="12"/>
        <v>9.6457085362790479E-4</v>
      </c>
      <c r="K164" s="169">
        <f t="shared" si="12"/>
        <v>4.3305430260126079E-3</v>
      </c>
      <c r="L164" s="169">
        <f t="shared" si="12"/>
        <v>9.4863991961833887E-4</v>
      </c>
      <c r="M164" s="169">
        <f t="shared" si="12"/>
        <v>8.1524262048711545E-4</v>
      </c>
      <c r="N164" s="169">
        <f t="shared" si="12"/>
        <v>7.5674926296848729E-4</v>
      </c>
      <c r="O164" s="169">
        <f t="shared" si="12"/>
        <v>7.0840508655474661E-4</v>
      </c>
      <c r="P164" s="169">
        <f t="shared" si="12"/>
        <v>4.2793506273192756E-4</v>
      </c>
      <c r="Q164" s="169">
        <f t="shared" si="12"/>
        <v>5.3173005067234895E-5</v>
      </c>
      <c r="R164" s="169">
        <f t="shared" si="12"/>
        <v>5.2193066393296033E-5</v>
      </c>
      <c r="S164" s="169">
        <f t="shared" si="12"/>
        <v>5.2193066393296033E-5</v>
      </c>
      <c r="T164" s="169">
        <f t="shared" si="12"/>
        <v>5.2193066393296033E-5</v>
      </c>
      <c r="U164" s="169">
        <f t="shared" si="12"/>
        <v>5.2193066393296033E-5</v>
      </c>
      <c r="V164" s="169">
        <f t="shared" si="12"/>
        <v>5.2193066393296033E-5</v>
      </c>
      <c r="W164" s="169">
        <f t="shared" si="12"/>
        <v>0</v>
      </c>
      <c r="X164" s="169">
        <f t="shared" si="12"/>
        <v>0</v>
      </c>
      <c r="Y164" s="169">
        <f t="shared" si="12"/>
        <v>0</v>
      </c>
      <c r="Z164" s="169">
        <f t="shared" si="12"/>
        <v>0</v>
      </c>
      <c r="AA164" s="169">
        <f t="shared" si="12"/>
        <v>0</v>
      </c>
      <c r="AB164" s="169">
        <f t="shared" si="12"/>
        <v>0</v>
      </c>
      <c r="AC164" s="169">
        <f t="shared" si="12"/>
        <v>0</v>
      </c>
      <c r="AD164" s="169">
        <f t="shared" si="12"/>
        <v>0</v>
      </c>
      <c r="AE164" s="169">
        <f t="shared" si="12"/>
        <v>0</v>
      </c>
      <c r="AF164" s="169">
        <f t="shared" si="12"/>
        <v>0</v>
      </c>
      <c r="AG164" s="169">
        <f t="shared" si="12"/>
        <v>7.1079637901725196E-2</v>
      </c>
    </row>
    <row r="165" spans="2:33" x14ac:dyDescent="0.35">
      <c r="B165" s="149" t="s">
        <v>142</v>
      </c>
      <c r="C165" s="169">
        <f t="shared" ref="C165:AG165" si="13">+C117/$AG$120</f>
        <v>1.0282262142957102E-3</v>
      </c>
      <c r="D165" s="169">
        <f t="shared" si="13"/>
        <v>5.1783995304120051E-4</v>
      </c>
      <c r="E165" s="169">
        <f t="shared" si="13"/>
        <v>5.8924808105832813E-4</v>
      </c>
      <c r="F165" s="169">
        <f t="shared" si="13"/>
        <v>1.251902795535203E-2</v>
      </c>
      <c r="G165" s="169">
        <f t="shared" si="13"/>
        <v>7.1146908163155697E-3</v>
      </c>
      <c r="H165" s="169">
        <f t="shared" si="13"/>
        <v>5.6772445281159619E-4</v>
      </c>
      <c r="I165" s="169">
        <f t="shared" si="13"/>
        <v>2.7827491728665654E-3</v>
      </c>
      <c r="J165" s="169">
        <f t="shared" si="13"/>
        <v>5.6847288827242262E-4</v>
      </c>
      <c r="K165" s="169">
        <f t="shared" si="13"/>
        <v>4.4156051507970306E-3</v>
      </c>
      <c r="L165" s="169">
        <f t="shared" si="13"/>
        <v>5.5435952504994171E-4</v>
      </c>
      <c r="M165" s="169">
        <f t="shared" si="13"/>
        <v>5.5467674202368874E-4</v>
      </c>
      <c r="N165" s="169">
        <f t="shared" si="13"/>
        <v>5.2977226807611119E-4</v>
      </c>
      <c r="O165" s="169">
        <f t="shared" si="13"/>
        <v>4.5422618143510095E-4</v>
      </c>
      <c r="P165" s="169">
        <f t="shared" si="13"/>
        <v>1.3732574284593338E-2</v>
      </c>
      <c r="Q165" s="169">
        <f t="shared" si="13"/>
        <v>2.5741107632876675E-4</v>
      </c>
      <c r="R165" s="169">
        <f t="shared" si="13"/>
        <v>2.548795335214042E-4</v>
      </c>
      <c r="S165" s="169">
        <f t="shared" si="13"/>
        <v>7.794987847540415E-5</v>
      </c>
      <c r="T165" s="169">
        <f t="shared" si="13"/>
        <v>1.0889049182397316E-5</v>
      </c>
      <c r="U165" s="169">
        <f t="shared" si="13"/>
        <v>1.0889049182397316E-5</v>
      </c>
      <c r="V165" s="169">
        <f t="shared" si="13"/>
        <v>1.0889049182397316E-5</v>
      </c>
      <c r="W165" s="169">
        <f t="shared" si="13"/>
        <v>1.0809278004825259E-5</v>
      </c>
      <c r="X165" s="169">
        <f t="shared" si="13"/>
        <v>1.0809278004825259E-5</v>
      </c>
      <c r="Y165" s="169">
        <f t="shared" si="13"/>
        <v>0</v>
      </c>
      <c r="Z165" s="169">
        <f t="shared" si="13"/>
        <v>0</v>
      </c>
      <c r="AA165" s="169">
        <f t="shared" si="13"/>
        <v>0</v>
      </c>
      <c r="AB165" s="169">
        <f t="shared" si="13"/>
        <v>0</v>
      </c>
      <c r="AC165" s="169">
        <f t="shared" si="13"/>
        <v>0</v>
      </c>
      <c r="AD165" s="169">
        <f t="shared" si="13"/>
        <v>0</v>
      </c>
      <c r="AE165" s="169">
        <f t="shared" si="13"/>
        <v>0</v>
      </c>
      <c r="AF165" s="169">
        <f t="shared" si="13"/>
        <v>0</v>
      </c>
      <c r="AG165" s="169">
        <f t="shared" si="13"/>
        <v>4.657371987787106E-2</v>
      </c>
    </row>
    <row r="166" spans="2:33" x14ac:dyDescent="0.35">
      <c r="B166" s="149" t="s">
        <v>143</v>
      </c>
      <c r="C166" s="169">
        <f t="shared" ref="C166:AG166" si="14">+C118/$AG$120</f>
        <v>6.7654068371781574E-3</v>
      </c>
      <c r="D166" s="169">
        <f t="shared" si="14"/>
        <v>4.1533974546169278E-4</v>
      </c>
      <c r="E166" s="169">
        <f t="shared" si="14"/>
        <v>6.9553792103651518E-3</v>
      </c>
      <c r="F166" s="169">
        <f t="shared" si="14"/>
        <v>8.9579824029496595E-4</v>
      </c>
      <c r="G166" s="169">
        <f t="shared" si="14"/>
        <v>3.2916256490029242E-3</v>
      </c>
      <c r="H166" s="169">
        <f t="shared" si="14"/>
        <v>4.3867933623848469E-3</v>
      </c>
      <c r="I166" s="169">
        <f t="shared" si="14"/>
        <v>8.7073242129310873E-4</v>
      </c>
      <c r="J166" s="169">
        <f t="shared" si="14"/>
        <v>8.722920584457659E-4</v>
      </c>
      <c r="K166" s="169">
        <f t="shared" si="14"/>
        <v>4.9392534009839338E-3</v>
      </c>
      <c r="L166" s="169">
        <f t="shared" si="14"/>
        <v>4.5658063023359084E-4</v>
      </c>
      <c r="M166" s="169">
        <f t="shared" si="14"/>
        <v>4.5615003082343994E-4</v>
      </c>
      <c r="N166" s="169">
        <f t="shared" si="14"/>
        <v>5.740191829298742E-3</v>
      </c>
      <c r="O166" s="169">
        <f t="shared" si="14"/>
        <v>4.5736842873498907E-4</v>
      </c>
      <c r="P166" s="169">
        <f t="shared" si="14"/>
        <v>4.5615003082343994E-4</v>
      </c>
      <c r="Q166" s="169">
        <f t="shared" si="14"/>
        <v>4.5617328515065091E-4</v>
      </c>
      <c r="R166" s="169">
        <f t="shared" si="14"/>
        <v>2.351380597618943E-4</v>
      </c>
      <c r="S166" s="169">
        <f t="shared" si="14"/>
        <v>1.8838734483618157E-4</v>
      </c>
      <c r="T166" s="169">
        <f t="shared" si="14"/>
        <v>9.171407167890898E-5</v>
      </c>
      <c r="U166" s="169">
        <f t="shared" si="14"/>
        <v>9.171407167890898E-5</v>
      </c>
      <c r="V166" s="169">
        <f t="shared" si="14"/>
        <v>9.171407167890898E-5</v>
      </c>
      <c r="W166" s="169">
        <f t="shared" si="14"/>
        <v>9.1634300501336919E-5</v>
      </c>
      <c r="X166" s="169">
        <f t="shared" si="14"/>
        <v>2.346518324011072E-3</v>
      </c>
      <c r="Y166" s="169">
        <f t="shared" si="14"/>
        <v>9.1634300501336919E-5</v>
      </c>
      <c r="Z166" s="169">
        <f t="shared" si="14"/>
        <v>9.1634300501336919E-5</v>
      </c>
      <c r="AA166" s="169">
        <f t="shared" si="14"/>
        <v>9.1634300501336919E-5</v>
      </c>
      <c r="AB166" s="169">
        <f t="shared" si="14"/>
        <v>9.1634300501336919E-5</v>
      </c>
      <c r="AC166" s="169">
        <f t="shared" si="14"/>
        <v>9.1634300501336919E-5</v>
      </c>
      <c r="AD166" s="169">
        <f t="shared" si="14"/>
        <v>8.6331852058755387E-3</v>
      </c>
      <c r="AE166" s="169">
        <f t="shared" si="14"/>
        <v>8.6281622315546955E-3</v>
      </c>
      <c r="AF166" s="169">
        <f t="shared" si="14"/>
        <v>8.6430245301300467E-3</v>
      </c>
      <c r="AG166" s="169">
        <f t="shared" si="14"/>
        <v>6.691459887468959E-2</v>
      </c>
    </row>
    <row r="167" spans="2:33" x14ac:dyDescent="0.35">
      <c r="B167" s="149" t="s">
        <v>144</v>
      </c>
      <c r="C167" s="169">
        <f t="shared" ref="C167:AG167" si="15">+C119/$AG$120</f>
        <v>1.3860674106500983E-3</v>
      </c>
      <c r="D167" s="169">
        <f t="shared" si="15"/>
        <v>6.5337121920272111E-4</v>
      </c>
      <c r="E167" s="169">
        <f t="shared" si="15"/>
        <v>1.0161528066667379E-3</v>
      </c>
      <c r="F167" s="169">
        <f t="shared" si="15"/>
        <v>8.4692319611593639E-4</v>
      </c>
      <c r="G167" s="169">
        <f t="shared" si="15"/>
        <v>8.5226901192126802E-4</v>
      </c>
      <c r="H167" s="169">
        <f t="shared" si="15"/>
        <v>8.5876527101947471E-4</v>
      </c>
      <c r="I167" s="169">
        <f t="shared" si="15"/>
        <v>8.5342345558329588E-4</v>
      </c>
      <c r="J167" s="169">
        <f t="shared" si="15"/>
        <v>8.5324503807527761E-4</v>
      </c>
      <c r="K167" s="169">
        <f t="shared" si="15"/>
        <v>8.3257989469382484E-4</v>
      </c>
      <c r="L167" s="169">
        <f t="shared" si="15"/>
        <v>6.4948721450484132E-4</v>
      </c>
      <c r="M167" s="169">
        <f t="shared" si="15"/>
        <v>6.4835411836006553E-4</v>
      </c>
      <c r="N167" s="169">
        <f t="shared" si="15"/>
        <v>6.4944255279001512E-4</v>
      </c>
      <c r="O167" s="169">
        <f t="shared" si="15"/>
        <v>6.2567980071349082E-4</v>
      </c>
      <c r="P167" s="169">
        <f t="shared" si="15"/>
        <v>6.402728206925726E-4</v>
      </c>
      <c r="Q167" s="169">
        <f t="shared" si="15"/>
        <v>6.2666880441441327E-4</v>
      </c>
      <c r="R167" s="169">
        <f t="shared" si="15"/>
        <v>6.0983476459024503E-4</v>
      </c>
      <c r="S167" s="169">
        <f t="shared" si="15"/>
        <v>4.5602210467625632E-4</v>
      </c>
      <c r="T167" s="169">
        <f t="shared" si="15"/>
        <v>2.3963614937481907E-4</v>
      </c>
      <c r="U167" s="169">
        <f t="shared" si="15"/>
        <v>2.3963614937481907E-4</v>
      </c>
      <c r="V167" s="169">
        <f t="shared" si="15"/>
        <v>2.5598261128322783E-5</v>
      </c>
      <c r="W167" s="169">
        <f t="shared" si="15"/>
        <v>2.5518489950750725E-5</v>
      </c>
      <c r="X167" s="169">
        <f t="shared" si="15"/>
        <v>2.5518489950750725E-5</v>
      </c>
      <c r="Y167" s="169">
        <f t="shared" si="15"/>
        <v>2.5518489950750725E-5</v>
      </c>
      <c r="Z167" s="169">
        <f t="shared" si="15"/>
        <v>2.5518489950750725E-5</v>
      </c>
      <c r="AA167" s="169">
        <f t="shared" si="15"/>
        <v>2.5518489950750725E-5</v>
      </c>
      <c r="AB167" s="169">
        <f t="shared" si="15"/>
        <v>2.5518489950750725E-5</v>
      </c>
      <c r="AC167" s="169">
        <f t="shared" si="15"/>
        <v>2.5518489950750725E-5</v>
      </c>
      <c r="AD167" s="169">
        <f t="shared" si="15"/>
        <v>2.5518489950750725E-5</v>
      </c>
      <c r="AE167" s="169">
        <f t="shared" si="15"/>
        <v>2.5518489950750725E-5</v>
      </c>
      <c r="AF167" s="169">
        <f t="shared" si="15"/>
        <v>0</v>
      </c>
      <c r="AG167" s="169">
        <f t="shared" si="15"/>
        <v>1.3793096454105255E-2</v>
      </c>
    </row>
    <row r="168" spans="2:33" x14ac:dyDescent="0.35">
      <c r="B168" s="157" t="s">
        <v>145</v>
      </c>
      <c r="C168" s="247">
        <f t="shared" ref="C168:AF168" si="16">SUM(C156:C167)</f>
        <v>3.9421217547729044E-2</v>
      </c>
      <c r="D168" s="247">
        <f t="shared" si="16"/>
        <v>7.3389467334014177E-2</v>
      </c>
      <c r="E168" s="247">
        <f t="shared" si="16"/>
        <v>6.4025633797495513E-2</v>
      </c>
      <c r="F168" s="247">
        <f t="shared" si="16"/>
        <v>9.4783894389618054E-2</v>
      </c>
      <c r="G168" s="247">
        <f t="shared" si="16"/>
        <v>9.8800750083787234E-2</v>
      </c>
      <c r="H168" s="247">
        <f t="shared" si="16"/>
        <v>7.2909909453551844E-2</v>
      </c>
      <c r="I168" s="247">
        <f t="shared" si="16"/>
        <v>8.1870430847895442E-2</v>
      </c>
      <c r="J168" s="247">
        <f t="shared" si="16"/>
        <v>5.6345535594948794E-2</v>
      </c>
      <c r="K168" s="247">
        <f t="shared" si="16"/>
        <v>5.5160358813446296E-2</v>
      </c>
      <c r="L168" s="247">
        <f t="shared" si="16"/>
        <v>5.1335203529560926E-2</v>
      </c>
      <c r="M168" s="247">
        <f t="shared" si="16"/>
        <v>4.6454933360715274E-2</v>
      </c>
      <c r="N168" s="247">
        <f t="shared" si="16"/>
        <v>3.5526850533827592E-2</v>
      </c>
      <c r="O168" s="247">
        <f t="shared" si="16"/>
        <v>1.0452633682784518E-2</v>
      </c>
      <c r="P168" s="247">
        <f t="shared" si="16"/>
        <v>1.8894123068836852E-2</v>
      </c>
      <c r="Q168" s="247">
        <f t="shared" si="16"/>
        <v>9.4481135596007123E-3</v>
      </c>
      <c r="R168" s="247">
        <f t="shared" si="16"/>
        <v>3.1316522674667654E-2</v>
      </c>
      <c r="S168" s="247">
        <f t="shared" si="16"/>
        <v>7.2200201671633133E-3</v>
      </c>
      <c r="T168" s="247">
        <f t="shared" si="16"/>
        <v>2.1062340076601219E-3</v>
      </c>
      <c r="U168" s="247">
        <f t="shared" si="16"/>
        <v>2.5068172781517118E-2</v>
      </c>
      <c r="V168" s="247">
        <f t="shared" si="16"/>
        <v>3.1025511879814421E-2</v>
      </c>
      <c r="W168" s="247">
        <f t="shared" si="16"/>
        <v>3.432961665614942E-2</v>
      </c>
      <c r="X168" s="247">
        <f t="shared" si="16"/>
        <v>1.7854593961135871E-2</v>
      </c>
      <c r="Y168" s="247">
        <f t="shared" si="16"/>
        <v>1.0326754615904803E-3</v>
      </c>
      <c r="Z168" s="247">
        <f t="shared" si="16"/>
        <v>4.9618953166294833E-4</v>
      </c>
      <c r="AA168" s="247">
        <f t="shared" si="16"/>
        <v>9.9256129701938943E-3</v>
      </c>
      <c r="AB168" s="247">
        <f t="shared" si="16"/>
        <v>3.5521295242392495E-3</v>
      </c>
      <c r="AC168" s="247">
        <f t="shared" si="16"/>
        <v>9.5182044616674844E-4</v>
      </c>
      <c r="AD168" s="247">
        <f t="shared" si="16"/>
        <v>8.7758564862783772E-3</v>
      </c>
      <c r="AE168" s="247">
        <f t="shared" si="16"/>
        <v>8.7708335076867577E-3</v>
      </c>
      <c r="AF168" s="247">
        <f t="shared" si="16"/>
        <v>8.7551543462612916E-3</v>
      </c>
      <c r="AG168" s="247">
        <f>SUM(AG156:AG167)</f>
        <v>0.99999999999999989</v>
      </c>
    </row>
    <row r="169" spans="2:33" x14ac:dyDescent="0.35">
      <c r="B169" s="248"/>
      <c r="C169" s="149"/>
      <c r="D169" s="149"/>
      <c r="E169" s="149"/>
      <c r="F169" s="149"/>
      <c r="G169" s="149"/>
      <c r="H169" s="149"/>
      <c r="I169" s="149"/>
      <c r="J169" s="149"/>
      <c r="K169" s="149"/>
      <c r="L169" s="149"/>
      <c r="M169" s="149"/>
      <c r="N169" s="149"/>
      <c r="P169" s="149"/>
      <c r="Q169" s="149"/>
    </row>
    <row r="170" spans="2:33" x14ac:dyDescent="0.35">
      <c r="B170" s="165"/>
      <c r="C170" s="165"/>
      <c r="D170" s="165"/>
      <c r="E170" s="165"/>
      <c r="F170" s="165"/>
      <c r="G170" s="165"/>
      <c r="H170" s="165"/>
      <c r="I170" s="165"/>
      <c r="J170" s="165"/>
      <c r="K170" s="165"/>
      <c r="L170" s="165"/>
      <c r="M170" s="165"/>
      <c r="N170" s="165"/>
      <c r="O170" s="165"/>
      <c r="P170" s="149"/>
      <c r="Q170" s="149"/>
    </row>
    <row r="171" spans="2:33" x14ac:dyDescent="0.35">
      <c r="B171" s="148"/>
      <c r="Q171" s="149"/>
      <c r="R171" s="149"/>
    </row>
  </sheetData>
  <mergeCells count="90">
    <mergeCell ref="B2:R2"/>
    <mergeCell ref="B7:F7"/>
    <mergeCell ref="H7:L7"/>
    <mergeCell ref="N7:R7"/>
    <mergeCell ref="B8:F8"/>
    <mergeCell ref="H8:L8"/>
    <mergeCell ref="N8:R8"/>
    <mergeCell ref="N5:R5"/>
    <mergeCell ref="H6:L6"/>
    <mergeCell ref="H5:L5"/>
    <mergeCell ref="B6:F6"/>
    <mergeCell ref="B5:F5"/>
    <mergeCell ref="N6:R6"/>
    <mergeCell ref="B9:F9"/>
    <mergeCell ref="H9:L9"/>
    <mergeCell ref="N9:R9"/>
    <mergeCell ref="B23:F23"/>
    <mergeCell ref="H23:L23"/>
    <mergeCell ref="N23:R23"/>
    <mergeCell ref="B24:F24"/>
    <mergeCell ref="H24:L24"/>
    <mergeCell ref="N24:R24"/>
    <mergeCell ref="B25:F25"/>
    <mergeCell ref="H25:L25"/>
    <mergeCell ref="N25:R25"/>
    <mergeCell ref="B26:F26"/>
    <mergeCell ref="H26:L26"/>
    <mergeCell ref="N26:R26"/>
    <mergeCell ref="B27:F27"/>
    <mergeCell ref="H27:L27"/>
    <mergeCell ref="N27:R27"/>
    <mergeCell ref="B41:F41"/>
    <mergeCell ref="H41:L41"/>
    <mergeCell ref="N41:R41"/>
    <mergeCell ref="B42:F42"/>
    <mergeCell ref="H42:L42"/>
    <mergeCell ref="N42:R42"/>
    <mergeCell ref="B43:F43"/>
    <mergeCell ref="H43:L43"/>
    <mergeCell ref="N43:R43"/>
    <mergeCell ref="B44:F44"/>
    <mergeCell ref="H44:L44"/>
    <mergeCell ref="N44:R44"/>
    <mergeCell ref="B45:F45"/>
    <mergeCell ref="H45:L45"/>
    <mergeCell ref="N45:R45"/>
    <mergeCell ref="B61:R61"/>
    <mergeCell ref="B63:F63"/>
    <mergeCell ref="H63:L63"/>
    <mergeCell ref="N63:R63"/>
    <mergeCell ref="B64:F64"/>
    <mergeCell ref="H64:L64"/>
    <mergeCell ref="N64:R64"/>
    <mergeCell ref="B65:F65"/>
    <mergeCell ref="H65:L65"/>
    <mergeCell ref="N65:R65"/>
    <mergeCell ref="B83:F83"/>
    <mergeCell ref="H83:L83"/>
    <mergeCell ref="N83:R83"/>
    <mergeCell ref="B84:F84"/>
    <mergeCell ref="B66:F66"/>
    <mergeCell ref="H66:L66"/>
    <mergeCell ref="N66:R66"/>
    <mergeCell ref="B67:F67"/>
    <mergeCell ref="H67:L67"/>
    <mergeCell ref="N67:R67"/>
    <mergeCell ref="B81:F81"/>
    <mergeCell ref="H81:L81"/>
    <mergeCell ref="N81:R81"/>
    <mergeCell ref="B82:F82"/>
    <mergeCell ref="H82:L82"/>
    <mergeCell ref="N82:R82"/>
    <mergeCell ref="H84:L84"/>
    <mergeCell ref="N84:R84"/>
    <mergeCell ref="B152:AI152"/>
    <mergeCell ref="B151:AI151"/>
    <mergeCell ref="B153:AI153"/>
    <mergeCell ref="B104:AI104"/>
    <mergeCell ref="B85:F85"/>
    <mergeCell ref="H85:L85"/>
    <mergeCell ref="N85:R85"/>
    <mergeCell ref="B102:AI102"/>
    <mergeCell ref="B103:AI103"/>
    <mergeCell ref="B154:AH154"/>
    <mergeCell ref="B105:AI105"/>
    <mergeCell ref="B126:AI126"/>
    <mergeCell ref="B127:AI127"/>
    <mergeCell ref="B128:AI128"/>
    <mergeCell ref="B129:AI129"/>
    <mergeCell ref="B150:AI150"/>
  </mergeCells>
  <hyperlinks>
    <hyperlink ref="B148" location="CONTENTS!I5" display="Å CONTENTS" xr:uid="{00000000-0004-0000-0C00-000000000000}"/>
    <hyperlink ref="B124" location="CONTENTS!I5" display="Å CONTENTS" xr:uid="{00000000-0004-0000-0C00-000001000000}"/>
    <hyperlink ref="B100" location="CONTENTS!I5" display="Å CONTENTS" xr:uid="{00000000-0004-0000-0C00-000002000000}"/>
    <hyperlink ref="S61" location="CONTENTS!I5" display="Å CONTENTS" xr:uid="{00000000-0004-0000-0C00-000003000000}"/>
    <hyperlink ref="S2" location="CONTENTS!I5" display="Å CONTENTS" xr:uid="{00000000-0004-0000-0C00-000004000000}"/>
  </hyperlinks>
  <printOptions horizontalCentered="1" verticalCentered="1"/>
  <pageMargins left="0.70866141732283472" right="0.70866141732283472" top="0.74803149606299213" bottom="0.74803149606299213" header="0.31496062992125984" footer="0.31496062992125984"/>
  <pageSetup scale="54" orientation="landscape" r:id="rId1"/>
  <rowBreaks count="2" manualBreakCount="2">
    <brk id="58" max="18" man="1"/>
    <brk id="100" max="18" man="1"/>
  </rowBreaks>
  <colBreaks count="1" manualBreakCount="1">
    <brk id="20" max="1048575" man="1"/>
  </col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70bdd4d6-7ddc-4897-ae94-7e7e42e99cd7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7DEE35B43C72D1448E2A2A8A6E952E72" ma:contentTypeVersion="12" ma:contentTypeDescription="Crear nuevo documento." ma:contentTypeScope="" ma:versionID="ec4f87d175c971946481c80022327510">
  <xsd:schema xmlns:xsd="http://www.w3.org/2001/XMLSchema" xmlns:xs="http://www.w3.org/2001/XMLSchema" xmlns:p="http://schemas.microsoft.com/office/2006/metadata/properties" xmlns:ns3="70bdd4d6-7ddc-4897-ae94-7e7e42e99cd7" xmlns:ns4="c8c3c16f-6327-44df-b234-254aaf518354" targetNamespace="http://schemas.microsoft.com/office/2006/metadata/properties" ma:root="true" ma:fieldsID="dee79a29dae8e0c2df9fc303852920ac" ns3:_="" ns4:_="">
    <xsd:import namespace="70bdd4d6-7ddc-4897-ae94-7e7e42e99cd7"/>
    <xsd:import namespace="c8c3c16f-6327-44df-b234-254aaf518354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LengthInSeconds" minOccurs="0"/>
                <xsd:element ref="ns3:_activit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0bdd4d6-7ddc-4897-ae94-7e7e42e99cd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_activity" ma:index="19" nillable="true" ma:displayName="_activity" ma:hidden="true" ma:internalName="_activity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8c3c16f-6327-44df-b234-254aaf518354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2" nillable="true" ma:displayName="Hash de la sugerencia para compartir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0E6BD595-22F0-4288-9B57-1107DD808D38}">
  <ds:schemaRefs>
    <ds:schemaRef ds:uri="http://schemas.microsoft.com/office/infopath/2007/PartnerControls"/>
    <ds:schemaRef ds:uri="c8c3c16f-6327-44df-b234-254aaf518354"/>
    <ds:schemaRef ds:uri="http://purl.org/dc/elements/1.1/"/>
    <ds:schemaRef ds:uri="http://schemas.microsoft.com/office/2006/documentManagement/types"/>
    <ds:schemaRef ds:uri="http://schemas.openxmlformats.org/package/2006/metadata/core-properties"/>
    <ds:schemaRef ds:uri="http://schemas.microsoft.com/office/2006/metadata/properties"/>
    <ds:schemaRef ds:uri="http://www.w3.org/XML/1998/namespace"/>
    <ds:schemaRef ds:uri="70bdd4d6-7ddc-4897-ae94-7e7e42e99cd7"/>
    <ds:schemaRef ds:uri="http://purl.org/dc/dcmitype/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9A1C33C7-7359-4E12-AEB8-A7E2F96839F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4AAAF6E1-B798-4DA3-9839-F0038C4984E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0bdd4d6-7ddc-4897-ae94-7e7e42e99cd7"/>
    <ds:schemaRef ds:uri="c8c3c16f-6327-44df-b234-254aaf51835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13</vt:i4>
      </vt:variant>
      <vt:variant>
        <vt:lpstr>Rangos con nombre</vt:lpstr>
      </vt:variant>
      <vt:variant>
        <vt:i4>13</vt:i4>
      </vt:variant>
    </vt:vector>
  </HeadingPairs>
  <TitlesOfParts>
    <vt:vector size="26" baseType="lpstr">
      <vt:lpstr>CONTENTS</vt:lpstr>
      <vt:lpstr>DOMESTIC DEBT COLONES</vt:lpstr>
      <vt:lpstr>DOMESTIC DEBT USD</vt:lpstr>
      <vt:lpstr>GRAPHICS DOMESTIC DEBT</vt:lpstr>
      <vt:lpstr>Maturity Profile Domestic Debt</vt:lpstr>
      <vt:lpstr>EXTERNAL DEBT USD</vt:lpstr>
      <vt:lpstr>EXTERNAL DEBT COLONES</vt:lpstr>
      <vt:lpstr>GRAPHICS EXTERNAL DEBT</vt:lpstr>
      <vt:lpstr>Maturity Profile External Debt</vt:lpstr>
      <vt:lpstr>PUBLIC DEBT COLONES</vt:lpstr>
      <vt:lpstr>PUBLIC DEBT USD</vt:lpstr>
      <vt:lpstr>GRAPHICS PUBLIC DEBT</vt:lpstr>
      <vt:lpstr>Maturity Profile Public Debt</vt:lpstr>
      <vt:lpstr>CONTENTS!Área_de_impresión</vt:lpstr>
      <vt:lpstr>'DOMESTIC DEBT COLONES'!Área_de_impresión</vt:lpstr>
      <vt:lpstr>'DOMESTIC DEBT USD'!Área_de_impresión</vt:lpstr>
      <vt:lpstr>'EXTERNAL DEBT COLONES'!Área_de_impresión</vt:lpstr>
      <vt:lpstr>'EXTERNAL DEBT USD'!Área_de_impresión</vt:lpstr>
      <vt:lpstr>'GRAPHICS DOMESTIC DEBT'!Área_de_impresión</vt:lpstr>
      <vt:lpstr>'GRAPHICS EXTERNAL DEBT'!Área_de_impresión</vt:lpstr>
      <vt:lpstr>'GRAPHICS PUBLIC DEBT'!Área_de_impresión</vt:lpstr>
      <vt:lpstr>'Maturity Profile Domestic Debt'!Área_de_impresión</vt:lpstr>
      <vt:lpstr>'Maturity Profile External Debt'!Área_de_impresión</vt:lpstr>
      <vt:lpstr>'Maturity Profile Public Debt'!Área_de_impresión</vt:lpstr>
      <vt:lpstr>'PUBLIC DEBT COLONES'!Área_de_impresión</vt:lpstr>
      <vt:lpstr>'PUBLIC DEBT USD'!Área_de_impresión</vt:lpstr>
    </vt:vector>
  </TitlesOfParts>
  <Company>Tesorería Nacional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eddyvelas</dc:creator>
  <cp:lastModifiedBy>Ana Gabriela Corrales Rojas</cp:lastModifiedBy>
  <cp:revision/>
  <dcterms:created xsi:type="dcterms:W3CDTF">2001-05-11T18:03:00Z</dcterms:created>
  <dcterms:modified xsi:type="dcterms:W3CDTF">2025-06-30T20:56:30Z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0x0101007DEE35B43C72D1448E2A2A8A6E952E72</vt:lpwstr>
  </property>
</Properties>
</file>