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C:\Users\gamboanf\OneDrive - MH de CR\Escritorio\"/>
    </mc:Choice>
  </mc:AlternateContent>
  <xr:revisionPtr revIDLastSave="0" documentId="13_ncr:1_{1373D81E-77C7-4098-A35A-3716D62D5666}" xr6:coauthVersionLast="47" xr6:coauthVersionMax="47" xr10:uidLastSave="{00000000-0000-0000-0000-000000000000}"/>
  <bookViews>
    <workbookView xWindow="-108" yWindow="-108" windowWidth="23256" windowHeight="12576" tabRatio="712" activeTab="4" xr2:uid="{00000000-000D-0000-FFFF-FFFF00000000}"/>
  </bookViews>
  <sheets>
    <sheet name="Índice" sheetId="52" r:id="rId1"/>
    <sheet name="Cuadro 1" sheetId="46" r:id="rId2"/>
    <sheet name="Cuadro 2" sheetId="42" r:id="rId3"/>
    <sheet name="Cuadro 3" sheetId="50" r:id="rId4"/>
    <sheet name="Cuadro 4" sheetId="17" r:id="rId5"/>
  </sheets>
  <externalReferences>
    <externalReference r:id="rId6"/>
  </externalReferences>
  <definedNames>
    <definedName name="_xlnm._FilterDatabase" localSheetId="1" hidden="1">'Cuadro 1'!$A$8:$L$20</definedName>
    <definedName name="_xlnm.Print_Area" localSheetId="1">'Cuadro 1'!$A$2:$L$58</definedName>
    <definedName name="_xlnm.Print_Area" localSheetId="2">'Cuadro 2'!$A$2:$H$56</definedName>
    <definedName name="_xlnm.Print_Area" localSheetId="3">'Cuadro 3'!$A$1:$K$54</definedName>
    <definedName name="_xlnm.Print_Area" localSheetId="4">'Cuadro 4'!$A$2:$AI$60</definedName>
    <definedName name="_xlnm.Print_Titles" localSheetId="1">'Cuadro 1'!$2:$8</definedName>
    <definedName name="_xlnm.Print_Titles" localSheetId="2">'Cuadro 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50" l="1"/>
  <c r="J48" i="50"/>
  <c r="E46" i="50"/>
  <c r="F46" i="50"/>
  <c r="G46" i="50"/>
  <c r="H46" i="50"/>
  <c r="I46" i="50"/>
  <c r="J46" i="50"/>
  <c r="E42" i="50"/>
  <c r="F42" i="50"/>
  <c r="G42" i="50"/>
  <c r="H42" i="50"/>
  <c r="I42" i="50"/>
  <c r="J42" i="50"/>
  <c r="E38" i="50"/>
  <c r="F38" i="50"/>
  <c r="G38" i="50"/>
  <c r="H38" i="50"/>
  <c r="I38" i="50"/>
  <c r="J38" i="50"/>
  <c r="E32" i="50"/>
  <c r="F32" i="50"/>
  <c r="G32" i="50"/>
  <c r="H32" i="50"/>
  <c r="I32" i="50"/>
  <c r="J32" i="50"/>
  <c r="E20" i="50"/>
  <c r="E48" i="50" s="1"/>
  <c r="F20" i="50"/>
  <c r="F48" i="50" s="1"/>
  <c r="G20" i="50"/>
  <c r="J20" i="50"/>
  <c r="H46" i="17"/>
  <c r="J46" i="17"/>
  <c r="H42" i="17"/>
  <c r="I42" i="17"/>
  <c r="J42" i="17"/>
  <c r="K42" i="17"/>
  <c r="L42" i="17"/>
  <c r="M42" i="17"/>
  <c r="N42" i="17"/>
  <c r="H38" i="17"/>
  <c r="I38" i="17"/>
  <c r="J38" i="17"/>
  <c r="K38" i="17"/>
  <c r="L38" i="17"/>
  <c r="M38" i="17"/>
  <c r="N38" i="17"/>
  <c r="G38" i="17"/>
  <c r="G32" i="17"/>
  <c r="H32" i="17"/>
  <c r="I32" i="17"/>
  <c r="J32" i="17"/>
  <c r="J48" i="17" s="1"/>
  <c r="K32" i="17"/>
  <c r="L32" i="17"/>
  <c r="M32" i="17"/>
  <c r="G20" i="17"/>
  <c r="H20" i="17"/>
  <c r="I20" i="17"/>
  <c r="I48" i="17" s="1"/>
  <c r="J20" i="17"/>
  <c r="K20" i="17"/>
  <c r="K48" i="17" s="1"/>
  <c r="L20" i="17"/>
  <c r="M20" i="17"/>
  <c r="N20" i="17"/>
  <c r="J14" i="50"/>
  <c r="I14" i="50"/>
  <c r="I20" i="50" s="1"/>
  <c r="I48" i="50" s="1"/>
  <c r="M45" i="17"/>
  <c r="M46" i="17" s="1"/>
  <c r="N45" i="17"/>
  <c r="N46" i="17" s="1"/>
  <c r="L45" i="17"/>
  <c r="L46" i="17" s="1"/>
  <c r="K45" i="17"/>
  <c r="K46" i="17" s="1"/>
  <c r="J45" i="17"/>
  <c r="I45" i="17"/>
  <c r="I46" i="17" s="1"/>
  <c r="Y19" i="17"/>
  <c r="N32" i="17"/>
  <c r="K46" i="50"/>
  <c r="K42" i="50"/>
  <c r="K38" i="50"/>
  <c r="K32" i="50"/>
  <c r="H15" i="50"/>
  <c r="N48" i="17" l="1"/>
  <c r="L48" i="17"/>
  <c r="M48" i="17"/>
  <c r="H48" i="17"/>
  <c r="O41" i="17"/>
  <c r="O37" i="17"/>
  <c r="O36" i="17"/>
  <c r="O35" i="17"/>
  <c r="O38" i="17" s="1"/>
  <c r="O31" i="17"/>
  <c r="O30" i="17"/>
  <c r="O29" i="17"/>
  <c r="O28" i="17"/>
  <c r="O27" i="17"/>
  <c r="O26" i="17"/>
  <c r="O25" i="17"/>
  <c r="O24" i="17"/>
  <c r="O23" i="17"/>
  <c r="O32" i="17" s="1"/>
  <c r="O19" i="17"/>
  <c r="O18" i="17"/>
  <c r="O17" i="17"/>
  <c r="O16" i="17"/>
  <c r="O15" i="17"/>
  <c r="O14" i="17"/>
  <c r="O13" i="17"/>
  <c r="O12" i="17"/>
  <c r="O11" i="17"/>
  <c r="F32" i="17"/>
  <c r="F20" i="17"/>
  <c r="E31" i="17"/>
  <c r="Y31" i="17" s="1"/>
  <c r="H45" i="42"/>
  <c r="H46" i="42" s="1"/>
  <c r="H38" i="42"/>
  <c r="H41" i="50"/>
  <c r="E45" i="42"/>
  <c r="E46" i="42" s="1"/>
  <c r="E48" i="42" s="1"/>
  <c r="G45" i="42"/>
  <c r="G46" i="42" s="1"/>
  <c r="H32" i="42"/>
  <c r="G32" i="42"/>
  <c r="E32" i="42"/>
  <c r="D31" i="42"/>
  <c r="F31" i="42" s="1"/>
  <c r="H20" i="42"/>
  <c r="G20" i="42"/>
  <c r="E20" i="42"/>
  <c r="D19" i="42"/>
  <c r="F19" i="42" s="1"/>
  <c r="E32" i="46"/>
  <c r="E20" i="46"/>
  <c r="O20" i="17" l="1"/>
  <c r="O45" i="17"/>
  <c r="H23" i="50" l="1"/>
  <c r="H26" i="50"/>
  <c r="E45" i="46" l="1"/>
  <c r="D45" i="42" s="1"/>
  <c r="F45" i="42" l="1"/>
  <c r="F46" i="42" s="1"/>
  <c r="D46" i="42"/>
  <c r="H42" i="42"/>
  <c r="H48" i="42" s="1"/>
  <c r="E46" i="46" l="1"/>
  <c r="E42" i="46"/>
  <c r="E38" i="46"/>
  <c r="E48" i="46" l="1"/>
  <c r="O46" i="17"/>
  <c r="O42" i="17"/>
  <c r="O48" i="17" l="1"/>
  <c r="H37" i="50"/>
  <c r="H12" i="50"/>
  <c r="H13" i="50"/>
  <c r="H14" i="50"/>
  <c r="H16" i="50"/>
  <c r="H17" i="50"/>
  <c r="H20" i="50" s="1"/>
  <c r="H48" i="50" s="1"/>
  <c r="H18" i="50"/>
  <c r="F46" i="17" l="1"/>
  <c r="G46" i="17"/>
  <c r="F42" i="17"/>
  <c r="E42" i="42" l="1"/>
  <c r="G42" i="42"/>
  <c r="E38" i="42"/>
  <c r="G38" i="42"/>
  <c r="G48" i="42" l="1"/>
  <c r="K23" i="50" l="1"/>
  <c r="H11" i="50"/>
  <c r="D18" i="17" l="1"/>
  <c r="E18" i="17"/>
  <c r="Y18" i="17" l="1"/>
  <c r="D18" i="42"/>
  <c r="F18" i="42" s="1"/>
  <c r="E37" i="17" l="1"/>
  <c r="F38" i="17"/>
  <c r="F48" i="17" s="1"/>
  <c r="D37" i="17"/>
  <c r="D37" i="50"/>
  <c r="D37" i="42"/>
  <c r="F37" i="42" s="1"/>
  <c r="Y37" i="17" l="1"/>
  <c r="D12" i="42" l="1"/>
  <c r="F12" i="42" s="1"/>
  <c r="H27" i="50" l="1"/>
  <c r="H29" i="50" l="1"/>
  <c r="E36" i="17"/>
  <c r="E29" i="17" l="1"/>
  <c r="E30" i="17"/>
  <c r="E12" i="17"/>
  <c r="D12" i="17"/>
  <c r="D12" i="50"/>
  <c r="Y12" i="17" l="1"/>
  <c r="D36" i="17" l="1"/>
  <c r="Y36" i="17" s="1"/>
  <c r="D36" i="50"/>
  <c r="D36" i="42"/>
  <c r="F36" i="42" s="1"/>
  <c r="D29" i="17" l="1"/>
  <c r="Y29" i="17" s="1"/>
  <c r="D30" i="17"/>
  <c r="Y30" i="17" s="1"/>
  <c r="D29" i="50"/>
  <c r="D30" i="50"/>
  <c r="D29" i="42"/>
  <c r="F29" i="42" s="1"/>
  <c r="D30" i="42"/>
  <c r="F30" i="42" s="1"/>
  <c r="D45" i="50" l="1"/>
  <c r="G42" i="17"/>
  <c r="G48" i="17" s="1"/>
  <c r="E41" i="17"/>
  <c r="E45" i="17"/>
  <c r="E11" i="17"/>
  <c r="E13" i="17"/>
  <c r="E14" i="17"/>
  <c r="E15" i="17"/>
  <c r="E16" i="17"/>
  <c r="E17" i="17"/>
  <c r="E23" i="17"/>
  <c r="E24" i="17"/>
  <c r="E25" i="17"/>
  <c r="E26" i="17"/>
  <c r="E27" i="17"/>
  <c r="E28" i="17"/>
  <c r="E35" i="17"/>
  <c r="E38" i="17" s="1"/>
  <c r="D41" i="17"/>
  <c r="D11" i="17"/>
  <c r="D13" i="17"/>
  <c r="D14" i="17"/>
  <c r="D15" i="17"/>
  <c r="D16" i="17"/>
  <c r="D17" i="17"/>
  <c r="D23" i="17"/>
  <c r="D24" i="17"/>
  <c r="D25" i="17"/>
  <c r="D26" i="17"/>
  <c r="D27" i="17"/>
  <c r="D28" i="17"/>
  <c r="D35" i="17"/>
  <c r="D38" i="17" s="1"/>
  <c r="H28" i="50"/>
  <c r="H45" i="50"/>
  <c r="D41" i="50"/>
  <c r="D11" i="50"/>
  <c r="D13" i="50"/>
  <c r="D14" i="50"/>
  <c r="D15" i="50"/>
  <c r="D16" i="50"/>
  <c r="D17" i="50"/>
  <c r="D23" i="50"/>
  <c r="D24" i="50"/>
  <c r="D25" i="50"/>
  <c r="D26" i="50"/>
  <c r="D27" i="50"/>
  <c r="D28" i="50"/>
  <c r="D35" i="50"/>
  <c r="D38" i="50" s="1"/>
  <c r="D41" i="42"/>
  <c r="F41" i="42" s="1"/>
  <c r="D11" i="42"/>
  <c r="D13" i="42"/>
  <c r="F13" i="42" s="1"/>
  <c r="D14" i="42"/>
  <c r="F14" i="42" s="1"/>
  <c r="D15" i="42"/>
  <c r="F15" i="42" s="1"/>
  <c r="D16" i="42"/>
  <c r="F16" i="42" s="1"/>
  <c r="D17" i="42"/>
  <c r="F17" i="42" s="1"/>
  <c r="D23" i="42"/>
  <c r="D24" i="42"/>
  <c r="F24" i="42" s="1"/>
  <c r="D25" i="42"/>
  <c r="F25" i="42" s="1"/>
  <c r="D26" i="42"/>
  <c r="F26" i="42" s="1"/>
  <c r="D27" i="42"/>
  <c r="F27" i="42" s="1"/>
  <c r="D28" i="42"/>
  <c r="F28" i="42" s="1"/>
  <c r="D35" i="42"/>
  <c r="D38" i="42" s="1"/>
  <c r="A5" i="17"/>
  <c r="A5" i="50"/>
  <c r="A5" i="42"/>
  <c r="AC45" i="17"/>
  <c r="AC26" i="17"/>
  <c r="AC24" i="17"/>
  <c r="AC23" i="17"/>
  <c r="AC15" i="17"/>
  <c r="AC14" i="17"/>
  <c r="AC13" i="17"/>
  <c r="AC11" i="17"/>
  <c r="C28" i="42"/>
  <c r="C17" i="42"/>
  <c r="C16" i="42"/>
  <c r="Y16" i="17" l="1"/>
  <c r="D32" i="50"/>
  <c r="D20" i="17"/>
  <c r="E32" i="17"/>
  <c r="E20" i="17"/>
  <c r="D20" i="50"/>
  <c r="D32" i="17"/>
  <c r="F23" i="42"/>
  <c r="F32" i="42" s="1"/>
  <c r="D32" i="42"/>
  <c r="D20" i="42"/>
  <c r="F11" i="42"/>
  <c r="F20" i="42" s="1"/>
  <c r="K14" i="50"/>
  <c r="F35" i="42"/>
  <c r="F38" i="42" s="1"/>
  <c r="Y11" i="17"/>
  <c r="D45" i="17"/>
  <c r="Y24" i="17"/>
  <c r="Y28" i="17"/>
  <c r="Y26" i="17"/>
  <c r="Y23" i="17"/>
  <c r="Y15" i="17"/>
  <c r="Y13" i="17"/>
  <c r="D46" i="50"/>
  <c r="E42" i="17"/>
  <c r="D42" i="50"/>
  <c r="Y35" i="17"/>
  <c r="Y14" i="17"/>
  <c r="Y27" i="17"/>
  <c r="Y25" i="17"/>
  <c r="Y41" i="17"/>
  <c r="Y17" i="17"/>
  <c r="F42" i="42"/>
  <c r="E46" i="17"/>
  <c r="K20" i="50" l="1"/>
  <c r="K48" i="50" s="1"/>
  <c r="F48" i="42"/>
  <c r="D48" i="50"/>
  <c r="E48" i="17"/>
  <c r="Y45" i="17"/>
  <c r="D46" i="17"/>
  <c r="D42" i="42"/>
  <c r="D48" i="42" s="1"/>
  <c r="D42" i="17"/>
  <c r="D48" i="17" l="1"/>
</calcChain>
</file>

<file path=xl/sharedStrings.xml><?xml version="1.0" encoding="utf-8"?>
<sst xmlns="http://schemas.openxmlformats.org/spreadsheetml/2006/main" count="749" uniqueCount="192">
  <si>
    <t>Informe Estadístico sobre los Créditos Externos en Periodo de Ejecución 
del Gobierno Central y Resto del Sector Público
I Trimestre 2024</t>
  </si>
  <si>
    <t>Cuadro 1</t>
  </si>
  <si>
    <t>FECHAS IMPORTANTES ASOCIADAS A LOS CONTRATOS DE PRÉSTAMO</t>
  </si>
  <si>
    <t>Cuadro 2</t>
  </si>
  <si>
    <t>DESEMBOLSOS REALES Y PROGRAMACIÓN I TRIMESTRE 2024</t>
  </si>
  <si>
    <t>Cuadro 3</t>
  </si>
  <si>
    <t>ESTADO FINANCIERO DE LA CONTRAPARTIDA NACIONAL Y DONACIÓN</t>
  </si>
  <si>
    <t>Cuadro 4</t>
  </si>
  <si>
    <t>DESEMBOLSOS, AVANCE FINANCIERO Y AVANCE FISICO (2015 - I TRIMESTRE 2024)</t>
  </si>
  <si>
    <t>CUADRO N° 1</t>
  </si>
  <si>
    <t>(cifras expresadas en valores absolutos en US$)</t>
  </si>
  <si>
    <t>Referencia del Acreedor</t>
  </si>
  <si>
    <t>Nombre del Programa / Proyecto</t>
  </si>
  <si>
    <t xml:space="preserve">Unidad Ejecutora </t>
  </si>
  <si>
    <t xml:space="preserve">Deudor / Garante </t>
  </si>
  <si>
    <t>Monto del préstamo
(en US$)</t>
  </si>
  <si>
    <t>Fecha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</si>
  <si>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</si>
  <si>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</si>
  <si>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</si>
  <si>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</si>
  <si>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</si>
  <si>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</si>
  <si>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</si>
  <si>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r>
      <t xml:space="preserve">Programa Abastecimiento del Área Metropolitana de San José, Acueductos Urbanos y Alcantarillado Sanitario de Puerto Viejo de Limón </t>
    </r>
    <r>
      <rPr>
        <b/>
        <vertAlign val="superscript"/>
        <sz val="10"/>
        <color theme="1"/>
        <rFont val="HendersonSansW00-BasicLight"/>
      </rPr>
      <t>1/</t>
    </r>
  </si>
  <si>
    <t>AyA</t>
  </si>
  <si>
    <t>AYA</t>
  </si>
  <si>
    <t>N/A</t>
  </si>
  <si>
    <t>AM 2080</t>
  </si>
  <si>
    <t>Ampliación Programa de Obras Estratégicas de Infraestructura Vial</t>
  </si>
  <si>
    <t xml:space="preserve">CONAVI </t>
  </si>
  <si>
    <t>CONAVI</t>
  </si>
  <si>
    <t xml:space="preserve">Programa de Renovación de la Infraestructura y Equipamiento Hospitalario </t>
  </si>
  <si>
    <t>CCSS</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</si>
  <si>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</si>
  <si>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</si>
  <si>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</si>
  <si>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de Agua y Saneamiento de Zonas Costeras, Gestión de la Calidad y Eficiencia del Servicio (PAACC)</t>
  </si>
  <si>
    <t xml:space="preserve">AYA </t>
  </si>
  <si>
    <t>Programa de Alcantarillado y Control de Inundaciones para Limón</t>
  </si>
  <si>
    <t>AyA/SENARA</t>
  </si>
  <si>
    <t>GOBNO</t>
  </si>
  <si>
    <t>Proyecto de Abastecimiento de Agua para la Cuenca Media del río Tempisque y Comunidades Costeras (PAACUME)</t>
  </si>
  <si>
    <t xml:space="preserve">SENARA </t>
  </si>
  <si>
    <t>60 meses a partir del primer desembolso</t>
  </si>
  <si>
    <t>Programa de emergencia para la reconstrucción integral y resiliente de infraestructura (PROERI)</t>
  </si>
  <si>
    <t xml:space="preserve">CNE </t>
  </si>
  <si>
    <t>72 meses a partir del primer desembolso</t>
  </si>
  <si>
    <t>BID</t>
  </si>
  <si>
    <t>2493/OC-CR</t>
  </si>
  <si>
    <r>
      <t>Programa de Agua Potable y Saneamiento</t>
    </r>
    <r>
      <rPr>
        <vertAlign val="superscript"/>
        <sz val="10"/>
        <color theme="1"/>
        <rFont val="HendersonSansW00-BasicLight"/>
      </rPr>
      <t xml:space="preserve"> </t>
    </r>
  </si>
  <si>
    <t>AYA / GOBNO</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</si>
  <si>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</si>
  <si>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</si>
  <si>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</si>
  <si>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</si>
  <si>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</si>
  <si>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</si>
  <si>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</si>
  <si>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</si>
  <si>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</si>
  <si>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</si>
  <si>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ICE</t>
  </si>
  <si>
    <t>ICE / GOBNO</t>
  </si>
  <si>
    <t>4864/OC-CR</t>
  </si>
  <si>
    <t xml:space="preserve">Programa de Infraestructura Vial y Promoción de Asociaciones Público-Privadas </t>
  </si>
  <si>
    <t>4871/OC-CR</t>
  </si>
  <si>
    <t>Programa de Seguridad Ciudadana y Prevención de Violencia</t>
  </si>
  <si>
    <t>MJP</t>
  </si>
  <si>
    <t>5823/OC-CR</t>
  </si>
  <si>
    <t>Programa de Infraestructura Vial y Movilidad Urbana Conectividad Resiliente</t>
  </si>
  <si>
    <t xml:space="preserve">MOPT </t>
  </si>
  <si>
    <t xml:space="preserve">Pendiente </t>
  </si>
  <si>
    <t>BIRF</t>
  </si>
  <si>
    <t>8593-CR</t>
  </si>
  <si>
    <t>Programa por Resultados para el Fortalecimiento del Seguro Universal de Salud en Costa Rica</t>
  </si>
  <si>
    <t>9075-CR</t>
  </si>
  <si>
    <t>Proyecto Hacienda Digital para el Bicentenario</t>
  </si>
  <si>
    <t>MH</t>
  </si>
  <si>
    <t>9922</t>
  </si>
  <si>
    <t>9050-CR</t>
  </si>
  <si>
    <t>INCOPESCA</t>
  </si>
  <si>
    <t>EXIMBANK</t>
  </si>
  <si>
    <t>1420202052013211015</t>
  </si>
  <si>
    <t>JICA</t>
  </si>
  <si>
    <t>CR-P5-2</t>
  </si>
  <si>
    <t>G. TOTAL en US$</t>
  </si>
  <si>
    <t>FUENTE: BASE DE DATOS SIGADE v. 6.1 / INFORMES DE SEGUIMIENTO DE LAS UNIDADES EJECUTORAS Y COORDINADORAS.</t>
  </si>
  <si>
    <r>
      <t>NOTAS:</t>
    </r>
    <r>
      <rPr>
        <b/>
        <sz val="10"/>
        <color theme="1"/>
        <rFont val="HendersonSansW00-BasicLight"/>
      </rPr>
      <t xml:space="preserve"> </t>
    </r>
  </si>
  <si>
    <r>
      <t>N/A=</t>
    </r>
    <r>
      <rPr>
        <sz val="10"/>
        <color theme="1"/>
        <rFont val="HendersonSansW00-BasicLight"/>
      </rPr>
      <t xml:space="preserve"> No aplica.</t>
    </r>
  </si>
  <si>
    <r>
      <rPr>
        <b/>
        <sz val="10"/>
        <color theme="1"/>
        <rFont val="HendersonSansW00-BasicLight"/>
      </rPr>
      <t>1/</t>
    </r>
    <r>
      <rPr>
        <sz val="10"/>
        <color theme="1"/>
        <rFont val="HendersonSansW00-BasicLight"/>
      </rPr>
      <t xml:space="preserve"> El Programa BCIE 1725 concluyó con el plazo de desembolsos establecido por el Acreedor. Los recursos no se desembolsaron al 100%, por lo tanto los recursos restantes fueron rescindidos por el BCIE.</t>
    </r>
  </si>
  <si>
    <t>CUADRO N° 2</t>
  </si>
  <si>
    <t>(cifras expresadas en valores absolutos US$)</t>
  </si>
  <si>
    <t>Nombre del Programa/Proyecto</t>
  </si>
  <si>
    <t>Unidad Ejecutora</t>
  </si>
  <si>
    <t xml:space="preserve">Monto del préstamo
(en US$) </t>
  </si>
  <si>
    <t xml:space="preserve">Monto acumulado desembolsado a Marzo 2024
(en US$)  </t>
  </si>
  <si>
    <t xml:space="preserve">Monto Pendiente por desembolsar
 (en US$)  </t>
  </si>
  <si>
    <t>I Trimestre 2024</t>
  </si>
  <si>
    <r>
      <t xml:space="preserve">Programado </t>
    </r>
    <r>
      <rPr>
        <b/>
        <vertAlign val="superscript"/>
        <sz val="9"/>
        <color rgb="FF000000"/>
        <rFont val="HendersonSansW00-BasicLight"/>
      </rPr>
      <t>1/</t>
    </r>
  </si>
  <si>
    <t>Real</t>
  </si>
  <si>
    <t xml:space="preserve">Programa Abastecimiento del Área Metropolitana de San José, Acueductos Urbanos y Alcantarillado Sanitario de Puerto Viejo de Limón </t>
  </si>
  <si>
    <t>AM2080</t>
  </si>
  <si>
    <t>Ampliación Programa  de Obras Estratégicas de Infraestructura Vial</t>
  </si>
  <si>
    <t>Programa de Renovación de la Infraestructura y Equipamiento Hospitalario</t>
  </si>
  <si>
    <r>
      <t>Proyecto de Reducción de Agua No Contabilizada y Optimización de la Eficiencia Energética en el GAM</t>
    </r>
    <r>
      <rPr>
        <b/>
        <vertAlign val="superscript"/>
        <sz val="9"/>
        <color theme="1"/>
        <rFont val="HendersonSansW00-BasicLight"/>
      </rPr>
      <t xml:space="preserve"> </t>
    </r>
  </si>
  <si>
    <t>Programa de Agua Potable y Saneamiento de Zonas Costeras, Gestión de la Calidad y Eficiencia del Servicio</t>
  </si>
  <si>
    <t xml:space="preserve">Programa de Agua Potable y Saneamiento </t>
  </si>
  <si>
    <t>Primer Programa de Energía Renovable, Transmisión y Distribución de Electricidad</t>
  </si>
  <si>
    <t xml:space="preserve">MH </t>
  </si>
  <si>
    <t>Programa de Desarrollo Sostenible de la Pesca
y Acuicultura en Costa Rica</t>
  </si>
  <si>
    <t xml:space="preserve">Proyecto Rehabilitación y Ampliación de la Ruta Nacional No. 32 </t>
  </si>
  <si>
    <r>
      <t xml:space="preserve">Proyecto Geotérmico Borinquen I </t>
    </r>
    <r>
      <rPr>
        <b/>
        <vertAlign val="superscript"/>
        <sz val="9"/>
        <color rgb="FF000000"/>
        <rFont val="HendersonSansW00-BasicLight"/>
      </rPr>
      <t>2/</t>
    </r>
  </si>
  <si>
    <r>
      <t>NOTAS:</t>
    </r>
    <r>
      <rPr>
        <b/>
        <sz val="9"/>
        <color theme="1"/>
        <rFont val="HendersonSansW00-BasicLight"/>
      </rPr>
      <t xml:space="preserve"> </t>
    </r>
  </si>
  <si>
    <r>
      <t>N/A=</t>
    </r>
    <r>
      <rPr>
        <sz val="9"/>
        <color theme="1"/>
        <rFont val="HendersonSansW00-BasicLight"/>
      </rPr>
      <t xml:space="preserve"> No aplica</t>
    </r>
  </si>
  <si>
    <r>
      <rPr>
        <b/>
        <sz val="9"/>
        <color rgb="FF000000"/>
        <rFont val="HendersonSansW00-BasicLight"/>
      </rPr>
      <t>1/</t>
    </r>
    <r>
      <rPr>
        <sz val="9"/>
        <color rgb="FF000000"/>
        <rFont val="HendersonSansW00-BasicLight"/>
      </rPr>
      <t xml:space="preserve">  Los datos de Programación de Desembolsos de los Recursos Externos para el I trimestre 2024 fueron suministrados por las UE/UCP en el Informe de Seguimiento correspondiente al II Semestre 2023.</t>
    </r>
  </si>
  <si>
    <r>
      <rPr>
        <b/>
        <sz val="9"/>
        <color rgb="FF000000"/>
        <rFont val="HendersonSansW00-BasicLight"/>
      </rPr>
      <t>2/</t>
    </r>
    <r>
      <rPr>
        <sz val="9"/>
        <color rgb="FF000000"/>
        <rFont val="HendersonSansW00-BasicLight"/>
      </rPr>
      <t xml:space="preserve"> Para dolarizar los montos de los préstamos cuya moneda contractual no fue pactada en dólares, se utilizó como referencia el valor del tipo de cambio al 31 de marzo de 2024 de dicha moneda con respecto al dólar.</t>
    </r>
  </si>
  <si>
    <t>CUADRO N° 3</t>
  </si>
  <si>
    <t>Contrapartida Nacional</t>
  </si>
  <si>
    <t>Donación</t>
  </si>
  <si>
    <t>Monto Original 
(en US$)</t>
  </si>
  <si>
    <t>Monto Vigente
 (en US$)</t>
  </si>
  <si>
    <t>Monto ejecutado a marzo 2024</t>
  </si>
  <si>
    <t>Monto pendiente por ejecutar</t>
  </si>
  <si>
    <t>Monto de donación</t>
  </si>
  <si>
    <t>Monto desembolsado a marzo 2024 (Desembolsado)</t>
  </si>
  <si>
    <t xml:space="preserve">Monto pendiente por desembolsar </t>
  </si>
  <si>
    <r>
      <t xml:space="preserve">Programa Abastecimiento del Área Metropolitana de San José, Acueductos Urbanos y Alcantarillado Sanitario de Puerto Viejo de Limón </t>
    </r>
    <r>
      <rPr>
        <b/>
        <vertAlign val="superscript"/>
        <sz val="9"/>
        <color theme="1"/>
        <rFont val="HendersonSansW00-BasicLight"/>
      </rPr>
      <t>1/</t>
    </r>
  </si>
  <si>
    <t xml:space="preserve">Proyecto de Reducción de Agua No Contabilizada y Optimización de la Eficiencia Energética en el GAM </t>
  </si>
  <si>
    <t>NA</t>
  </si>
  <si>
    <t>Programa de Agua Potable y Saneamiento de Zonas Costeras, Gestión de la Calidad y Eficiencia del Servicio (PAACC)</t>
  </si>
  <si>
    <t>CNE</t>
  </si>
  <si>
    <r>
      <t xml:space="preserve">Programa de Integración Fronteriza de Costa Rica </t>
    </r>
    <r>
      <rPr>
        <b/>
        <vertAlign val="superscript"/>
        <sz val="9"/>
        <color theme="1"/>
        <rFont val="HendersonSansW00-BasicLight"/>
      </rPr>
      <t>2/</t>
    </r>
  </si>
  <si>
    <t xml:space="preserve">Primer Programa de Energía Renovable, Transmisión y Distribución de Electricidad </t>
  </si>
  <si>
    <r>
      <t>Proyecto Rehabilitación y Ampliación de la Ruta Nacional No. 32</t>
    </r>
    <r>
      <rPr>
        <vertAlign val="superscript"/>
        <sz val="9"/>
        <color rgb="FF000000"/>
        <rFont val="HendersonSansW00-BasicLight"/>
      </rPr>
      <t xml:space="preserve"> </t>
    </r>
  </si>
  <si>
    <r>
      <t xml:space="preserve">Proyecto Geotérmico Borinquen I </t>
    </r>
    <r>
      <rPr>
        <b/>
        <vertAlign val="superscript"/>
        <sz val="9"/>
        <color rgb="FF000000"/>
        <rFont val="HendersonSansW00-BasicLight"/>
      </rPr>
      <t>3/</t>
    </r>
  </si>
  <si>
    <r>
      <rPr>
        <b/>
        <sz val="9"/>
        <color rgb="FF000000"/>
        <rFont val="HendersonSansW00-BasicLight"/>
      </rPr>
      <t>1/</t>
    </r>
    <r>
      <rPr>
        <sz val="9"/>
        <color rgb="FF000000"/>
        <rFont val="HendersonSansW00-BasicLight"/>
      </rPr>
      <t xml:space="preserve"> La Unidad Ejecutora AyA/BCIE realiza al presente una conciliación financiero-contable de este Programa desde 2008 a la fecha, por lo cual, una vez terminado dicho proceso, el monto vigente de la contrapartida, así como el monto ejecutado de la misma, podrían sufrir modificaciones. En el Informe con corte a marzo 2024, la UE BCIE/AyA notificó incremento de la contrapartida (sujeto a confirmación tras finalizar la verificación financiero-contable).</t>
    </r>
  </si>
  <si>
    <r>
      <rPr>
        <b/>
        <sz val="9"/>
        <color rgb="FF000000"/>
        <rFont val="HendersonSansW00-BasicLight"/>
      </rPr>
      <t>2/</t>
    </r>
    <r>
      <rPr>
        <sz val="9"/>
        <color rgb="FF000000"/>
        <rFont val="HendersonSansW00-BasicLight"/>
      </rPr>
      <t xml:space="preserve"> La Directriz N° 020-COMEX promueve la contribución de PROCOMER y COMEX al PIF. En la cual PROCOMER aprobó $6 M en 2023 y se agregaron $4 M al presupuesto de 2024. Además, se cuenta con fondos de garantías de cumplimiento e indemnización por pérdida de mejoras. El monto total de contrapartida es de $10,5 M.</t>
    </r>
  </si>
  <si>
    <r>
      <rPr>
        <b/>
        <sz val="9"/>
        <color rgb="FF000000"/>
        <rFont val="HendersonSansW00-BasicLight"/>
      </rPr>
      <t>3/</t>
    </r>
    <r>
      <rPr>
        <sz val="9"/>
        <color rgb="FF000000"/>
        <rFont val="HendersonSansW00-BasicLight"/>
      </rPr>
      <t xml:space="preserve">  Para dolarizar los montos de los préstamos cuya moneda contractual no fue pactada en dólares se utilizó como referencia el valor del tipo de cambio al 31 de marzo de 2024 de dicha moneda con respecto al dólar.</t>
    </r>
  </si>
  <si>
    <t>CUADRO N° 4</t>
  </si>
  <si>
    <t>DESEMBOLSOS, AVANCE FINANCIERO Y AVANCE FISICO (2015 - I Trimestre 2024)</t>
  </si>
  <si>
    <t xml:space="preserve">Monto del préstamo 
(en US$) </t>
  </si>
  <si>
    <t xml:space="preserve">Monto acumulado desembolsado a marzo 2024
(en US$)  </t>
  </si>
  <si>
    <r>
      <t xml:space="preserve">Desembolsos </t>
    </r>
    <r>
      <rPr>
        <b/>
        <vertAlign val="superscript"/>
        <sz val="9"/>
        <color theme="1"/>
        <rFont val="HendersonSansW00-BasicLight"/>
      </rPr>
      <t>1/</t>
    </r>
  </si>
  <si>
    <r>
      <t xml:space="preserve">Avance financiero (%) </t>
    </r>
    <r>
      <rPr>
        <b/>
        <vertAlign val="superscript"/>
        <sz val="9"/>
        <color theme="1"/>
        <rFont val="HendersonSansW00-BasicLight"/>
      </rPr>
      <t>2/</t>
    </r>
  </si>
  <si>
    <r>
      <t xml:space="preserve">Avance físico (%) </t>
    </r>
    <r>
      <rPr>
        <b/>
        <vertAlign val="superscript"/>
        <sz val="9"/>
        <color theme="1"/>
        <rFont val="HendersonSansW00-BasicLight"/>
      </rPr>
      <t>2/</t>
    </r>
  </si>
  <si>
    <t>Desempeño del Programa / Proyecto según DCP al 31-12-2023</t>
  </si>
  <si>
    <t>Al I Trimestre 2024</t>
  </si>
  <si>
    <r>
      <t>Programa Abastecimiento del Área Metropolitana de San José, Acueductos Urbanos y Alcantarillado Sanitario de Puerto Viejo de Limón</t>
    </r>
    <r>
      <rPr>
        <b/>
        <vertAlign val="superscript"/>
        <sz val="9"/>
        <color rgb="FF000000"/>
        <rFont val="HendersonSansW00-BasicLight"/>
      </rPr>
      <t>3/</t>
    </r>
  </si>
  <si>
    <r>
      <t xml:space="preserve">Programa de Acueducto y Alcantarillado en Ciudades Costeras (PAACC) </t>
    </r>
    <r>
      <rPr>
        <b/>
        <vertAlign val="superscript"/>
        <sz val="9"/>
        <color rgb="FF000000"/>
        <rFont val="HendersonSansW00-BasicLight"/>
      </rPr>
      <t>4/</t>
    </r>
  </si>
  <si>
    <t>N/D</t>
  </si>
  <si>
    <r>
      <t>Programa de Agua Potable y Saneamiento</t>
    </r>
    <r>
      <rPr>
        <b/>
        <vertAlign val="superscript"/>
        <sz val="9"/>
        <color theme="1"/>
        <rFont val="HendersonSansW00-BasicLight"/>
      </rPr>
      <t xml:space="preserve"> </t>
    </r>
  </si>
  <si>
    <t xml:space="preserve">AyA </t>
  </si>
  <si>
    <t xml:space="preserve">3071/OC-CR  
</t>
  </si>
  <si>
    <t xml:space="preserve">
3072/CH-CR </t>
  </si>
  <si>
    <r>
      <t>Primer Programa de Energía Renovable, Transmisión y Distribución de Electricidad</t>
    </r>
    <r>
      <rPr>
        <sz val="9"/>
        <color rgb="FFFF0000"/>
        <rFont val="HendersonSansW00-BasicLight"/>
      </rPr>
      <t xml:space="preserve"> </t>
    </r>
  </si>
  <si>
    <t xml:space="preserve">ICE </t>
  </si>
  <si>
    <t xml:space="preserve">Programa por Resultados para el Fortalecimiento del Seguro Universal de Salud en Costa Rica </t>
  </si>
  <si>
    <t>ND</t>
  </si>
  <si>
    <r>
      <t>Proyecto Rehabilitación y Ampliación de la Ruta Nacional No. 32</t>
    </r>
    <r>
      <rPr>
        <vertAlign val="superscript"/>
        <sz val="9"/>
        <color theme="1"/>
        <rFont val="HendersonSansW00-BasicLight"/>
      </rPr>
      <t xml:space="preserve"> </t>
    </r>
  </si>
  <si>
    <r>
      <t>N/D=</t>
    </r>
    <r>
      <rPr>
        <sz val="9"/>
        <color theme="1"/>
        <rFont val="HendersonSansW00-BasicLight"/>
      </rPr>
      <t xml:space="preserve"> Información no disponible</t>
    </r>
  </si>
  <si>
    <r>
      <rPr>
        <b/>
        <sz val="9"/>
        <color rgb="FF000000"/>
        <rFont val="HendersonSansW00-BasicLight"/>
      </rPr>
      <t>1/</t>
    </r>
    <r>
      <rPr>
        <sz val="9"/>
        <color rgb="FF000000"/>
        <rFont val="HendersonSansW00-BasicLight"/>
      </rPr>
      <t xml:space="preserve"> Los valores corresponden al comportamiento de cada año y periodo en particular (no son acumulados).</t>
    </r>
  </si>
  <si>
    <r>
      <rPr>
        <b/>
        <sz val="9"/>
        <color rgb="FF000000"/>
        <rFont val="HendersonSansW00-BasicLight"/>
      </rPr>
      <t>2/</t>
    </r>
    <r>
      <rPr>
        <sz val="9"/>
        <color rgb="FF000000"/>
        <rFont val="HendersonSansW00-BasicLight"/>
      </rPr>
      <t xml:space="preserve"> Los valores corresponden al avance </t>
    </r>
    <r>
      <rPr>
        <sz val="9"/>
        <rFont val="HendersonSansW00-BasicLight"/>
      </rPr>
      <t>anual</t>
    </r>
    <r>
      <rPr>
        <sz val="9"/>
        <color rgb="FF000000"/>
        <rFont val="HendersonSansW00-BasicLight"/>
      </rPr>
      <t xml:space="preserve"> acumulado</t>
    </r>
    <r>
      <rPr>
        <sz val="9"/>
        <rFont val="HendersonSansW00-BasicLight"/>
      </rPr>
      <t xml:space="preserve"> a diciembre de cada año,</t>
    </r>
    <r>
      <rPr>
        <sz val="9"/>
        <color rgb="FF000000"/>
        <rFont val="HendersonSansW00-BasicLight"/>
      </rPr>
      <t xml:space="preserve"> desde que inició </t>
    </r>
    <r>
      <rPr>
        <sz val="9"/>
        <rFont val="HendersonSansW00-BasicLight"/>
      </rPr>
      <t>la fase de ejecución del Programa/Pr</t>
    </r>
    <r>
      <rPr>
        <sz val="9"/>
        <color rgb="FF000000"/>
        <rFont val="HendersonSansW00-BasicLight"/>
      </rPr>
      <t xml:space="preserve">oyecto </t>
    </r>
    <r>
      <rPr>
        <sz val="9"/>
        <rFont val="HendersonSansW00-BasicLight"/>
      </rPr>
      <t>(avances reportados en los años previos a 2015, se encuentran de forma agregada junto con los generados en el año 2015, dado que este informe contempla los años 2015 al presente).</t>
    </r>
  </si>
  <si>
    <r>
      <rPr>
        <b/>
        <sz val="9"/>
        <color rgb="FF000000"/>
        <rFont val="HendersonSansW00-BasicLight"/>
      </rPr>
      <t>3/</t>
    </r>
    <r>
      <rPr>
        <sz val="9"/>
        <color rgb="FF000000"/>
        <rFont val="HendersonSansW00-BasicLight"/>
      </rPr>
      <t xml:space="preserve"> Esta disminución de Avance Físico para III TRIM 2023, se atribuye según AyA, a cambios solicitados por Casa Presidencial en cuanto al cronograma del Proyecto "Diseño Quinta Etapa Ampliación Acueducto Metropolitano" y a un error a lo interno en cuanto al cálculo del avance físico para el "Plan Maestro del Gran Área Metropolitana" y a la necesidad de replanteamiento de este último proyecto por parte del AyA.</t>
    </r>
  </si>
  <si>
    <r>
      <t xml:space="preserve">4/ </t>
    </r>
    <r>
      <rPr>
        <sz val="9"/>
        <color rgb="FF000000"/>
        <rFont val="HendersonSansW00-BasicLight"/>
      </rPr>
      <t>Se realiza una reprogramación de los proyectos del BCIE 2188-A PAACC, dado que se han materializado algunos incidentes que impactan de manera negativa la ejecución de los objetivos inicialmente planteados en la restricción de tiempo, por lo que la Unidad Ejecutora envia a la Gerencia General la justificación de los ajustes en los avances físicos a la baja y esta da el respectivo Visto Bueno. A su vez, indicar la variación del avance financiero a la baja por efectos del tipo de cambio ya que el préstamo desembolsó en Euros.</t>
    </r>
  </si>
  <si>
    <t>TIPOS DE CAMBIO</t>
  </si>
  <si>
    <t>I trimestre 2024</t>
  </si>
  <si>
    <t>Euros a $</t>
  </si>
  <si>
    <t xml:space="preserve">Yenes </t>
  </si>
  <si>
    <t>Yenes a $</t>
  </si>
  <si>
    <t xml:space="preserve">Euros </t>
  </si>
  <si>
    <t>Yuanes a $</t>
  </si>
  <si>
    <r>
      <t xml:space="preserve">Programa de Integración Fronteriza de Costa Rica </t>
    </r>
    <r>
      <rPr>
        <b/>
        <vertAlign val="superscript"/>
        <sz val="10"/>
        <color theme="1"/>
        <rFont val="HendersonSansW00-BasicLight"/>
      </rPr>
      <t>2/</t>
    </r>
  </si>
  <si>
    <t>2/ El 19 de febrero el Ministerio de Hacienda recibió solicitud formal de modificación del plazo de desembolsos del crédito. Al cierre del I TRIM 2024, la misma se encontraba en análisis por parte de la DCP.</t>
  </si>
  <si>
    <r>
      <t xml:space="preserve">Primer Programa de Energía Renovable, Transmisión y Distribución de Electricidad </t>
    </r>
    <r>
      <rPr>
        <b/>
        <vertAlign val="superscript"/>
        <sz val="10"/>
        <color theme="1"/>
        <rFont val="HendersonSansW00-BasicLight"/>
      </rPr>
      <t>3/</t>
    </r>
  </si>
  <si>
    <r>
      <t xml:space="preserve">3/ </t>
    </r>
    <r>
      <rPr>
        <sz val="10"/>
        <color rgb="FF000000"/>
        <rFont val="HendersonSansW00-BasicLight"/>
      </rPr>
      <t>El ICE procede con la reducción del monto contratado en US$13,2 millones esto debido a la exclusión de la construcción de la Subestación Fortuna (Anillo Miravalles), del Proyecto.</t>
    </r>
    <r>
      <rPr>
        <b/>
        <sz val="10"/>
        <color rgb="FF000000"/>
        <rFont val="HendersonSansW00-BasicLight"/>
      </rPr>
      <t xml:space="preserve"> </t>
    </r>
    <r>
      <rPr>
        <sz val="10"/>
        <color rgb="FF000000"/>
        <rFont val="HendersonSansW00-BasicLight"/>
      </rPr>
      <t>ya que el mismo</t>
    </r>
    <r>
      <rPr>
        <b/>
        <sz val="10"/>
        <color rgb="FF000000"/>
        <rFont val="HendersonSansW00-BasicLight"/>
      </rPr>
      <t xml:space="preserve"> </t>
    </r>
    <r>
      <rPr>
        <sz val="10"/>
        <color rgb="FF000000"/>
        <rFont val="HendersonSansW00-BasicLight"/>
      </rPr>
      <t>presentaba elementos técnicos e indicadores de desempeño que la volvían riesgosa de ejecutar y completar en un periodo de prórroga sano para el Contrato de préstamo 3589/OC-CR,</t>
    </r>
    <r>
      <rPr>
        <b/>
        <sz val="10"/>
        <color rgb="FF000000"/>
        <rFont val="HendersonSansW00-BasicLight"/>
      </rPr>
      <t xml:space="preserve"> </t>
    </r>
    <r>
      <rPr>
        <sz val="10"/>
        <color rgb="FF000000"/>
        <rFont val="HendersonSansW00-BasicLight"/>
      </rPr>
      <t>adicionalmente esta actividad no formaba parte del alcance inicial del Programa y fue incluida en el año 2021 como parte de la optimización del mismo.</t>
    </r>
  </si>
  <si>
    <r>
      <t xml:space="preserve">Programa de Desarrollo Sostenible de la Pesca y Acuicultura en Costa Rica </t>
    </r>
    <r>
      <rPr>
        <b/>
        <vertAlign val="superscript"/>
        <sz val="10"/>
        <color theme="1"/>
        <rFont val="HendersonSansW00-BasicLight"/>
      </rPr>
      <t>4/</t>
    </r>
  </si>
  <si>
    <r>
      <t xml:space="preserve">Rehabilitación y Ampliación de la Ruta Nacional No. 32 </t>
    </r>
    <r>
      <rPr>
        <b/>
        <vertAlign val="superscript"/>
        <sz val="10"/>
        <color theme="1"/>
        <rFont val="HendersonSansW00-BasicLight"/>
      </rPr>
      <t>5/</t>
    </r>
  </si>
  <si>
    <r>
      <t xml:space="preserve">Proyecto Geotérmico Borinquen I </t>
    </r>
    <r>
      <rPr>
        <b/>
        <vertAlign val="superscript"/>
        <sz val="10"/>
        <color theme="1"/>
        <rFont val="HendersonSansW00-BasicLight"/>
      </rPr>
      <t>6/</t>
    </r>
  </si>
  <si>
    <r>
      <rPr>
        <b/>
        <sz val="10"/>
        <color rgb="FF000000"/>
        <rFont val="HendersonSansW00-BasicLight"/>
      </rPr>
      <t>6/</t>
    </r>
    <r>
      <rPr>
        <sz val="10"/>
        <color rgb="FF000000"/>
        <rFont val="HendersonSansW00-BasicLight"/>
      </rPr>
      <t xml:space="preserve"> Para dolarizar los montos de los préstamos cuya moneda contractual no fue pactada en dólares, se utilizó como referencia el valor del tipo de cambio al 31 de marzo de 2024 de dicha moneda con respecto al dólar.</t>
    </r>
  </si>
  <si>
    <r>
      <rPr>
        <b/>
        <sz val="10"/>
        <color rgb="FF000000"/>
        <rFont val="HendersonSansW00-BasicLight"/>
      </rPr>
      <t xml:space="preserve">4/ </t>
    </r>
    <r>
      <rPr>
        <sz val="10"/>
        <color rgb="FF000000"/>
        <rFont val="HendersonSansW00-BasicLight"/>
      </rPr>
      <t xml:space="preserve">En el oficio MH-DM-OF-365-2024 se notificó al BM el 22/3/2024 se le comunicó al Banco la decisión de Cancelación del Saldo No Retirado del Contrato de Préstamo BIRF 9050-CR. </t>
    </r>
  </si>
  <si>
    <r>
      <t xml:space="preserve">5/ </t>
    </r>
    <r>
      <rPr>
        <sz val="10"/>
        <color theme="1"/>
        <rFont val="HendersonSansW00-BasicLight"/>
      </rPr>
      <t xml:space="preserve">Se encuentra en proceso de aprobación la segunda prórroga del crédito comprador exportación, cuya fecha límite de desembolsos venció el 10 de abril de 2024. </t>
    </r>
  </si>
  <si>
    <r>
      <t xml:space="preserve">Programa de Alcantarillado y Control de Inundaciones para Limón </t>
    </r>
    <r>
      <rPr>
        <b/>
        <vertAlign val="superscript"/>
        <sz val="9"/>
        <rFont val="HendersonSansW00-BasicLight"/>
      </rPr>
      <t>5/</t>
    </r>
  </si>
  <si>
    <r>
      <t xml:space="preserve">Programa de Infraestructura de Transporte </t>
    </r>
    <r>
      <rPr>
        <b/>
        <vertAlign val="superscript"/>
        <sz val="9"/>
        <color rgb="FF000000"/>
        <rFont val="HendersonSansW00-BasicLight"/>
      </rPr>
      <t>7/</t>
    </r>
  </si>
  <si>
    <r>
      <t>Programa de Infraestructura de Transporte</t>
    </r>
    <r>
      <rPr>
        <b/>
        <vertAlign val="superscript"/>
        <sz val="9"/>
        <color rgb="FF000000"/>
        <rFont val="HendersonSansW00-BasicLight"/>
      </rPr>
      <t xml:space="preserve"> 7/</t>
    </r>
  </si>
  <si>
    <r>
      <t xml:space="preserve">Programa de emergencia para la reconstrucción integral y resiliente de infraestructura (PROERI) </t>
    </r>
    <r>
      <rPr>
        <vertAlign val="superscript"/>
        <sz val="9"/>
        <color theme="1"/>
        <rFont val="HendersonSansW00-BasicLight"/>
      </rPr>
      <t>6/</t>
    </r>
  </si>
  <si>
    <r>
      <t xml:space="preserve">Programa de Infraestructura Vial y Movilidad Urbana Conectividad Resiliente </t>
    </r>
    <r>
      <rPr>
        <vertAlign val="superscript"/>
        <sz val="9"/>
        <color theme="1"/>
        <rFont val="HendersonSansW00-BasicLight"/>
      </rPr>
      <t>6</t>
    </r>
    <r>
      <rPr>
        <b/>
        <vertAlign val="superscript"/>
        <sz val="9"/>
        <color theme="1"/>
        <rFont val="HendersonSansW00-BasicLight"/>
      </rPr>
      <t>/</t>
    </r>
  </si>
  <si>
    <r>
      <t xml:space="preserve">Proyecto Geotérmico Borinquen I </t>
    </r>
    <r>
      <rPr>
        <b/>
        <vertAlign val="superscript"/>
        <sz val="9"/>
        <color rgb="FF000000"/>
        <rFont val="HendersonSansW00-BasicLight"/>
      </rPr>
      <t>8/</t>
    </r>
  </si>
  <si>
    <r>
      <t xml:space="preserve">6/ </t>
    </r>
    <r>
      <rPr>
        <sz val="9"/>
        <color rgb="FF000000"/>
        <rFont val="HendersonSansW00-BasicLight"/>
      </rPr>
      <t>Este Programa inicia su ejecución durante el I TRIM 2024, por lo cual, al haberse realizado la clasificación del desempeño de toda la Cartera con base a diciembre 2023, y al ser esta clasificación semestral, técnicamente no se cuenta aún con una clasificación asignada (rojo o estado crítico, amarillo o estado de alerta, verde o buen desempeño).</t>
    </r>
  </si>
  <si>
    <r>
      <rPr>
        <b/>
        <sz val="9"/>
        <color rgb="FF000000"/>
        <rFont val="HendersonSansW00-BasicLight"/>
      </rPr>
      <t xml:space="preserve">5/ </t>
    </r>
    <r>
      <rPr>
        <sz val="9"/>
        <color rgb="FF000000"/>
        <rFont val="HendersonSansW00-BasicLight"/>
      </rPr>
      <t>La disminución del Avance Físico para el primer trimestre de 2024 se debe a una revisión realizada en SENARA, donde se descubrió que la fórmula de cálculo no se estaba aplicando correctamente, sino que estaba basada en un dato ingresado manualmente que no correspondía exactamente al cálculo real de avance. Se procedió a corregir este error e incorporar las fórmulas adecuadas. En el caso del AyA, se ajustó la fórmula según lo indicado en la Guía Metodológica para el Plan Nacional de Desarrollo (consultar página 32) y se modificaron los pesos de los cálculos realizados previamente.</t>
    </r>
  </si>
  <si>
    <r>
      <rPr>
        <b/>
        <sz val="9"/>
        <color rgb="FF000000"/>
        <rFont val="HendersonSansW00-BasicLight"/>
      </rPr>
      <t xml:space="preserve">7/ </t>
    </r>
    <r>
      <rPr>
        <sz val="9"/>
        <color rgb="FF000000"/>
        <rFont val="HendersonSansW00-BasicLight"/>
      </rPr>
      <t xml:space="preserve">Para el III trimestre 2023 se realizó ajustes en la metodología de cálculo del avance físico en el PIT, tomando en cuenta plazo y alcance de los proyectos, a su vez dado a la salida del Proyecto Limonal - Barranca y la entrada del nuevo Proyecto de la Ruta 35 carretera a San Carlos.  </t>
    </r>
  </si>
  <si>
    <r>
      <rPr>
        <b/>
        <sz val="9"/>
        <color rgb="FF000000"/>
        <rFont val="HendersonSansW00-BasicLight"/>
      </rPr>
      <t xml:space="preserve">8/ </t>
    </r>
    <r>
      <rPr>
        <sz val="9"/>
        <color rgb="FF000000"/>
        <rFont val="HendersonSansW00-BasicLight"/>
      </rPr>
      <t>Para dolarizar los montos de los préstamos cuya moneda contractual no fue pactada en dólares, se utilizó como referencia el valor del tipo de cambio al 31 de marzo de 2024 de dicha moneda con respecto al dólar.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</si>
</sst>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dd/mm/yyyy;@"/>
    <numFmt numFmtId="168" formatCode="_([$€-2]* #,##0.00_);_([$€-2]* \(#,##0.00\);_([$€-2]* &quot;-&quot;??_)"/>
    <numFmt numFmtId="169" formatCode="_(* #,##0.0000_);_(* \(#,##0.0000\);_(* &quot;-&quot;??_);_(@_)"/>
    <numFmt numFmtId="170" formatCode="_(* #,##0.0000_);_(* \(#,##0.0000\);_(* &quot;-&quot;????_);_(@_)"/>
    <numFmt numFmtId="171" formatCode="#,##0.0000"/>
    <numFmt numFmtId="172" formatCode="0.00_ ;[Red]\-0.00\ "/>
    <numFmt numFmtId="173" formatCode="_-* #,##0.0000_-;\-* #,##0.0000_-;_-* &quot;-&quot;????_-;_-@_-"/>
    <numFmt numFmtId="174" formatCode="_-* #,##0.00_-;\-* #,##0.00_-;_-* &quot;-&quot;????_-;_-@_-"/>
  </numFmts>
  <fonts count="70">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u/>
      <sz val="10"/>
      <color theme="10"/>
      <name val="Courier"/>
    </font>
    <font>
      <b/>
      <sz val="16"/>
      <name val="HendersonSansW00-BasicLight"/>
    </font>
    <font>
      <sz val="10"/>
      <name val="HendersonSansW00-BasicLight"/>
    </font>
    <font>
      <b/>
      <sz val="10"/>
      <name val="HendersonSansW00-BasicLight"/>
    </font>
    <font>
      <u/>
      <sz val="10"/>
      <color theme="10"/>
      <name val="HendersonSansW00-BasicLight"/>
    </font>
    <font>
      <b/>
      <sz val="9"/>
      <color theme="1"/>
      <name val="HendersonSansW00-BasicLight"/>
    </font>
    <font>
      <sz val="9"/>
      <color theme="1"/>
      <name val="HendersonSansW00-BasicLight"/>
    </font>
    <font>
      <b/>
      <sz val="9"/>
      <name val="HendersonSansW00-BasicLight"/>
    </font>
    <font>
      <b/>
      <vertAlign val="superscript"/>
      <sz val="9"/>
      <color theme="1"/>
      <name val="HendersonSansW00-BasicLight"/>
    </font>
    <font>
      <b/>
      <u/>
      <sz val="9"/>
      <color theme="1"/>
      <name val="HendersonSansW00-BasicLight"/>
    </font>
    <font>
      <b/>
      <sz val="10"/>
      <color theme="1"/>
      <name val="HendersonSansW00-BasicLight"/>
    </font>
    <font>
      <sz val="10"/>
      <color theme="1"/>
      <name val="HendersonSansW00-BasicLight"/>
    </font>
    <font>
      <b/>
      <vertAlign val="superscript"/>
      <sz val="10"/>
      <color theme="1"/>
      <name val="HendersonSansW00-BasicLight"/>
    </font>
    <font>
      <vertAlign val="superscript"/>
      <sz val="10"/>
      <color theme="1"/>
      <name val="HendersonSansW00-BasicLight"/>
    </font>
    <font>
      <b/>
      <u/>
      <sz val="10"/>
      <color theme="1"/>
      <name val="HendersonSansW00-BasicLight"/>
    </font>
    <font>
      <sz val="10"/>
      <color rgb="FF0070C0"/>
      <name val="HendersonSansW00-BasicLight"/>
    </font>
    <font>
      <sz val="10"/>
      <color rgb="FF000000"/>
      <name val="HendersonSansW00-BasicLight"/>
    </font>
    <font>
      <b/>
      <sz val="10"/>
      <color rgb="FF000000"/>
      <name val="HendersonSansW00-BasicLight"/>
    </font>
    <font>
      <sz val="9"/>
      <color rgb="FF000000"/>
      <name val="HendersonSansW00-BasicLight"/>
    </font>
    <font>
      <sz val="9"/>
      <name val="HendersonSansW00-BasicLight"/>
    </font>
    <font>
      <sz val="8"/>
      <color theme="1"/>
      <name val="HendersonSansW00-BasicLight"/>
    </font>
    <font>
      <b/>
      <sz val="9"/>
      <color rgb="FF000000"/>
      <name val="HendersonSansW00-BasicLight"/>
    </font>
    <font>
      <b/>
      <vertAlign val="superscript"/>
      <sz val="9"/>
      <color rgb="FF000000"/>
      <name val="HendersonSansW00-BasicLight"/>
    </font>
    <font>
      <b/>
      <u/>
      <sz val="9"/>
      <name val="HendersonSansW00-BasicLight"/>
    </font>
    <font>
      <sz val="9"/>
      <color rgb="FFFF0000"/>
      <name val="HendersonSansW00-BasicLight"/>
    </font>
    <font>
      <vertAlign val="superscript"/>
      <sz val="9"/>
      <color rgb="FF000000"/>
      <name val="HendersonSansW00-BasicLight"/>
    </font>
    <font>
      <vertAlign val="superscript"/>
      <sz val="9"/>
      <color theme="1"/>
      <name val="HendersonSansW00-BasicLight"/>
    </font>
    <font>
      <b/>
      <sz val="11"/>
      <color theme="0"/>
      <name val="HendersonSansW00-BasicLight"/>
    </font>
    <font>
      <sz val="9"/>
      <color theme="0"/>
      <name val="HendersonSansW00-BasicLight"/>
    </font>
    <font>
      <b/>
      <sz val="9"/>
      <color theme="0"/>
      <name val="HendersonSansW00-BasicLight"/>
    </font>
    <font>
      <b/>
      <sz val="12"/>
      <color theme="0"/>
      <name val="HendersonSansW00-BasicLight"/>
    </font>
    <font>
      <sz val="11"/>
      <color theme="0"/>
      <name val="HendersonSansW00-BasicLight"/>
    </font>
    <font>
      <sz val="11"/>
      <color theme="1"/>
      <name val="HendersonSansW00-BasicLight"/>
    </font>
    <font>
      <sz val="11"/>
      <name val="HendersonSansW00-BasicLight"/>
    </font>
    <font>
      <sz val="20"/>
      <name val="HendersonSansW00-BasicSmBd"/>
    </font>
    <font>
      <b/>
      <vertAlign val="superscript"/>
      <sz val="9"/>
      <name val="HendersonSansW00-BasicLight"/>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CCFF99"/>
        <bgColor indexed="64"/>
      </patternFill>
    </fill>
    <fill>
      <patternFill patternType="solid">
        <fgColor rgb="FFFFFFFF"/>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41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19" fillId="21" borderId="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168" fontId="13" fillId="0" borderId="0" applyFont="0" applyFill="0" applyBorder="0" applyAlignment="0" applyProtection="0"/>
    <xf numFmtId="168" fontId="12" fillId="0" borderId="0" applyFont="0" applyFill="0" applyBorder="0" applyAlignment="0" applyProtection="0"/>
    <xf numFmtId="0" fontId="23" fillId="0" borderId="0" applyNumberFormat="0" applyFill="0" applyBorder="0" applyAlignment="0" applyProtection="0"/>
    <xf numFmtId="0" fontId="17"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2" fillId="7" borderId="1" applyNumberFormat="0" applyAlignment="0" applyProtection="0"/>
    <xf numFmtId="0" fontId="20" fillId="0" borderId="3" applyNumberFormat="0" applyFill="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2" fillId="0" borderId="0"/>
    <xf numFmtId="0" fontId="10" fillId="0" borderId="0"/>
    <xf numFmtId="0" fontId="12" fillId="0" borderId="0"/>
    <xf numFmtId="0" fontId="31" fillId="0" borderId="0"/>
    <xf numFmtId="0" fontId="10" fillId="0" borderId="0"/>
    <xf numFmtId="0" fontId="9" fillId="0" borderId="0"/>
    <xf numFmtId="0" fontId="9" fillId="0" borderId="0"/>
    <xf numFmtId="0" fontId="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9" fillId="23" borderId="7" applyNumberFormat="0" applyFont="0" applyAlignment="0" applyProtection="0"/>
    <xf numFmtId="0" fontId="10" fillId="23" borderId="7" applyNumberFormat="0" applyFont="0" applyAlignment="0" applyProtection="0"/>
    <xf numFmtId="0" fontId="27" fillId="20"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28" fillId="0" borderId="0" applyNumberForma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22" fillId="7" borderId="1" applyNumberFormat="0" applyAlignment="0" applyProtection="0"/>
    <xf numFmtId="0" fontId="16" fillId="3" borderId="0" applyNumberFormat="0" applyBorder="0" applyAlignment="0" applyProtection="0"/>
    <xf numFmtId="166" fontId="10" fillId="0" borderId="0" applyFont="0" applyFill="0" applyBorder="0" applyAlignment="0" applyProtection="0"/>
    <xf numFmtId="0" fontId="26" fillId="22" borderId="0" applyNumberFormat="0" applyBorder="0" applyAlignment="0" applyProtection="0"/>
    <xf numFmtId="0" fontId="8" fillId="0" borderId="0"/>
    <xf numFmtId="0" fontId="10" fillId="0" borderId="0"/>
    <xf numFmtId="0" fontId="10" fillId="23" borderId="7" applyNumberFormat="0" applyFont="0" applyAlignment="0" applyProtection="0"/>
    <xf numFmtId="9" fontId="10" fillId="0" borderId="0" applyFont="0" applyFill="0" applyBorder="0" applyAlignment="0" applyProtection="0"/>
    <xf numFmtId="0" fontId="27" fillId="20" borderId="8" applyNumberFormat="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24" fillId="0" borderId="4"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30" fillId="0" borderId="9" applyNumberFormat="0" applyFill="0" applyAlignment="0" applyProtection="0"/>
    <xf numFmtId="0" fontId="10" fillId="23" borderId="7" applyNumberFormat="0" applyFont="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xf numFmtId="0" fontId="32" fillId="0" borderId="0">
      <alignment vertical="center"/>
    </xf>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alignment vertical="center"/>
    </xf>
    <xf numFmtId="0" fontId="33" fillId="0" borderId="0"/>
    <xf numFmtId="164"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6"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5" fillId="0" borderId="0"/>
    <xf numFmtId="0" fontId="9" fillId="0" borderId="0"/>
    <xf numFmtId="9" fontId="9" fillId="0" borderId="0" applyFont="0" applyFill="0" applyBorder="0" applyAlignment="0" applyProtection="0"/>
    <xf numFmtId="0" fontId="9"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12" fillId="0" borderId="0"/>
    <xf numFmtId="165" fontId="12" fillId="0" borderId="0" applyFont="0" applyFill="0" applyBorder="0" applyAlignment="0" applyProtection="0"/>
    <xf numFmtId="166" fontId="9" fillId="0" borderId="0" applyFont="0" applyFill="0" applyBorder="0" applyAlignment="0" applyProtection="0"/>
    <xf numFmtId="0" fontId="4"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9" fillId="0" borderId="0"/>
    <xf numFmtId="0" fontId="9" fillId="23" borderId="7" applyNumberFormat="0" applyFont="0" applyAlignment="0" applyProtection="0"/>
    <xf numFmtId="9" fontId="9" fillId="0" borderId="0" applyFont="0" applyFill="0" applyBorder="0" applyAlignment="0" applyProtection="0"/>
    <xf numFmtId="0" fontId="9" fillId="23" borderId="7" applyNumberFormat="0" applyFont="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3" fillId="0" borderId="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0" fontId="12" fillId="0" borderId="0"/>
    <xf numFmtId="0" fontId="12" fillId="0" borderId="0"/>
    <xf numFmtId="0" fontId="34" fillId="0" borderId="0" applyNumberFormat="0" applyFill="0" applyBorder="0" applyAlignment="0" applyProtection="0"/>
  </cellStyleXfs>
  <cellXfs count="342">
    <xf numFmtId="0" fontId="0" fillId="0" borderId="0" xfId="0"/>
    <xf numFmtId="0" fontId="35" fillId="0" borderId="0" xfId="0" applyFont="1" applyAlignment="1" applyProtection="1">
      <alignment horizontal="center" wrapText="1"/>
    </xf>
    <xf numFmtId="0" fontId="36" fillId="0" borderId="0" xfId="0" applyFont="1" applyProtection="1"/>
    <xf numFmtId="0" fontId="37" fillId="0" borderId="0" xfId="0" applyFont="1" applyProtection="1"/>
    <xf numFmtId="0" fontId="38" fillId="0" borderId="0" xfId="416" applyFont="1" applyAlignment="1" applyProtection="1">
      <alignment horizontal="left"/>
    </xf>
    <xf numFmtId="14" fontId="39" fillId="25" borderId="0" xfId="0" applyNumberFormat="1" applyFont="1" applyFill="1" applyAlignment="1" applyProtection="1">
      <alignment horizontal="center"/>
    </xf>
    <xf numFmtId="0" fontId="40" fillId="25" borderId="0" xfId="0" applyFont="1" applyFill="1" applyProtection="1"/>
    <xf numFmtId="0" fontId="41" fillId="0" borderId="0" xfId="0" applyFont="1" applyAlignment="1" applyProtection="1">
      <alignment horizontal="center"/>
    </xf>
    <xf numFmtId="14" fontId="39" fillId="25" borderId="0" xfId="176" applyNumberFormat="1" applyFont="1" applyFill="1" applyAlignment="1" applyProtection="1">
      <alignment horizontal="center" vertical="center"/>
    </xf>
    <xf numFmtId="14" fontId="39" fillId="25" borderId="0" xfId="176" applyNumberFormat="1" applyFont="1" applyFill="1" applyAlignment="1" applyProtection="1">
      <alignment horizontal="center" vertical="center"/>
    </xf>
    <xf numFmtId="14" fontId="39" fillId="25" borderId="0" xfId="0" applyNumberFormat="1" applyFont="1" applyFill="1" applyAlignment="1" applyProtection="1">
      <alignment horizontal="center"/>
    </xf>
    <xf numFmtId="14" fontId="39" fillId="0" borderId="0" xfId="0" applyNumberFormat="1" applyFont="1" applyAlignment="1" applyProtection="1">
      <alignment horizontal="center"/>
    </xf>
    <xf numFmtId="0" fontId="39" fillId="26" borderId="12" xfId="0" applyFont="1" applyFill="1" applyBorder="1" applyAlignment="1" applyProtection="1">
      <alignment horizontal="center" vertical="center" wrapText="1"/>
    </xf>
    <xf numFmtId="0" fontId="40" fillId="25" borderId="0" xfId="0" applyFont="1" applyFill="1" applyAlignment="1" applyProtection="1">
      <alignment horizontal="center"/>
    </xf>
    <xf numFmtId="0" fontId="40" fillId="25" borderId="15" xfId="0" applyFont="1" applyFill="1" applyBorder="1" applyAlignment="1" applyProtection="1">
      <alignment horizontal="left"/>
    </xf>
    <xf numFmtId="0" fontId="40" fillId="25" borderId="16" xfId="0" applyFont="1" applyFill="1" applyBorder="1" applyAlignment="1" applyProtection="1">
      <alignment horizontal="left"/>
    </xf>
    <xf numFmtId="0" fontId="40" fillId="25" borderId="16" xfId="0" applyFont="1" applyFill="1" applyBorder="1" applyProtection="1"/>
    <xf numFmtId="0" fontId="40" fillId="0" borderId="16" xfId="0" applyFont="1" applyBorder="1" applyProtection="1"/>
    <xf numFmtId="0" fontId="40" fillId="25" borderId="20" xfId="0" applyFont="1" applyFill="1" applyBorder="1" applyAlignment="1" applyProtection="1">
      <alignment horizontal="left"/>
    </xf>
    <xf numFmtId="0" fontId="43" fillId="0" borderId="14" xfId="0" applyFont="1" applyBorder="1" applyAlignment="1" applyProtection="1">
      <alignment vertical="center"/>
    </xf>
    <xf numFmtId="0" fontId="40" fillId="0" borderId="0" xfId="0" applyFont="1" applyAlignment="1" applyProtection="1">
      <alignment horizontal="right"/>
    </xf>
    <xf numFmtId="0" fontId="40" fillId="0" borderId="0" xfId="0" applyFont="1" applyAlignment="1" applyProtection="1">
      <alignment horizontal="center"/>
    </xf>
    <xf numFmtId="0" fontId="40" fillId="0" borderId="0" xfId="0" applyFont="1" applyProtection="1"/>
    <xf numFmtId="3" fontId="40" fillId="25" borderId="0" xfId="0" applyNumberFormat="1" applyFont="1" applyFill="1" applyAlignment="1" applyProtection="1">
      <alignment horizontal="right"/>
    </xf>
    <xf numFmtId="3" fontId="40" fillId="25" borderId="17" xfId="0" applyNumberFormat="1" applyFont="1" applyFill="1" applyBorder="1" applyAlignment="1" applyProtection="1">
      <alignment horizontal="right"/>
    </xf>
    <xf numFmtId="0" fontId="44" fillId="0" borderId="14" xfId="0" applyFont="1" applyBorder="1" applyAlignment="1" applyProtection="1">
      <alignment horizontal="left" vertical="center"/>
    </xf>
    <xf numFmtId="0" fontId="45" fillId="0" borderId="0" xfId="0" applyFont="1" applyAlignment="1" applyProtection="1">
      <alignment horizontal="justify" vertical="center" wrapText="1"/>
    </xf>
    <xf numFmtId="0" fontId="45" fillId="0" borderId="0" xfId="0" applyFont="1" applyAlignment="1" applyProtection="1">
      <alignment horizontal="center" vertical="center"/>
    </xf>
    <xf numFmtId="4" fontId="45" fillId="25" borderId="0" xfId="0" applyNumberFormat="1" applyFont="1" applyFill="1" applyAlignment="1" applyProtection="1">
      <alignment horizontal="center" vertical="center"/>
    </xf>
    <xf numFmtId="14" fontId="45" fillId="25" borderId="0" xfId="0" applyNumberFormat="1" applyFont="1" applyFill="1" applyAlignment="1" applyProtection="1">
      <alignment horizontal="center" vertical="center"/>
    </xf>
    <xf numFmtId="49" fontId="45" fillId="25" borderId="0" xfId="0" applyNumberFormat="1" applyFont="1" applyFill="1" applyAlignment="1" applyProtection="1">
      <alignment horizontal="center" vertical="center"/>
    </xf>
    <xf numFmtId="167" fontId="45" fillId="25" borderId="0" xfId="0" applyNumberFormat="1" applyFont="1" applyFill="1" applyAlignment="1" applyProtection="1">
      <alignment horizontal="center" vertical="center"/>
    </xf>
    <xf numFmtId="0" fontId="45" fillId="25" borderId="17" xfId="0" applyFont="1" applyFill="1" applyBorder="1" applyAlignment="1" applyProtection="1">
      <alignment horizontal="center" vertical="center"/>
    </xf>
    <xf numFmtId="0" fontId="45" fillId="0" borderId="0" xfId="0" applyFont="1" applyAlignment="1" applyProtection="1">
      <alignment horizontal="justify" vertical="center"/>
    </xf>
    <xf numFmtId="14" fontId="45" fillId="25" borderId="0" xfId="0" applyNumberFormat="1" applyFont="1" applyFill="1" applyAlignment="1" applyProtection="1">
      <alignment horizontal="center" vertical="center" wrapText="1"/>
    </xf>
    <xf numFmtId="0" fontId="39" fillId="25" borderId="0" xfId="0" applyFont="1" applyFill="1" applyProtection="1"/>
    <xf numFmtId="0" fontId="44" fillId="0" borderId="0" xfId="0" applyFont="1" applyAlignment="1" applyProtection="1">
      <alignment horizontal="justify" vertical="center" wrapText="1"/>
    </xf>
    <xf numFmtId="0" fontId="44" fillId="0" borderId="0" xfId="0" applyFont="1" applyAlignment="1" applyProtection="1">
      <alignment horizontal="center" vertical="center"/>
    </xf>
    <xf numFmtId="10" fontId="44" fillId="0" borderId="0" xfId="185" applyNumberFormat="1" applyFont="1" applyAlignment="1" applyProtection="1">
      <alignment vertical="center"/>
    </xf>
    <xf numFmtId="4" fontId="44" fillId="25" borderId="0" xfId="0" applyNumberFormat="1" applyFont="1" applyFill="1" applyAlignment="1" applyProtection="1">
      <alignment horizontal="center" vertical="center"/>
    </xf>
    <xf numFmtId="167" fontId="45" fillId="25" borderId="17" xfId="0" applyNumberFormat="1" applyFont="1" applyFill="1" applyBorder="1" applyAlignment="1" applyProtection="1">
      <alignment horizontal="center" vertical="center"/>
    </xf>
    <xf numFmtId="0" fontId="44" fillId="0" borderId="0" xfId="0" applyFont="1" applyAlignment="1" applyProtection="1">
      <alignment vertical="center"/>
    </xf>
    <xf numFmtId="167" fontId="44" fillId="25" borderId="0" xfId="0" applyNumberFormat="1" applyFont="1" applyFill="1" applyAlignment="1" applyProtection="1">
      <alignment horizontal="center" vertical="center"/>
    </xf>
    <xf numFmtId="0" fontId="48" fillId="0" borderId="14" xfId="0" applyFont="1" applyBorder="1" applyAlignment="1" applyProtection="1">
      <alignment horizontal="left" vertical="center"/>
    </xf>
    <xf numFmtId="0" fontId="45" fillId="0" borderId="0" xfId="0" applyFont="1" applyAlignment="1" applyProtection="1">
      <alignment vertical="center"/>
    </xf>
    <xf numFmtId="166" fontId="45" fillId="25" borderId="0" xfId="307" applyFont="1" applyFill="1" applyBorder="1" applyAlignment="1" applyProtection="1">
      <alignment horizontal="center" vertical="center"/>
    </xf>
    <xf numFmtId="0" fontId="45" fillId="0" borderId="0" xfId="415" applyFont="1" applyAlignment="1" applyProtection="1">
      <alignment horizontal="justify" vertical="center" wrapText="1"/>
    </xf>
    <xf numFmtId="0" fontId="45" fillId="0" borderId="0" xfId="0" applyFont="1" applyAlignment="1" applyProtection="1">
      <alignment horizontal="center"/>
    </xf>
    <xf numFmtId="0" fontId="45" fillId="25" borderId="0" xfId="0" applyFont="1" applyFill="1" applyAlignment="1" applyProtection="1">
      <alignment horizontal="center" vertical="center"/>
    </xf>
    <xf numFmtId="14" fontId="45" fillId="25" borderId="0" xfId="176" applyNumberFormat="1" applyFont="1" applyFill="1" applyAlignment="1" applyProtection="1">
      <alignment horizontal="center" vertical="center"/>
    </xf>
    <xf numFmtId="0" fontId="44" fillId="0" borderId="14" xfId="0" applyFont="1" applyBorder="1" applyAlignment="1" applyProtection="1">
      <alignment horizontal="left" vertical="center" wrapText="1"/>
    </xf>
    <xf numFmtId="0" fontId="45" fillId="0" borderId="0" xfId="0" applyFont="1" applyAlignment="1" applyProtection="1">
      <alignment horizontal="center" vertical="center"/>
    </xf>
    <xf numFmtId="167" fontId="45" fillId="25" borderId="0" xfId="0" applyNumberFormat="1" applyFont="1" applyFill="1" applyAlignment="1" applyProtection="1">
      <alignment horizontal="center" vertical="center"/>
    </xf>
    <xf numFmtId="0" fontId="45" fillId="25" borderId="0" xfId="0" applyFont="1" applyFill="1" applyAlignment="1" applyProtection="1">
      <alignment horizontal="center" vertical="center"/>
    </xf>
    <xf numFmtId="14" fontId="45" fillId="25" borderId="0" xfId="176" applyNumberFormat="1" applyFont="1" applyFill="1" applyAlignment="1" applyProtection="1">
      <alignment horizontal="center" vertical="center"/>
    </xf>
    <xf numFmtId="0" fontId="45" fillId="25" borderId="17" xfId="0" applyFont="1" applyFill="1" applyBorder="1" applyAlignment="1" applyProtection="1">
      <alignment horizontal="center" vertical="center"/>
    </xf>
    <xf numFmtId="0" fontId="44" fillId="25" borderId="14" xfId="0" applyFont="1" applyFill="1" applyBorder="1" applyAlignment="1" applyProtection="1">
      <alignment horizontal="left" vertical="center" wrapText="1"/>
    </xf>
    <xf numFmtId="167" fontId="45" fillId="25" borderId="0" xfId="176" applyNumberFormat="1" applyFont="1" applyFill="1" applyAlignment="1" applyProtection="1">
      <alignment horizontal="center" vertical="center"/>
    </xf>
    <xf numFmtId="14" fontId="45" fillId="0" borderId="0" xfId="176" applyNumberFormat="1" applyFont="1" applyAlignment="1" applyProtection="1">
      <alignment horizontal="center" vertical="center"/>
    </xf>
    <xf numFmtId="14" fontId="40" fillId="25" borderId="0" xfId="0" applyNumberFormat="1" applyFont="1" applyFill="1" applyProtection="1"/>
    <xf numFmtId="0" fontId="44" fillId="25" borderId="0" xfId="0" applyFont="1" applyFill="1" applyAlignment="1" applyProtection="1">
      <alignment horizontal="center" vertical="center"/>
    </xf>
    <xf numFmtId="3" fontId="44" fillId="25" borderId="0" xfId="0" applyNumberFormat="1" applyFont="1" applyFill="1" applyAlignment="1" applyProtection="1">
      <alignment horizontal="center" vertical="center"/>
    </xf>
    <xf numFmtId="3" fontId="45" fillId="25" borderId="17" xfId="0" applyNumberFormat="1" applyFont="1" applyFill="1" applyBorder="1" applyAlignment="1" applyProtection="1">
      <alignment horizontal="center" vertical="center"/>
    </xf>
    <xf numFmtId="0" fontId="45" fillId="0" borderId="14" xfId="0" applyFont="1" applyBorder="1" applyAlignment="1" applyProtection="1">
      <alignment horizontal="left" vertical="center"/>
    </xf>
    <xf numFmtId="166" fontId="39" fillId="25" borderId="0" xfId="162" applyFont="1" applyFill="1" applyProtection="1"/>
    <xf numFmtId="14" fontId="40" fillId="0" borderId="0" xfId="0" applyNumberFormat="1" applyFont="1" applyProtection="1"/>
    <xf numFmtId="1" fontId="44" fillId="0" borderId="14" xfId="0" applyNumberFormat="1" applyFont="1" applyBorder="1" applyAlignment="1" applyProtection="1">
      <alignment horizontal="left" vertical="center"/>
    </xf>
    <xf numFmtId="167" fontId="45" fillId="25" borderId="0" xfId="0" applyNumberFormat="1" applyFont="1" applyFill="1" applyAlignment="1" applyProtection="1">
      <alignment horizontal="center" vertical="center" wrapText="1"/>
    </xf>
    <xf numFmtId="0" fontId="45" fillId="0" borderId="0" xfId="0" applyFont="1" applyProtection="1"/>
    <xf numFmtId="3" fontId="45" fillId="25" borderId="0" xfId="0" applyNumberFormat="1" applyFont="1" applyFill="1" applyAlignment="1" applyProtection="1">
      <alignment horizontal="center" vertical="center"/>
    </xf>
    <xf numFmtId="0" fontId="45" fillId="0" borderId="0" xfId="0" applyFont="1" applyAlignment="1" applyProtection="1">
      <alignment vertical="center" wrapText="1"/>
    </xf>
    <xf numFmtId="0" fontId="44" fillId="0" borderId="0" xfId="0" applyFont="1" applyAlignment="1" applyProtection="1">
      <alignment horizontal="left"/>
    </xf>
    <xf numFmtId="3" fontId="44" fillId="0" borderId="0" xfId="0" applyNumberFormat="1" applyFont="1" applyAlignment="1" applyProtection="1">
      <alignment vertical="center"/>
    </xf>
    <xf numFmtId="3" fontId="44" fillId="25" borderId="17" xfId="0" applyNumberFormat="1" applyFont="1" applyFill="1" applyBorder="1" applyAlignment="1" applyProtection="1">
      <alignment horizontal="center" vertical="center"/>
    </xf>
    <xf numFmtId="0" fontId="44" fillId="0" borderId="13" xfId="0" applyFont="1" applyBorder="1" applyAlignment="1" applyProtection="1">
      <alignment horizontal="left"/>
    </xf>
    <xf numFmtId="0" fontId="44" fillId="0" borderId="10" xfId="0" applyFont="1" applyBorder="1" applyAlignment="1" applyProtection="1">
      <alignment horizontal="left"/>
    </xf>
    <xf numFmtId="0" fontId="44" fillId="0" borderId="10" xfId="0" applyFont="1" applyBorder="1" applyProtection="1"/>
    <xf numFmtId="4" fontId="45" fillId="0" borderId="10" xfId="0" applyNumberFormat="1" applyFont="1" applyBorder="1" applyAlignment="1" applyProtection="1">
      <alignment horizontal="center" vertical="center"/>
    </xf>
    <xf numFmtId="0" fontId="44" fillId="0" borderId="10" xfId="0" applyFont="1" applyBorder="1" applyAlignment="1" applyProtection="1">
      <alignment horizontal="center" vertical="center"/>
    </xf>
    <xf numFmtId="3" fontId="44" fillId="0" borderId="10" xfId="0" applyNumberFormat="1" applyFont="1" applyBorder="1" applyAlignment="1" applyProtection="1">
      <alignment horizontal="center" vertical="center"/>
    </xf>
    <xf numFmtId="3" fontId="44" fillId="0" borderId="18" xfId="0" applyNumberFormat="1" applyFont="1" applyBorder="1" applyAlignment="1" applyProtection="1">
      <alignment horizontal="center" vertical="center"/>
    </xf>
    <xf numFmtId="0" fontId="44" fillId="0" borderId="0" xfId="0" applyFont="1" applyProtection="1"/>
    <xf numFmtId="0" fontId="48" fillId="25" borderId="0" xfId="0" applyFont="1" applyFill="1" applyAlignment="1" applyProtection="1">
      <alignment horizontal="left"/>
    </xf>
    <xf numFmtId="0" fontId="45" fillId="25" borderId="0" xfId="0" applyFont="1" applyFill="1" applyProtection="1"/>
    <xf numFmtId="166" fontId="45" fillId="25" borderId="0" xfId="307" applyFont="1" applyFill="1" applyProtection="1"/>
    <xf numFmtId="0" fontId="44" fillId="25" borderId="0" xfId="0" applyFont="1" applyFill="1" applyAlignment="1" applyProtection="1">
      <alignment horizontal="left" vertical="center"/>
    </xf>
    <xf numFmtId="0" fontId="45" fillId="25" borderId="0" xfId="0" applyFont="1" applyFill="1" applyAlignment="1" applyProtection="1">
      <alignment horizontal="left" vertical="center"/>
    </xf>
    <xf numFmtId="10" fontId="45" fillId="25" borderId="0" xfId="342" applyNumberFormat="1" applyFont="1" applyFill="1" applyAlignment="1" applyProtection="1">
      <alignment horizontal="left" vertical="center"/>
    </xf>
    <xf numFmtId="0" fontId="45" fillId="0" borderId="0" xfId="0" applyFont="1" applyAlignment="1" applyProtection="1">
      <alignment horizontal="left" vertical="center"/>
    </xf>
    <xf numFmtId="0" fontId="36" fillId="0" borderId="0" xfId="0" applyFont="1" applyAlignment="1" applyProtection="1">
      <alignment vertical="center"/>
    </xf>
    <xf numFmtId="0" fontId="49" fillId="0" borderId="0" xfId="0" applyFont="1" applyAlignment="1" applyProtection="1">
      <alignment vertical="center"/>
    </xf>
    <xf numFmtId="0" fontId="51" fillId="0" borderId="0" xfId="0" applyFont="1" applyAlignment="1" applyProtection="1">
      <alignment horizontal="left" vertical="center" wrapText="1"/>
    </xf>
    <xf numFmtId="0" fontId="50"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50" fillId="0" borderId="0" xfId="0" applyFont="1" applyAlignment="1" applyProtection="1">
      <alignment horizontal="left" vertical="center"/>
    </xf>
    <xf numFmtId="0" fontId="40" fillId="25" borderId="0" xfId="0" applyFont="1" applyFill="1" applyAlignment="1" applyProtection="1">
      <alignment horizontal="left"/>
    </xf>
    <xf numFmtId="0" fontId="40" fillId="0" borderId="0" xfId="0" applyFont="1" applyAlignment="1" applyProtection="1">
      <alignment horizontal="left"/>
    </xf>
    <xf numFmtId="0" fontId="39" fillId="25" borderId="0" xfId="0" applyFont="1" applyFill="1" applyAlignment="1" applyProtection="1">
      <alignment horizontal="left"/>
    </xf>
    <xf numFmtId="10" fontId="40" fillId="0" borderId="0" xfId="342" applyNumberFormat="1" applyFont="1" applyFill="1" applyProtection="1"/>
    <xf numFmtId="0" fontId="40" fillId="25" borderId="0" xfId="0" applyFont="1" applyFill="1" applyAlignment="1" applyProtection="1">
      <alignment horizontal="left" wrapText="1"/>
    </xf>
    <xf numFmtId="0" fontId="41" fillId="25" borderId="0" xfId="0" applyFont="1" applyFill="1" applyProtection="1"/>
    <xf numFmtId="0" fontId="53" fillId="24" borderId="0" xfId="0" applyFont="1" applyFill="1" applyProtection="1"/>
    <xf numFmtId="4" fontId="54" fillId="0" borderId="0" xfId="0" applyNumberFormat="1" applyFont="1" applyProtection="1"/>
    <xf numFmtId="170" fontId="40" fillId="25" borderId="0" xfId="0" applyNumberFormat="1" applyFont="1" applyFill="1" applyProtection="1"/>
    <xf numFmtId="0" fontId="53" fillId="25" borderId="0" xfId="0" applyFont="1" applyFill="1" applyProtection="1"/>
    <xf numFmtId="0" fontId="53" fillId="0" borderId="0" xfId="0" applyFont="1" applyProtection="1"/>
    <xf numFmtId="0" fontId="41" fillId="25" borderId="0" xfId="0" applyFont="1" applyFill="1" applyAlignment="1" applyProtection="1">
      <alignment horizontal="center"/>
    </xf>
    <xf numFmtId="14" fontId="41" fillId="0" borderId="0" xfId="0" applyNumberFormat="1" applyFont="1" applyAlignment="1" applyProtection="1">
      <alignment horizontal="center"/>
    </xf>
    <xf numFmtId="0" fontId="53" fillId="25" borderId="0" xfId="0" applyFont="1" applyFill="1" applyAlignment="1" applyProtection="1">
      <alignment horizontal="center"/>
    </xf>
    <xf numFmtId="0" fontId="53" fillId="0" borderId="0" xfId="0" applyFont="1" applyAlignment="1" applyProtection="1">
      <alignment horizontal="center"/>
    </xf>
    <xf numFmtId="0" fontId="41" fillId="26" borderId="22" xfId="0" applyFont="1" applyFill="1" applyBorder="1" applyAlignment="1" applyProtection="1">
      <alignment horizontal="center" vertical="center" wrapText="1"/>
    </xf>
    <xf numFmtId="0" fontId="39" fillId="26" borderId="22" xfId="0" applyFont="1" applyFill="1" applyBorder="1" applyAlignment="1" applyProtection="1">
      <alignment horizontal="center" vertical="center" wrapText="1"/>
    </xf>
    <xf numFmtId="0" fontId="55" fillId="26" borderId="21" xfId="0" applyFont="1" applyFill="1" applyBorder="1" applyAlignment="1" applyProtection="1">
      <alignment horizontal="center" vertical="center"/>
    </xf>
    <xf numFmtId="0" fontId="55" fillId="26" borderId="19" xfId="0" applyFont="1" applyFill="1" applyBorder="1" applyAlignment="1" applyProtection="1">
      <alignment horizontal="center" vertical="center"/>
    </xf>
    <xf numFmtId="0" fontId="41" fillId="26" borderId="11" xfId="0" applyFont="1" applyFill="1" applyBorder="1" applyAlignment="1" applyProtection="1">
      <alignment horizontal="center" vertical="center" wrapText="1"/>
    </xf>
    <xf numFmtId="0" fontId="39" fillId="26" borderId="11" xfId="0" applyFont="1" applyFill="1" applyBorder="1" applyAlignment="1" applyProtection="1">
      <alignment horizontal="center" vertical="center" wrapText="1"/>
    </xf>
    <xf numFmtId="0" fontId="55" fillId="26" borderId="21" xfId="0" applyFont="1" applyFill="1" applyBorder="1" applyAlignment="1" applyProtection="1">
      <alignment horizontal="center" vertical="center"/>
    </xf>
    <xf numFmtId="0" fontId="39" fillId="26" borderId="12" xfId="0" applyFont="1" applyFill="1" applyBorder="1" applyAlignment="1" applyProtection="1">
      <alignment horizontal="center" vertical="center"/>
    </xf>
    <xf numFmtId="0" fontId="53" fillId="0" borderId="15" xfId="0" applyFont="1" applyBorder="1" applyAlignment="1" applyProtection="1">
      <alignment horizontal="left"/>
    </xf>
    <xf numFmtId="0" fontId="53" fillId="0" borderId="16" xfId="0" applyFont="1" applyBorder="1" applyAlignment="1" applyProtection="1">
      <alignment horizontal="left"/>
    </xf>
    <xf numFmtId="0" fontId="53" fillId="0" borderId="16" xfId="0" applyFont="1" applyBorder="1" applyProtection="1"/>
    <xf numFmtId="0" fontId="40" fillId="0" borderId="20" xfId="0" applyFont="1" applyBorder="1" applyProtection="1"/>
    <xf numFmtId="0" fontId="57" fillId="0" borderId="14" xfId="0" applyFont="1" applyBorder="1" applyAlignment="1" applyProtection="1">
      <alignment vertical="center"/>
    </xf>
    <xf numFmtId="0" fontId="58" fillId="0" borderId="0" xfId="0" applyFont="1" applyAlignment="1" applyProtection="1">
      <alignment horizontal="right"/>
    </xf>
    <xf numFmtId="0" fontId="58" fillId="0" borderId="0" xfId="0" applyFont="1" applyAlignment="1" applyProtection="1">
      <alignment horizontal="center"/>
    </xf>
    <xf numFmtId="0" fontId="58" fillId="0" borderId="0" xfId="0" applyFont="1" applyProtection="1"/>
    <xf numFmtId="0" fontId="40" fillId="0" borderId="17" xfId="0" applyFont="1" applyBorder="1" applyProtection="1"/>
    <xf numFmtId="0" fontId="39" fillId="0" borderId="14" xfId="0" applyFont="1" applyBorder="1" applyAlignment="1" applyProtection="1">
      <alignment horizontal="left" vertical="center"/>
    </xf>
    <xf numFmtId="0" fontId="40" fillId="0" borderId="0" xfId="0" applyFont="1" applyAlignment="1" applyProtection="1">
      <alignment horizontal="left" vertical="center" wrapText="1"/>
    </xf>
    <xf numFmtId="0" fontId="40" fillId="0" borderId="0" xfId="0" applyFont="1" applyAlignment="1" applyProtection="1">
      <alignment horizontal="center" vertical="center"/>
    </xf>
    <xf numFmtId="4" fontId="40" fillId="0" borderId="0" xfId="0" applyNumberFormat="1" applyFont="1" applyAlignment="1" applyProtection="1">
      <alignment horizontal="center" vertical="center"/>
    </xf>
    <xf numFmtId="4" fontId="40" fillId="0" borderId="0" xfId="307" applyNumberFormat="1" applyFont="1" applyFill="1" applyBorder="1" applyAlignment="1" applyProtection="1">
      <alignment horizontal="center" vertical="center"/>
    </xf>
    <xf numFmtId="4" fontId="40" fillId="0" borderId="17" xfId="307" applyNumberFormat="1" applyFont="1" applyFill="1" applyBorder="1" applyAlignment="1" applyProtection="1">
      <alignment horizontal="center" vertical="center"/>
    </xf>
    <xf numFmtId="0" fontId="39" fillId="0" borderId="0" xfId="0" applyFont="1" applyProtection="1"/>
    <xf numFmtId="0" fontId="39" fillId="0" borderId="0" xfId="0" applyFont="1" applyAlignment="1" applyProtection="1">
      <alignment horizontal="left" vertical="center" wrapText="1"/>
    </xf>
    <xf numFmtId="0" fontId="39" fillId="0" borderId="0" xfId="0" applyFont="1" applyAlignment="1" applyProtection="1">
      <alignment horizontal="center" vertical="center"/>
    </xf>
    <xf numFmtId="4" fontId="39" fillId="0" borderId="0" xfId="0" applyNumberFormat="1" applyFont="1" applyAlignment="1" applyProtection="1">
      <alignment horizontal="center" vertical="center"/>
    </xf>
    <xf numFmtId="4" fontId="39" fillId="0" borderId="17" xfId="307" applyNumberFormat="1" applyFont="1" applyFill="1" applyBorder="1" applyAlignment="1" applyProtection="1">
      <alignment horizontal="center" vertical="center"/>
    </xf>
    <xf numFmtId="4" fontId="40" fillId="25" borderId="0" xfId="307" applyNumberFormat="1" applyFont="1" applyFill="1" applyBorder="1" applyAlignment="1" applyProtection="1">
      <alignment horizontal="center" vertical="center"/>
    </xf>
    <xf numFmtId="0" fontId="43" fillId="0" borderId="14" xfId="0" applyFont="1" applyBorder="1" applyAlignment="1" applyProtection="1">
      <alignment horizontal="left" vertical="center"/>
    </xf>
    <xf numFmtId="0" fontId="40" fillId="0" borderId="0" xfId="415" applyFont="1" applyAlignment="1" applyProtection="1">
      <alignment horizontal="left" vertical="center" wrapText="1"/>
    </xf>
    <xf numFmtId="0" fontId="39" fillId="0" borderId="14" xfId="0" applyFont="1" applyBorder="1" applyAlignment="1" applyProtection="1">
      <alignment horizontal="left" vertical="center" wrapText="1"/>
    </xf>
    <xf numFmtId="0" fontId="40" fillId="0" borderId="0" xfId="0" applyFont="1" applyAlignment="1" applyProtection="1">
      <alignment horizontal="center" vertical="center"/>
    </xf>
    <xf numFmtId="0" fontId="40" fillId="0" borderId="14" xfId="0" applyFont="1" applyBorder="1" applyAlignment="1" applyProtection="1">
      <alignment horizontal="left" vertical="center"/>
    </xf>
    <xf numFmtId="0" fontId="40" fillId="0" borderId="0" xfId="0" applyFont="1" applyAlignment="1" applyProtection="1">
      <alignment vertical="center" wrapText="1"/>
    </xf>
    <xf numFmtId="0" fontId="52" fillId="0" borderId="0" xfId="0" applyFont="1" applyAlignment="1" applyProtection="1">
      <alignment vertical="center" wrapText="1"/>
    </xf>
    <xf numFmtId="0" fontId="39" fillId="0" borderId="0" xfId="0" applyFont="1" applyAlignment="1" applyProtection="1">
      <alignment horizontal="left" wrapText="1"/>
    </xf>
    <xf numFmtId="0" fontId="39" fillId="0" borderId="13" xfId="0" applyFont="1" applyBorder="1" applyAlignment="1" applyProtection="1">
      <alignment horizontal="left" vertical="center"/>
    </xf>
    <xf numFmtId="0" fontId="39" fillId="0" borderId="10" xfId="0" applyFont="1" applyBorder="1" applyAlignment="1" applyProtection="1">
      <alignment horizontal="left" wrapText="1"/>
    </xf>
    <xf numFmtId="3" fontId="39" fillId="0" borderId="10" xfId="0" applyNumberFormat="1" applyFont="1" applyBorder="1" applyAlignment="1" applyProtection="1">
      <alignment horizontal="left" vertical="center"/>
    </xf>
    <xf numFmtId="4" fontId="39" fillId="0" borderId="10" xfId="0" applyNumberFormat="1" applyFont="1" applyBorder="1" applyAlignment="1" applyProtection="1">
      <alignment horizontal="center" vertical="center"/>
    </xf>
    <xf numFmtId="4" fontId="39" fillId="0" borderId="18" xfId="0" applyNumberFormat="1" applyFont="1" applyBorder="1" applyAlignment="1" applyProtection="1">
      <alignment horizontal="center" vertical="center"/>
    </xf>
    <xf numFmtId="0" fontId="39" fillId="0" borderId="14" xfId="0" applyFont="1" applyBorder="1" applyAlignment="1" applyProtection="1">
      <alignment horizontal="left"/>
    </xf>
    <xf numFmtId="0" fontId="39" fillId="0" borderId="0" xfId="0" applyFont="1" applyAlignment="1" applyProtection="1">
      <alignment horizontal="left"/>
    </xf>
    <xf numFmtId="3" fontId="39" fillId="0" borderId="0" xfId="0" applyNumberFormat="1" applyFont="1" applyAlignment="1" applyProtection="1">
      <alignment horizontal="center" vertical="center"/>
    </xf>
    <xf numFmtId="4" fontId="40" fillId="0" borderId="0" xfId="0" applyNumberFormat="1" applyFont="1" applyProtection="1"/>
    <xf numFmtId="0" fontId="43" fillId="0" borderId="0" xfId="0" applyFont="1" applyAlignment="1" applyProtection="1">
      <alignment horizontal="left" vertical="center"/>
    </xf>
    <xf numFmtId="0" fontId="40" fillId="0" borderId="0" xfId="0" applyFont="1" applyAlignment="1" applyProtection="1">
      <alignment vertical="center"/>
    </xf>
    <xf numFmtId="0" fontId="39" fillId="0" borderId="0" xfId="0" applyFont="1" applyAlignment="1" applyProtection="1">
      <alignment vertical="center"/>
    </xf>
    <xf numFmtId="0" fontId="52" fillId="0" borderId="0" xfId="0" applyFont="1" applyAlignment="1" applyProtection="1">
      <alignment horizontal="left" vertical="center"/>
    </xf>
    <xf numFmtId="0" fontId="52" fillId="0" borderId="0" xfId="0" applyFont="1" applyAlignment="1" applyProtection="1">
      <alignment horizontal="left" vertical="center" wrapText="1"/>
    </xf>
    <xf numFmtId="0" fontId="40" fillId="0" borderId="0" xfId="0" applyFont="1" applyAlignment="1" applyProtection="1">
      <alignment horizontal="left" vertical="center" wrapText="1"/>
    </xf>
    <xf numFmtId="0" fontId="40" fillId="0" borderId="0" xfId="0" applyFont="1" applyAlignment="1" applyProtection="1">
      <alignment horizontal="left" vertical="center"/>
    </xf>
    <xf numFmtId="0" fontId="53" fillId="0" borderId="0" xfId="0" applyFont="1" applyAlignment="1" applyProtection="1">
      <alignment horizontal="left"/>
    </xf>
    <xf numFmtId="0" fontId="41" fillId="24" borderId="0" xfId="0" applyFont="1" applyFill="1" applyAlignment="1" applyProtection="1">
      <alignment horizontal="center"/>
    </xf>
    <xf numFmtId="14" fontId="41" fillId="24" borderId="0" xfId="0" applyNumberFormat="1" applyFont="1" applyFill="1" applyAlignment="1" applyProtection="1">
      <alignment horizontal="center"/>
    </xf>
    <xf numFmtId="14" fontId="41" fillId="24" borderId="10" xfId="0" applyNumberFormat="1" applyFont="1" applyFill="1" applyBorder="1" applyAlignment="1" applyProtection="1">
      <alignment horizontal="center"/>
    </xf>
    <xf numFmtId="0" fontId="41" fillId="24" borderId="10" xfId="0" applyFont="1" applyFill="1" applyBorder="1" applyAlignment="1" applyProtection="1">
      <alignment horizontal="center"/>
    </xf>
    <xf numFmtId="0" fontId="39" fillId="24" borderId="10" xfId="0" applyFont="1" applyFill="1" applyBorder="1" applyAlignment="1" applyProtection="1">
      <alignment horizontal="center"/>
    </xf>
    <xf numFmtId="0" fontId="41" fillId="24" borderId="0" xfId="0" applyFont="1" applyFill="1" applyAlignment="1" applyProtection="1">
      <alignment horizontal="center"/>
    </xf>
    <xf numFmtId="0" fontId="39" fillId="26" borderId="21" xfId="0" applyFont="1" applyFill="1" applyBorder="1" applyAlignment="1" applyProtection="1">
      <alignment horizontal="center" vertical="center"/>
    </xf>
    <xf numFmtId="0" fontId="39" fillId="26" borderId="23" xfId="0" applyFont="1" applyFill="1" applyBorder="1" applyAlignment="1" applyProtection="1">
      <alignment horizontal="center" vertical="center"/>
    </xf>
    <xf numFmtId="0" fontId="39" fillId="26" borderId="19" xfId="0" applyFont="1" applyFill="1" applyBorder="1" applyAlignment="1" applyProtection="1">
      <alignment horizontal="center" vertical="center"/>
    </xf>
    <xf numFmtId="0" fontId="53" fillId="24" borderId="0" xfId="0" applyFont="1" applyFill="1" applyAlignment="1" applyProtection="1">
      <alignment horizontal="center"/>
    </xf>
    <xf numFmtId="0" fontId="39" fillId="26" borderId="22" xfId="0" applyFont="1" applyFill="1" applyBorder="1" applyAlignment="1" applyProtection="1">
      <alignment horizontal="center" vertical="center" wrapText="1"/>
    </xf>
    <xf numFmtId="0" fontId="40" fillId="0" borderId="16" xfId="0" applyFont="1" applyBorder="1" applyAlignment="1" applyProtection="1">
      <alignment horizontal="left"/>
    </xf>
    <xf numFmtId="0" fontId="58" fillId="0" borderId="16" xfId="0" applyFont="1" applyBorder="1" applyAlignment="1" applyProtection="1">
      <alignment horizontal="left"/>
    </xf>
    <xf numFmtId="0" fontId="58" fillId="0" borderId="20" xfId="0" applyFont="1" applyBorder="1" applyAlignment="1" applyProtection="1">
      <alignment horizontal="left"/>
    </xf>
    <xf numFmtId="0" fontId="57" fillId="0" borderId="14" xfId="0" applyFont="1" applyBorder="1" applyProtection="1"/>
    <xf numFmtId="3" fontId="40" fillId="0" borderId="0" xfId="0" applyNumberFormat="1" applyFont="1" applyAlignment="1" applyProtection="1">
      <alignment horizontal="right"/>
    </xf>
    <xf numFmtId="3" fontId="58" fillId="0" borderId="0" xfId="0" applyNumberFormat="1" applyFont="1" applyAlignment="1" applyProtection="1">
      <alignment horizontal="right"/>
    </xf>
    <xf numFmtId="3" fontId="58" fillId="0" borderId="17" xfId="0" applyNumberFormat="1" applyFont="1" applyBorder="1" applyAlignment="1" applyProtection="1">
      <alignment horizontal="right"/>
    </xf>
    <xf numFmtId="0" fontId="40" fillId="0" borderId="0" xfId="0" applyFont="1" applyAlignment="1" applyProtection="1">
      <alignment horizontal="justify" vertical="center" wrapText="1"/>
    </xf>
    <xf numFmtId="4" fontId="40" fillId="25" borderId="0" xfId="0" applyNumberFormat="1" applyFont="1" applyFill="1" applyAlignment="1" applyProtection="1">
      <alignment horizontal="center" vertical="center"/>
    </xf>
    <xf numFmtId="4" fontId="40" fillId="0" borderId="17" xfId="0" applyNumberFormat="1" applyFont="1" applyBorder="1" applyAlignment="1" applyProtection="1">
      <alignment horizontal="center" vertical="center"/>
    </xf>
    <xf numFmtId="0" fontId="39" fillId="25" borderId="14" xfId="0" applyFont="1" applyFill="1" applyBorder="1" applyAlignment="1" applyProtection="1">
      <alignment horizontal="left" vertical="center"/>
    </xf>
    <xf numFmtId="0" fontId="39" fillId="25" borderId="14" xfId="0" applyFont="1" applyFill="1" applyBorder="1" applyAlignment="1" applyProtection="1">
      <alignment horizontal="left"/>
    </xf>
    <xf numFmtId="0" fontId="40" fillId="0" borderId="0" xfId="0" applyFont="1" applyAlignment="1" applyProtection="1">
      <alignment horizontal="center" vertical="center" wrapText="1"/>
    </xf>
    <xf numFmtId="0" fontId="43" fillId="0" borderId="14" xfId="0" applyFont="1" applyBorder="1" applyProtection="1"/>
    <xf numFmtId="4" fontId="39" fillId="0" borderId="17" xfId="0" applyNumberFormat="1" applyFont="1" applyBorder="1" applyAlignment="1" applyProtection="1">
      <alignment horizontal="center" vertical="center"/>
    </xf>
    <xf numFmtId="9" fontId="40" fillId="0" borderId="0" xfId="185" applyFont="1" applyFill="1" applyBorder="1" applyAlignment="1" applyProtection="1">
      <alignment horizontal="center" vertical="center"/>
    </xf>
    <xf numFmtId="0" fontId="43" fillId="0" borderId="14" xfId="0" applyFont="1" applyBorder="1" applyAlignment="1" applyProtection="1">
      <alignment horizontal="left"/>
    </xf>
    <xf numFmtId="0" fontId="52" fillId="25" borderId="0" xfId="0" applyFont="1" applyFill="1" applyAlignment="1" applyProtection="1">
      <alignment horizontal="justify" vertical="center" wrapText="1"/>
    </xf>
    <xf numFmtId="0" fontId="52" fillId="0" borderId="0" xfId="0" applyFont="1" applyAlignment="1" applyProtection="1">
      <alignment wrapText="1"/>
    </xf>
    <xf numFmtId="0" fontId="39" fillId="0" borderId="13" xfId="0" applyFont="1" applyBorder="1" applyAlignment="1" applyProtection="1">
      <alignment horizontal="left"/>
    </xf>
    <xf numFmtId="0" fontId="39" fillId="0" borderId="10" xfId="0" applyFont="1" applyBorder="1" applyAlignment="1" applyProtection="1">
      <alignment horizontal="left"/>
    </xf>
    <xf numFmtId="0" fontId="39" fillId="0" borderId="10" xfId="0" applyFont="1" applyBorder="1" applyProtection="1"/>
    <xf numFmtId="3" fontId="39" fillId="0" borderId="0" xfId="0" applyNumberFormat="1" applyFont="1" applyProtection="1"/>
    <xf numFmtId="2" fontId="39" fillId="0" borderId="0" xfId="0" applyNumberFormat="1" applyFont="1" applyProtection="1"/>
    <xf numFmtId="10" fontId="39" fillId="0" borderId="0" xfId="342" applyNumberFormat="1" applyFont="1" applyFill="1" applyBorder="1" applyAlignment="1" applyProtection="1"/>
    <xf numFmtId="0" fontId="40" fillId="24" borderId="0" xfId="0" applyFont="1" applyFill="1" applyAlignment="1" applyProtection="1">
      <alignment horizontal="left" vertical="center"/>
    </xf>
    <xf numFmtId="0" fontId="40" fillId="24" borderId="0" xfId="0" applyFont="1" applyFill="1" applyAlignment="1" applyProtection="1">
      <alignment vertical="center"/>
    </xf>
    <xf numFmtId="4" fontId="40" fillId="0" borderId="0" xfId="0" applyNumberFormat="1" applyFont="1" applyAlignment="1" applyProtection="1">
      <alignment vertical="center"/>
    </xf>
    <xf numFmtId="0" fontId="52" fillId="24" borderId="0" xfId="0" applyFont="1" applyFill="1" applyAlignment="1" applyProtection="1">
      <alignment horizontal="left" vertical="center" wrapText="1"/>
    </xf>
    <xf numFmtId="0" fontId="52" fillId="24" borderId="0" xfId="0" applyFont="1" applyFill="1" applyAlignment="1" applyProtection="1">
      <alignment vertical="center" wrapText="1"/>
    </xf>
    <xf numFmtId="0" fontId="53" fillId="24" borderId="0" xfId="0" applyFont="1" applyFill="1" applyAlignment="1" applyProtection="1">
      <alignment vertical="center" wrapText="1"/>
    </xf>
    <xf numFmtId="0" fontId="53" fillId="25" borderId="0" xfId="0" applyFont="1" applyFill="1" applyAlignment="1" applyProtection="1">
      <alignment vertical="center"/>
    </xf>
    <xf numFmtId="0" fontId="53" fillId="25" borderId="0" xfId="0" applyFont="1" applyFill="1" applyAlignment="1" applyProtection="1">
      <alignment horizontal="left" vertical="center"/>
    </xf>
    <xf numFmtId="0" fontId="40" fillId="25" borderId="0" xfId="0" applyFont="1" applyFill="1" applyAlignment="1" applyProtection="1">
      <alignment vertical="center"/>
    </xf>
    <xf numFmtId="0" fontId="53" fillId="24" borderId="0" xfId="0" applyFont="1" applyFill="1" applyAlignment="1" applyProtection="1">
      <alignment horizontal="left"/>
    </xf>
    <xf numFmtId="0" fontId="40" fillId="24" borderId="0" xfId="0" applyFont="1" applyFill="1" applyProtection="1"/>
    <xf numFmtId="0" fontId="50" fillId="0" borderId="0" xfId="0" applyFont="1" applyProtection="1"/>
    <xf numFmtId="0" fontId="39" fillId="0" borderId="0" xfId="0" applyFont="1" applyAlignment="1" applyProtection="1">
      <alignment horizontal="center"/>
    </xf>
    <xf numFmtId="14" fontId="39" fillId="24" borderId="0" xfId="0" applyNumberFormat="1" applyFont="1" applyFill="1" applyAlignment="1" applyProtection="1">
      <alignment horizontal="center"/>
    </xf>
    <xf numFmtId="14" fontId="39" fillId="24" borderId="0" xfId="0" applyNumberFormat="1" applyFont="1" applyFill="1" applyProtection="1"/>
    <xf numFmtId="4" fontId="40" fillId="24" borderId="0" xfId="0" applyNumberFormat="1" applyFont="1" applyFill="1" applyProtection="1"/>
    <xf numFmtId="0" fontId="39" fillId="26" borderId="15" xfId="0" applyFont="1" applyFill="1" applyBorder="1" applyAlignment="1" applyProtection="1">
      <alignment horizontal="center" vertical="center" wrapText="1"/>
    </xf>
    <xf numFmtId="0" fontId="39" fillId="26" borderId="25" xfId="0" applyFont="1" applyFill="1" applyBorder="1" applyAlignment="1" applyProtection="1">
      <alignment horizontal="center" vertical="center"/>
    </xf>
    <xf numFmtId="0" fontId="39" fillId="26" borderId="26" xfId="0" applyFont="1" applyFill="1" applyBorder="1" applyAlignment="1" applyProtection="1">
      <alignment horizontal="center" vertical="center"/>
    </xf>
    <xf numFmtId="0" fontId="44" fillId="26" borderId="22" xfId="0" applyFont="1" applyFill="1" applyBorder="1" applyAlignment="1" applyProtection="1">
      <alignment horizontal="center" vertical="center" wrapText="1"/>
    </xf>
    <xf numFmtId="0" fontId="40" fillId="24" borderId="0" xfId="0" applyFont="1" applyFill="1" applyAlignment="1" applyProtection="1">
      <alignment horizontal="center"/>
    </xf>
    <xf numFmtId="0" fontId="39" fillId="26" borderId="24" xfId="0" applyFont="1" applyFill="1" applyBorder="1" applyAlignment="1" applyProtection="1">
      <alignment horizontal="center" vertical="center" wrapText="1"/>
    </xf>
    <xf numFmtId="0" fontId="39" fillId="26" borderId="14" xfId="0" applyFont="1" applyFill="1" applyBorder="1" applyAlignment="1" applyProtection="1">
      <alignment horizontal="center" vertical="center" wrapText="1"/>
    </xf>
    <xf numFmtId="0" fontId="41" fillId="26" borderId="22" xfId="0" applyFont="1" applyFill="1" applyBorder="1" applyAlignment="1" applyProtection="1">
      <alignment horizontal="center" vertical="center" wrapText="1"/>
    </xf>
    <xf numFmtId="0" fontId="39" fillId="26" borderId="15" xfId="0" applyFont="1" applyFill="1" applyBorder="1" applyAlignment="1" applyProtection="1">
      <alignment horizontal="center" vertical="center" wrapText="1"/>
    </xf>
    <xf numFmtId="0" fontId="39" fillId="26" borderId="27" xfId="0" applyFont="1" applyFill="1" applyBorder="1" applyAlignment="1" applyProtection="1">
      <alignment horizontal="center" vertical="center" wrapText="1"/>
    </xf>
    <xf numFmtId="0" fontId="39" fillId="26" borderId="21" xfId="0" applyFont="1" applyFill="1" applyBorder="1" applyAlignment="1" applyProtection="1">
      <alignment horizontal="center" vertical="center" wrapText="1"/>
    </xf>
    <xf numFmtId="0" fontId="44" fillId="26" borderId="11" xfId="0" applyFont="1" applyFill="1" applyBorder="1" applyAlignment="1" applyProtection="1">
      <alignment horizontal="center" vertical="center" wrapText="1"/>
    </xf>
    <xf numFmtId="0" fontId="63" fillId="25" borderId="0" xfId="0" applyFont="1" applyFill="1" applyAlignment="1" applyProtection="1">
      <alignment horizontal="left" vertical="center"/>
    </xf>
    <xf numFmtId="0" fontId="63" fillId="25" borderId="0" xfId="0" applyFont="1" applyFill="1" applyAlignment="1" applyProtection="1">
      <alignment horizontal="center" vertical="center"/>
    </xf>
    <xf numFmtId="0" fontId="40" fillId="24" borderId="15" xfId="0" applyFont="1" applyFill="1" applyBorder="1" applyAlignment="1" applyProtection="1">
      <alignment horizontal="left"/>
    </xf>
    <xf numFmtId="0" fontId="40" fillId="24" borderId="16" xfId="0" applyFont="1" applyFill="1" applyBorder="1" applyAlignment="1" applyProtection="1">
      <alignment horizontal="left"/>
    </xf>
    <xf numFmtId="0" fontId="40" fillId="24" borderId="16" xfId="0" applyFont="1" applyFill="1" applyBorder="1" applyProtection="1"/>
    <xf numFmtId="0" fontId="40" fillId="0" borderId="20" xfId="0" applyFont="1" applyBorder="1" applyAlignment="1" applyProtection="1">
      <alignment horizontal="left"/>
    </xf>
    <xf numFmtId="0" fontId="53" fillId="24" borderId="16" xfId="0" applyFont="1" applyFill="1" applyBorder="1" applyAlignment="1" applyProtection="1">
      <alignment horizontal="left"/>
    </xf>
    <xf numFmtId="0" fontId="40" fillId="24" borderId="28" xfId="0" applyFont="1" applyFill="1" applyBorder="1" applyProtection="1"/>
    <xf numFmtId="0" fontId="40" fillId="25" borderId="0" xfId="0" applyFont="1" applyFill="1" applyAlignment="1" applyProtection="1">
      <alignment horizontal="center" vertical="center"/>
    </xf>
    <xf numFmtId="0" fontId="45" fillId="25" borderId="24" xfId="0" applyFont="1" applyFill="1" applyBorder="1" applyProtection="1"/>
    <xf numFmtId="0" fontId="63" fillId="25" borderId="0" xfId="0" applyFont="1" applyFill="1" applyAlignment="1" applyProtection="1">
      <alignment wrapText="1"/>
    </xf>
    <xf numFmtId="0" fontId="43" fillId="25" borderId="14" xfId="0" applyFont="1" applyFill="1" applyBorder="1" applyProtection="1"/>
    <xf numFmtId="0" fontId="58" fillId="24" borderId="0" xfId="0" applyFont="1" applyFill="1" applyAlignment="1" applyProtection="1">
      <alignment horizontal="right"/>
    </xf>
    <xf numFmtId="0" fontId="58" fillId="24" borderId="0" xfId="0" applyFont="1" applyFill="1" applyProtection="1"/>
    <xf numFmtId="3" fontId="58" fillId="0" borderId="14" xfId="0" applyNumberFormat="1" applyFont="1" applyBorder="1" applyAlignment="1" applyProtection="1">
      <alignment horizontal="right"/>
    </xf>
    <xf numFmtId="171" fontId="58" fillId="0" borderId="0" xfId="0" applyNumberFormat="1" applyFont="1" applyAlignment="1" applyProtection="1">
      <alignment horizontal="right"/>
    </xf>
    <xf numFmtId="3" fontId="58" fillId="25" borderId="0" xfId="0" applyNumberFormat="1" applyFont="1" applyFill="1" applyAlignment="1" applyProtection="1">
      <alignment horizontal="right"/>
    </xf>
    <xf numFmtId="0" fontId="58" fillId="24" borderId="29" xfId="0" applyFont="1" applyFill="1" applyBorder="1" applyProtection="1"/>
    <xf numFmtId="0" fontId="58" fillId="0" borderId="0" xfId="0" applyFont="1" applyAlignment="1" applyProtection="1">
      <alignment horizontal="center" vertical="center"/>
    </xf>
    <xf numFmtId="0" fontId="52" fillId="25" borderId="0" xfId="0" applyFont="1" applyFill="1" applyAlignment="1" applyProtection="1">
      <alignment horizontal="left" vertical="center" wrapText="1"/>
    </xf>
    <xf numFmtId="4" fontId="40" fillId="0" borderId="14" xfId="0" applyNumberFormat="1" applyFont="1" applyBorder="1" applyAlignment="1" applyProtection="1">
      <alignment horizontal="center" vertical="center"/>
    </xf>
    <xf numFmtId="10" fontId="40" fillId="0" borderId="0" xfId="342" applyNumberFormat="1" applyFont="1" applyFill="1" applyBorder="1" applyAlignment="1" applyProtection="1">
      <alignment horizontal="center" vertical="center"/>
    </xf>
    <xf numFmtId="10" fontId="40" fillId="0" borderId="29" xfId="342" applyNumberFormat="1" applyFont="1" applyFill="1" applyBorder="1" applyAlignment="1" applyProtection="1">
      <alignment horizontal="center" vertical="center"/>
    </xf>
    <xf numFmtId="10" fontId="40" fillId="28" borderId="0" xfId="185" applyNumberFormat="1" applyFont="1" applyFill="1" applyBorder="1" applyAlignment="1" applyProtection="1">
      <alignment horizontal="center" vertical="center"/>
    </xf>
    <xf numFmtId="0" fontId="68" fillId="0" borderId="24" xfId="0" applyFont="1" applyBorder="1" applyAlignment="1" applyProtection="1">
      <alignment horizontal="center" vertical="center"/>
    </xf>
    <xf numFmtId="172" fontId="40" fillId="25" borderId="0" xfId="0" applyNumberFormat="1" applyFont="1" applyFill="1" applyAlignment="1" applyProtection="1">
      <alignment horizontal="center" vertical="center"/>
    </xf>
    <xf numFmtId="10" fontId="40" fillId="0" borderId="0" xfId="0" applyNumberFormat="1" applyFont="1" applyProtection="1"/>
    <xf numFmtId="0" fontId="40" fillId="25" borderId="0" xfId="0" applyFont="1" applyFill="1" applyAlignment="1" applyProtection="1">
      <alignment horizontal="left" vertical="center" wrapText="1"/>
    </xf>
    <xf numFmtId="10" fontId="40" fillId="0" borderId="0" xfId="185" applyNumberFormat="1" applyFont="1" applyFill="1" applyBorder="1" applyAlignment="1" applyProtection="1">
      <alignment horizontal="center" vertical="center"/>
    </xf>
    <xf numFmtId="10" fontId="40" fillId="0" borderId="0" xfId="185" applyNumberFormat="1" applyFont="1" applyAlignment="1" applyProtection="1">
      <alignment horizontal="center" vertical="center"/>
    </xf>
    <xf numFmtId="10" fontId="40" fillId="25" borderId="0" xfId="342" applyNumberFormat="1" applyFont="1" applyFill="1" applyBorder="1" applyAlignment="1" applyProtection="1">
      <alignment horizontal="center" vertical="center"/>
    </xf>
    <xf numFmtId="10" fontId="40" fillId="25" borderId="29" xfId="342" applyNumberFormat="1" applyFont="1" applyFill="1" applyBorder="1" applyAlignment="1" applyProtection="1">
      <alignment horizontal="center" vertical="center"/>
    </xf>
    <xf numFmtId="10" fontId="40" fillId="25" borderId="0" xfId="185" applyNumberFormat="1" applyFont="1" applyFill="1" applyAlignment="1" applyProtection="1">
      <alignment horizontal="center" vertical="center"/>
    </xf>
    <xf numFmtId="0" fontId="53" fillId="25" borderId="24" xfId="0" applyFont="1" applyFill="1" applyBorder="1" applyAlignment="1" applyProtection="1">
      <alignment horizontal="center" vertical="center"/>
    </xf>
    <xf numFmtId="0" fontId="39" fillId="25" borderId="0" xfId="0" applyFont="1" applyFill="1" applyAlignment="1" applyProtection="1">
      <alignment horizontal="left" wrapText="1"/>
    </xf>
    <xf numFmtId="0" fontId="39" fillId="25" borderId="0" xfId="0" applyFont="1" applyFill="1" applyAlignment="1" applyProtection="1">
      <alignment horizontal="center" vertical="center"/>
    </xf>
    <xf numFmtId="4" fontId="39" fillId="25" borderId="0" xfId="0" applyNumberFormat="1" applyFont="1" applyFill="1" applyAlignment="1" applyProtection="1">
      <alignment horizontal="center" vertical="center"/>
    </xf>
    <xf numFmtId="4" fontId="39" fillId="25" borderId="14" xfId="0" applyNumberFormat="1" applyFont="1" applyFill="1" applyBorder="1" applyAlignment="1" applyProtection="1">
      <alignment horizontal="center" vertical="center"/>
    </xf>
    <xf numFmtId="10" fontId="39" fillId="25" borderId="0" xfId="342" applyNumberFormat="1" applyFont="1" applyFill="1" applyBorder="1" applyAlignment="1" applyProtection="1">
      <alignment horizontal="center" vertical="center"/>
    </xf>
    <xf numFmtId="10" fontId="39" fillId="0" borderId="0" xfId="342" applyNumberFormat="1" applyFont="1" applyFill="1" applyBorder="1" applyAlignment="1" applyProtection="1">
      <alignment horizontal="center" vertical="center"/>
    </xf>
    <xf numFmtId="10" fontId="39" fillId="0" borderId="0" xfId="185" applyNumberFormat="1" applyFont="1" applyFill="1" applyBorder="1" applyAlignment="1" applyProtection="1">
      <alignment horizontal="center" vertical="center"/>
    </xf>
    <xf numFmtId="10" fontId="45" fillId="0" borderId="24" xfId="0" applyNumberFormat="1" applyFont="1" applyBorder="1" applyAlignment="1" applyProtection="1">
      <alignment horizontal="center" vertical="center"/>
    </xf>
    <xf numFmtId="0" fontId="43" fillId="25" borderId="14" xfId="0" applyFont="1" applyFill="1" applyBorder="1" applyAlignment="1" applyProtection="1">
      <alignment horizontal="left"/>
    </xf>
    <xf numFmtId="0" fontId="40" fillId="25" borderId="0" xfId="0" applyFont="1" applyFill="1" applyAlignment="1" applyProtection="1">
      <alignment horizontal="left" wrapText="1"/>
    </xf>
    <xf numFmtId="4" fontId="40" fillId="25" borderId="14" xfId="0" applyNumberFormat="1" applyFont="1" applyFill="1" applyBorder="1" applyAlignment="1" applyProtection="1">
      <alignment horizontal="center" vertical="center"/>
    </xf>
    <xf numFmtId="0" fontId="40" fillId="25" borderId="0" xfId="415" applyFont="1" applyFill="1" applyAlignment="1" applyProtection="1">
      <alignment horizontal="left" vertical="center" wrapText="1"/>
    </xf>
    <xf numFmtId="10" fontId="40" fillId="0" borderId="29" xfId="342" applyNumberFormat="1" applyFont="1" applyFill="1" applyBorder="1" applyAlignment="1" applyProtection="1">
      <alignment horizontal="center" vertical="center"/>
    </xf>
    <xf numFmtId="10" fontId="40" fillId="0" borderId="0" xfId="342" applyNumberFormat="1" applyFont="1" applyFill="1" applyBorder="1" applyAlignment="1" applyProtection="1">
      <alignment horizontal="center" vertical="center"/>
    </xf>
    <xf numFmtId="10" fontId="40" fillId="0" borderId="0" xfId="185" applyNumberFormat="1" applyFont="1" applyFill="1" applyBorder="1" applyAlignment="1" applyProtection="1">
      <alignment horizontal="center" vertical="center"/>
    </xf>
    <xf numFmtId="0" fontId="68" fillId="0" borderId="24" xfId="0" applyFont="1" applyBorder="1" applyAlignment="1" applyProtection="1">
      <alignment horizontal="center" vertical="center"/>
    </xf>
    <xf numFmtId="0" fontId="39" fillId="25" borderId="14" xfId="0" applyFont="1" applyFill="1" applyBorder="1" applyAlignment="1" applyProtection="1">
      <alignment horizontal="left" vertical="center" wrapText="1"/>
    </xf>
    <xf numFmtId="4" fontId="39" fillId="0" borderId="14" xfId="0" applyNumberFormat="1" applyFont="1" applyBorder="1" applyAlignment="1" applyProtection="1">
      <alignment horizontal="center" vertical="center"/>
    </xf>
    <xf numFmtId="0" fontId="40" fillId="25" borderId="14" xfId="0" applyFont="1" applyFill="1" applyBorder="1" applyAlignment="1" applyProtection="1">
      <alignment horizontal="left"/>
    </xf>
    <xf numFmtId="0" fontId="40" fillId="25" borderId="0" xfId="0" applyFont="1" applyFill="1" applyAlignment="1" applyProtection="1">
      <alignment vertical="center" wrapText="1"/>
    </xf>
    <xf numFmtId="10" fontId="40" fillId="0" borderId="0" xfId="185" applyNumberFormat="1" applyFont="1" applyFill="1" applyAlignment="1" applyProtection="1">
      <alignment horizontal="center" vertical="center"/>
    </xf>
    <xf numFmtId="0" fontId="40" fillId="25" borderId="0" xfId="0" applyFont="1" applyFill="1" applyAlignment="1" applyProtection="1">
      <alignment wrapText="1"/>
    </xf>
    <xf numFmtId="4" fontId="40" fillId="25" borderId="24" xfId="0" applyNumberFormat="1" applyFont="1" applyFill="1" applyBorder="1" applyAlignment="1" applyProtection="1">
      <alignment vertical="center"/>
    </xf>
    <xf numFmtId="0" fontId="52" fillId="25" borderId="0" xfId="0" applyFont="1" applyFill="1" applyAlignment="1" applyProtection="1">
      <alignment wrapText="1"/>
    </xf>
    <xf numFmtId="0" fontId="40" fillId="27" borderId="0" xfId="0" applyFont="1" applyFill="1" applyProtection="1"/>
    <xf numFmtId="4" fontId="40" fillId="25" borderId="24" xfId="0" applyNumberFormat="1" applyFont="1" applyFill="1" applyBorder="1" applyProtection="1"/>
    <xf numFmtId="0" fontId="39" fillId="24" borderId="14" xfId="0" applyFont="1" applyFill="1" applyBorder="1" applyAlignment="1" applyProtection="1">
      <alignment horizontal="left"/>
    </xf>
    <xf numFmtId="0" fontId="39" fillId="24" borderId="0" xfId="0" applyFont="1" applyFill="1" applyAlignment="1" applyProtection="1">
      <alignment horizontal="left" wrapText="1"/>
    </xf>
    <xf numFmtId="0" fontId="40" fillId="24" borderId="0" xfId="0" applyFont="1" applyFill="1" applyAlignment="1" applyProtection="1">
      <alignment horizontal="center" vertical="center"/>
    </xf>
    <xf numFmtId="0" fontId="39" fillId="24" borderId="0" xfId="0" applyFont="1" applyFill="1" applyAlignment="1" applyProtection="1">
      <alignment horizontal="left"/>
    </xf>
    <xf numFmtId="4" fontId="39" fillId="24" borderId="14" xfId="0" applyNumberFormat="1" applyFont="1" applyFill="1" applyBorder="1" applyAlignment="1" applyProtection="1">
      <alignment horizontal="center" vertical="center"/>
    </xf>
    <xf numFmtId="4" fontId="39" fillId="24" borderId="0" xfId="0" applyNumberFormat="1" applyFont="1" applyFill="1" applyAlignment="1" applyProtection="1">
      <alignment horizontal="center" vertical="center"/>
    </xf>
    <xf numFmtId="10" fontId="39" fillId="24" borderId="0" xfId="342" applyNumberFormat="1" applyFont="1" applyFill="1" applyBorder="1" applyAlignment="1" applyProtection="1">
      <alignment horizontal="center" vertical="center"/>
    </xf>
    <xf numFmtId="10" fontId="40" fillId="24" borderId="29" xfId="342" applyNumberFormat="1" applyFont="1" applyFill="1" applyBorder="1" applyAlignment="1" applyProtection="1">
      <alignment horizontal="center" vertical="center"/>
    </xf>
    <xf numFmtId="10" fontId="40" fillId="24" borderId="0" xfId="342" applyNumberFormat="1" applyFont="1" applyFill="1" applyBorder="1" applyAlignment="1" applyProtection="1">
      <alignment horizontal="center" vertical="center"/>
    </xf>
    <xf numFmtId="0" fontId="40" fillId="25" borderId="24" xfId="0" applyFont="1" applyFill="1" applyBorder="1" applyProtection="1"/>
    <xf numFmtId="10" fontId="40" fillId="0" borderId="0" xfId="0" applyNumberFormat="1" applyFont="1" applyAlignment="1" applyProtection="1">
      <alignment horizontal="center" vertical="center"/>
    </xf>
    <xf numFmtId="0" fontId="39" fillId="24" borderId="13" xfId="0" applyFont="1" applyFill="1" applyBorder="1" applyAlignment="1" applyProtection="1">
      <alignment horizontal="left"/>
    </xf>
    <xf numFmtId="0" fontId="39" fillId="24" borderId="10" xfId="0" applyFont="1" applyFill="1" applyBorder="1" applyAlignment="1" applyProtection="1">
      <alignment horizontal="left"/>
    </xf>
    <xf numFmtId="0" fontId="39" fillId="24" borderId="10" xfId="0" applyFont="1" applyFill="1" applyBorder="1" applyAlignment="1" applyProtection="1">
      <alignment horizontal="left" vertical="center"/>
    </xf>
    <xf numFmtId="4" fontId="40" fillId="24" borderId="10" xfId="0" applyNumberFormat="1" applyFont="1" applyFill="1" applyBorder="1" applyAlignment="1" applyProtection="1">
      <alignment horizontal="center" vertical="center"/>
    </xf>
    <xf numFmtId="4" fontId="39" fillId="24" borderId="13" xfId="0" applyNumberFormat="1" applyFont="1" applyFill="1" applyBorder="1" applyAlignment="1" applyProtection="1">
      <alignment horizontal="center" vertical="center"/>
    </xf>
    <xf numFmtId="10" fontId="39" fillId="0" borderId="10" xfId="342" applyNumberFormat="1" applyFont="1" applyFill="1" applyBorder="1" applyAlignment="1" applyProtection="1">
      <alignment horizontal="center" vertical="center"/>
    </xf>
    <xf numFmtId="10" fontId="39" fillId="24" borderId="10" xfId="342" applyNumberFormat="1" applyFont="1" applyFill="1" applyBorder="1" applyAlignment="1" applyProtection="1">
      <alignment horizontal="center" vertical="center"/>
    </xf>
    <xf numFmtId="10" fontId="39" fillId="24" borderId="30" xfId="342" applyNumberFormat="1" applyFont="1" applyFill="1" applyBorder="1" applyAlignment="1" applyProtection="1">
      <alignment horizontal="center" vertical="center"/>
    </xf>
    <xf numFmtId="10" fontId="39" fillId="24" borderId="31" xfId="342" applyNumberFormat="1" applyFont="1" applyFill="1" applyBorder="1" applyAlignment="1" applyProtection="1">
      <alignment horizontal="center" vertical="center"/>
    </xf>
    <xf numFmtId="10" fontId="40" fillId="25" borderId="31" xfId="342" applyNumberFormat="1" applyFont="1" applyFill="1" applyBorder="1" applyAlignment="1" applyProtection="1">
      <alignment horizontal="center" vertical="center"/>
    </xf>
    <xf numFmtId="0" fontId="39" fillId="25" borderId="31" xfId="0" applyFont="1" applyFill="1" applyBorder="1" applyAlignment="1" applyProtection="1">
      <alignment horizontal="center" vertical="center"/>
    </xf>
    <xf numFmtId="0" fontId="39" fillId="25" borderId="11" xfId="0" applyFont="1" applyFill="1" applyBorder="1" applyProtection="1"/>
    <xf numFmtId="10" fontId="40" fillId="25" borderId="0" xfId="0" applyNumberFormat="1" applyFont="1" applyFill="1" applyAlignment="1" applyProtection="1">
      <alignment horizontal="center" vertical="center"/>
    </xf>
    <xf numFmtId="0" fontId="39" fillId="24" borderId="0" xfId="0" applyFont="1" applyFill="1" applyProtection="1"/>
    <xf numFmtId="0" fontId="39" fillId="24" borderId="0" xfId="0" applyFont="1" applyFill="1" applyAlignment="1" applyProtection="1">
      <alignment horizontal="center" vertical="center"/>
    </xf>
    <xf numFmtId="0" fontId="40" fillId="0" borderId="0" xfId="413" applyNumberFormat="1" applyFont="1" applyFill="1" applyProtection="1"/>
    <xf numFmtId="166" fontId="40" fillId="0" borderId="0" xfId="0" applyNumberFormat="1" applyFont="1" applyProtection="1"/>
    <xf numFmtId="0" fontId="43" fillId="24" borderId="0" xfId="0" applyFont="1" applyFill="1" applyAlignment="1" applyProtection="1">
      <alignment horizontal="left" vertical="center"/>
    </xf>
    <xf numFmtId="166" fontId="40" fillId="24" borderId="0" xfId="307" applyFont="1" applyFill="1" applyBorder="1" applyAlignment="1" applyProtection="1">
      <alignment vertical="center"/>
    </xf>
    <xf numFmtId="0" fontId="39" fillId="0" borderId="0" xfId="0" applyFont="1" applyAlignment="1" applyProtection="1">
      <alignment horizontal="left" vertical="center"/>
    </xf>
    <xf numFmtId="43" fontId="40" fillId="0" borderId="0" xfId="0" applyNumberFormat="1" applyFont="1" applyAlignment="1" applyProtection="1">
      <alignment vertical="center"/>
    </xf>
    <xf numFmtId="0" fontId="52" fillId="0" borderId="0" xfId="0" applyFont="1" applyAlignment="1" applyProtection="1">
      <alignment horizontal="justify" vertical="center" wrapText="1"/>
    </xf>
    <xf numFmtId="0" fontId="55" fillId="0" borderId="0" xfId="0" applyFont="1" applyAlignment="1" applyProtection="1">
      <alignment horizontal="justify" vertical="center" wrapText="1"/>
    </xf>
    <xf numFmtId="0" fontId="39" fillId="0" borderId="0" xfId="0" applyFont="1" applyAlignment="1" applyProtection="1">
      <alignment vertical="center" wrapText="1"/>
    </xf>
    <xf numFmtId="0" fontId="52" fillId="24" borderId="0" xfId="0" applyFont="1" applyFill="1" applyAlignment="1" applyProtection="1">
      <alignment horizontal="justify" vertical="center" wrapText="1"/>
    </xf>
    <xf numFmtId="0" fontId="40" fillId="24" borderId="0" xfId="0" applyFont="1" applyFill="1" applyAlignment="1" applyProtection="1">
      <alignment horizontal="left"/>
    </xf>
    <xf numFmtId="14" fontId="61" fillId="25" borderId="0" xfId="0" applyNumberFormat="1" applyFont="1" applyFill="1" applyAlignment="1" applyProtection="1">
      <alignment horizontal="center"/>
    </xf>
    <xf numFmtId="0" fontId="62" fillId="24" borderId="0" xfId="0" applyFont="1" applyFill="1" applyProtection="1"/>
    <xf numFmtId="0" fontId="62" fillId="0" borderId="0" xfId="0" applyFont="1" applyProtection="1"/>
    <xf numFmtId="0" fontId="63" fillId="24" borderId="0" xfId="0" applyFont="1" applyFill="1" applyAlignment="1" applyProtection="1">
      <alignment horizontal="center"/>
    </xf>
    <xf numFmtId="0" fontId="63" fillId="0" borderId="0" xfId="0" applyFont="1" applyAlignment="1" applyProtection="1">
      <alignment horizontal="center" wrapText="1"/>
    </xf>
    <xf numFmtId="0" fontId="41" fillId="0" borderId="0" xfId="0" applyFont="1" applyAlignment="1" applyProtection="1">
      <alignment horizontal="center" wrapText="1"/>
    </xf>
    <xf numFmtId="0" fontId="39" fillId="0" borderId="0" xfId="0" applyFont="1" applyAlignment="1" applyProtection="1">
      <alignment horizontal="center" wrapText="1"/>
    </xf>
    <xf numFmtId="14" fontId="64" fillId="25" borderId="0" xfId="0" applyNumberFormat="1" applyFont="1" applyFill="1" applyAlignment="1" applyProtection="1">
      <alignment horizontal="center"/>
    </xf>
    <xf numFmtId="169" fontId="65" fillId="25" borderId="0" xfId="307" applyNumberFormat="1" applyFont="1" applyFill="1" applyBorder="1" applyAlignment="1" applyProtection="1">
      <alignment horizontal="left" vertical="top"/>
    </xf>
    <xf numFmtId="169" fontId="67" fillId="25" borderId="0" xfId="307" applyNumberFormat="1" applyFont="1" applyFill="1" applyBorder="1" applyAlignment="1" applyProtection="1">
      <alignment horizontal="left" vertical="top"/>
    </xf>
    <xf numFmtId="169" fontId="66" fillId="25" borderId="0" xfId="307" applyNumberFormat="1" applyFont="1" applyFill="1" applyBorder="1" applyAlignment="1" applyProtection="1">
      <alignment horizontal="left" vertical="top"/>
    </xf>
    <xf numFmtId="166" fontId="67" fillId="25" borderId="0" xfId="307" applyFont="1" applyFill="1" applyBorder="1" applyAlignment="1" applyProtection="1">
      <alignment horizontal="left" vertical="top"/>
    </xf>
    <xf numFmtId="169" fontId="67" fillId="0" borderId="0" xfId="307" applyNumberFormat="1" applyFont="1" applyFill="1" applyBorder="1" applyAlignment="1" applyProtection="1">
      <alignment horizontal="left" vertical="top"/>
    </xf>
    <xf numFmtId="174" fontId="53" fillId="0" borderId="0" xfId="0" applyNumberFormat="1" applyFont="1" applyProtection="1"/>
    <xf numFmtId="173" fontId="53" fillId="0" borderId="0" xfId="0" applyNumberFormat="1" applyFont="1" applyProtection="1"/>
    <xf numFmtId="174" fontId="52" fillId="0" borderId="0" xfId="0" applyNumberFormat="1" applyFont="1" applyProtection="1"/>
    <xf numFmtId="173" fontId="40" fillId="0" borderId="0" xfId="0" applyNumberFormat="1" applyFont="1" applyProtection="1"/>
  </cellXfs>
  <cellStyles count="4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7"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8"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29"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30"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1"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2"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3"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4"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5"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6"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7"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8"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39"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40"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1"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2"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3"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4"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5"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6"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7"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8" xr:uid="{00000000-0005-0000-0000-000087000000}"/>
    <cellStyle name="Check Cell" xfId="115" xr:uid="{00000000-0005-0000-0000-000088000000}"/>
    <cellStyle name="Encabezado 1" xfId="203"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49"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50"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1"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2"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3"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4"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5"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6" xr:uid="{00000000-0005-0000-0000-0000B1000000}"/>
    <cellStyle name="Euro" xfId="148" xr:uid="{00000000-0005-0000-0000-0000B2000000}"/>
    <cellStyle name="Euro 2" xfId="149" xr:uid="{00000000-0005-0000-0000-0000B3000000}"/>
    <cellStyle name="Euro 3" xfId="276" xr:uid="{00000000-0005-0000-0000-0000B4000000}"/>
    <cellStyle name="Euro 3 2" xfId="371" xr:uid="{00000000-0005-0000-0000-0000B5000000}"/>
    <cellStyle name="Euro 4" xfId="304"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416" builtinId="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7" xr:uid="{00000000-0005-0000-0000-0000C1000000}"/>
    <cellStyle name="Input" xfId="160" xr:uid="{00000000-0005-0000-0000-0000C2000000}"/>
    <cellStyle name="Linked Cell" xfId="161" xr:uid="{00000000-0005-0000-0000-0000C3000000}"/>
    <cellStyle name="Millares" xfId="162" builtinId="3"/>
    <cellStyle name="Millares 2" xfId="163" xr:uid="{00000000-0005-0000-0000-0000C5000000}"/>
    <cellStyle name="Millares 2 10" xfId="277" xr:uid="{00000000-0005-0000-0000-0000C6000000}"/>
    <cellStyle name="Millares 2 10 2" xfId="307" xr:uid="{00000000-0005-0000-0000-0000C7000000}"/>
    <cellStyle name="Millares 2 11" xfId="278" xr:uid="{00000000-0005-0000-0000-0000C8000000}"/>
    <cellStyle name="Millares 2 11 2" xfId="308" xr:uid="{00000000-0005-0000-0000-0000C9000000}"/>
    <cellStyle name="Millares 2 12" xfId="279" xr:uid="{00000000-0005-0000-0000-0000CA000000}"/>
    <cellStyle name="Millares 2 12 2" xfId="309" xr:uid="{00000000-0005-0000-0000-0000CB000000}"/>
    <cellStyle name="Millares 2 13" xfId="306" xr:uid="{00000000-0005-0000-0000-0000CC000000}"/>
    <cellStyle name="Millares 2 2" xfId="280" xr:uid="{00000000-0005-0000-0000-0000CD000000}"/>
    <cellStyle name="Millares 2 2 2" xfId="310" xr:uid="{00000000-0005-0000-0000-0000CE000000}"/>
    <cellStyle name="Millares 2 3" xfId="281" xr:uid="{00000000-0005-0000-0000-0000CF000000}"/>
    <cellStyle name="Millares 2 3 2" xfId="311" xr:uid="{00000000-0005-0000-0000-0000D0000000}"/>
    <cellStyle name="Millares 2 4" xfId="282" xr:uid="{00000000-0005-0000-0000-0000D1000000}"/>
    <cellStyle name="Millares 2 4 2" xfId="312" xr:uid="{00000000-0005-0000-0000-0000D2000000}"/>
    <cellStyle name="Millares 2 5" xfId="283" xr:uid="{00000000-0005-0000-0000-0000D3000000}"/>
    <cellStyle name="Millares 2 5 2" xfId="313" xr:uid="{00000000-0005-0000-0000-0000D4000000}"/>
    <cellStyle name="Millares 2 6" xfId="284" xr:uid="{00000000-0005-0000-0000-0000D5000000}"/>
    <cellStyle name="Millares 2 6 2" xfId="314" xr:uid="{00000000-0005-0000-0000-0000D6000000}"/>
    <cellStyle name="Millares 2 7" xfId="285" xr:uid="{00000000-0005-0000-0000-0000D7000000}"/>
    <cellStyle name="Millares 2 7 2" xfId="315" xr:uid="{00000000-0005-0000-0000-0000D8000000}"/>
    <cellStyle name="Millares 2 8" xfId="286" xr:uid="{00000000-0005-0000-0000-0000D9000000}"/>
    <cellStyle name="Millares 2 8 2" xfId="316" xr:uid="{00000000-0005-0000-0000-0000DA000000}"/>
    <cellStyle name="Millares 2 9" xfId="287" xr:uid="{00000000-0005-0000-0000-0000DB000000}"/>
    <cellStyle name="Millares 2 9 2" xfId="317" xr:uid="{00000000-0005-0000-0000-0000DC000000}"/>
    <cellStyle name="Millares 3" xfId="164" xr:uid="{00000000-0005-0000-0000-0000DD000000}"/>
    <cellStyle name="Millares 3 2" xfId="318" xr:uid="{00000000-0005-0000-0000-0000DE000000}"/>
    <cellStyle name="Millares 4" xfId="165" xr:uid="{00000000-0005-0000-0000-0000DF000000}"/>
    <cellStyle name="Millares 4 2" xfId="345" xr:uid="{00000000-0005-0000-0000-0000E0000000}"/>
    <cellStyle name="Millares 4 2 2" xfId="377" xr:uid="{00000000-0005-0000-0000-0000E1000000}"/>
    <cellStyle name="Millares 4 2 2 2" xfId="408" xr:uid="{00000000-0005-0000-0000-0000E2000000}"/>
    <cellStyle name="Millares 4 2 3" xfId="393" xr:uid="{00000000-0005-0000-0000-0000E3000000}"/>
    <cellStyle name="Millares 4 3" xfId="350" xr:uid="{00000000-0005-0000-0000-0000E4000000}"/>
    <cellStyle name="Millares 5" xfId="258" xr:uid="{00000000-0005-0000-0000-0000E5000000}"/>
    <cellStyle name="Millares 5 2" xfId="338" xr:uid="{00000000-0005-0000-0000-0000E6000000}"/>
    <cellStyle name="Millares 6" xfId="224" xr:uid="{00000000-0005-0000-0000-0000E7000000}"/>
    <cellStyle name="Millares 6 2" xfId="347" xr:uid="{00000000-0005-0000-0000-0000E8000000}"/>
    <cellStyle name="Millares 6 2 2" xfId="379" xr:uid="{00000000-0005-0000-0000-0000E9000000}"/>
    <cellStyle name="Millares 6 2 2 2" xfId="410" xr:uid="{00000000-0005-0000-0000-0000EA000000}"/>
    <cellStyle name="Millares 6 2 3" xfId="395" xr:uid="{00000000-0005-0000-0000-0000EB000000}"/>
    <cellStyle name="Millares 6 3" xfId="361" xr:uid="{00000000-0005-0000-0000-0000EC000000}"/>
    <cellStyle name="Millares 6 3 2" xfId="398" xr:uid="{00000000-0005-0000-0000-0000ED000000}"/>
    <cellStyle name="Millares 6 4" xfId="383" xr:uid="{00000000-0005-0000-0000-0000EE000000}"/>
    <cellStyle name="Millares 7" xfId="274" xr:uid="{00000000-0005-0000-0000-0000EF000000}"/>
    <cellStyle name="Millares 7 2" xfId="369" xr:uid="{00000000-0005-0000-0000-0000F0000000}"/>
    <cellStyle name="Millares 7 2 2" xfId="402" xr:uid="{00000000-0005-0000-0000-0000F1000000}"/>
    <cellStyle name="Millares 7 3" xfId="387" xr:uid="{00000000-0005-0000-0000-0000F2000000}"/>
    <cellStyle name="Millares 8" xfId="305" xr:uid="{00000000-0005-0000-0000-0000F3000000}"/>
    <cellStyle name="Millares 9" xfId="413" xr:uid="{00000000-0005-0000-0000-0000F4000000}"/>
    <cellStyle name="Moneda 2" xfId="319" xr:uid="{00000000-0005-0000-0000-0000F5000000}"/>
    <cellStyle name="Moneda 3" xfId="349" xr:uid="{00000000-0005-0000-0000-0000F6000000}"/>
    <cellStyle name="Neutral" xfId="166" builtinId="28" customBuiltin="1"/>
    <cellStyle name="Neutral 2" xfId="167" xr:uid="{00000000-0005-0000-0000-0000F8000000}"/>
    <cellStyle name="Neutral 3" xfId="168" xr:uid="{00000000-0005-0000-0000-0000F9000000}"/>
    <cellStyle name="Neutral 4" xfId="169" xr:uid="{00000000-0005-0000-0000-0000FA000000}"/>
    <cellStyle name="Neutral 5" xfId="259" xr:uid="{00000000-0005-0000-0000-0000FB000000}"/>
    <cellStyle name="Normal" xfId="0" builtinId="0"/>
    <cellStyle name="Normal 10" xfId="412" xr:uid="{00000000-0005-0000-0000-0000FD000000}"/>
    <cellStyle name="Normal 11" xfId="414" xr:uid="{00000000-0005-0000-0000-0000FE000000}"/>
    <cellStyle name="Normal 2" xfId="170" xr:uid="{00000000-0005-0000-0000-0000FF000000}"/>
    <cellStyle name="Normal 2 2" xfId="171" xr:uid="{00000000-0005-0000-0000-000000010000}"/>
    <cellStyle name="Normal 2 2 2" xfId="321" xr:uid="{00000000-0005-0000-0000-000001010000}"/>
    <cellStyle name="Normal 2 3" xfId="288" xr:uid="{00000000-0005-0000-0000-000002010000}"/>
    <cellStyle name="Normal 2 3 2" xfId="322" xr:uid="{00000000-0005-0000-0000-000003010000}"/>
    <cellStyle name="Normal 2 4" xfId="320" xr:uid="{00000000-0005-0000-0000-000004010000}"/>
    <cellStyle name="Normal 3" xfId="226" xr:uid="{00000000-0005-0000-0000-000005010000}"/>
    <cellStyle name="Normal 3 2" xfId="172" xr:uid="{00000000-0005-0000-0000-000006010000}"/>
    <cellStyle name="Normal 3 2 2" xfId="343" xr:uid="{00000000-0005-0000-0000-000007010000}"/>
    <cellStyle name="Normal 3 3" xfId="289" xr:uid="{00000000-0005-0000-0000-000008010000}"/>
    <cellStyle name="Normal 3 3 2" xfId="341" xr:uid="{00000000-0005-0000-0000-000009010000}"/>
    <cellStyle name="Normal 3 4" xfId="323" xr:uid="{00000000-0005-0000-0000-00000A010000}"/>
    <cellStyle name="Normal 3 4 2" xfId="348" xr:uid="{00000000-0005-0000-0000-00000B010000}"/>
    <cellStyle name="Normal 3 4 3" xfId="374" xr:uid="{00000000-0005-0000-0000-00000C010000}"/>
    <cellStyle name="Normal 3 4 3 2" xfId="405" xr:uid="{00000000-0005-0000-0000-00000D010000}"/>
    <cellStyle name="Normal 3 4 4" xfId="390" xr:uid="{00000000-0005-0000-0000-00000E010000}"/>
    <cellStyle name="Normal 4" xfId="173" xr:uid="{00000000-0005-0000-0000-00000F010000}"/>
    <cellStyle name="Normal 4 2" xfId="174" xr:uid="{00000000-0005-0000-0000-000010010000}"/>
    <cellStyle name="Normal 4 2 2" xfId="352" xr:uid="{00000000-0005-0000-0000-000011010000}"/>
    <cellStyle name="Normal 4 3" xfId="260" xr:uid="{00000000-0005-0000-0000-000012010000}"/>
    <cellStyle name="Normal 4 3 2" xfId="363" xr:uid="{00000000-0005-0000-0000-000013010000}"/>
    <cellStyle name="Normal 4 3 2 2" xfId="400" xr:uid="{00000000-0005-0000-0000-000014010000}"/>
    <cellStyle name="Normal 4 3 3" xfId="385" xr:uid="{00000000-0005-0000-0000-000015010000}"/>
    <cellStyle name="Normal 4 4" xfId="290" xr:uid="{00000000-0005-0000-0000-000016010000}"/>
    <cellStyle name="Normal 4 4 2" xfId="372" xr:uid="{00000000-0005-0000-0000-000017010000}"/>
    <cellStyle name="Normal 4 4 2 2" xfId="404" xr:uid="{00000000-0005-0000-0000-000018010000}"/>
    <cellStyle name="Normal 4 4 3" xfId="389" xr:uid="{00000000-0005-0000-0000-000019010000}"/>
    <cellStyle name="Normal 4 5" xfId="324" xr:uid="{00000000-0005-0000-0000-00001A010000}"/>
    <cellStyle name="Normal 4 6" xfId="340" xr:uid="{00000000-0005-0000-0000-00001B010000}"/>
    <cellStyle name="Normal 4 6 2" xfId="375" xr:uid="{00000000-0005-0000-0000-00001C010000}"/>
    <cellStyle name="Normal 4 6 2 2" xfId="406" xr:uid="{00000000-0005-0000-0000-00001D010000}"/>
    <cellStyle name="Normal 4 6 3" xfId="391" xr:uid="{00000000-0005-0000-0000-00001E010000}"/>
    <cellStyle name="Normal 4 7" xfId="351" xr:uid="{00000000-0005-0000-0000-00001F010000}"/>
    <cellStyle name="Normal 4 7 2" xfId="396" xr:uid="{00000000-0005-0000-0000-000020010000}"/>
    <cellStyle name="Normal 4 8" xfId="381" xr:uid="{00000000-0005-0000-0000-000021010000}"/>
    <cellStyle name="Normal 5" xfId="175" xr:uid="{00000000-0005-0000-0000-000022010000}"/>
    <cellStyle name="Normal 5 2" xfId="261" xr:uid="{00000000-0005-0000-0000-000023010000}"/>
    <cellStyle name="Normal 5 2 2" xfId="364" xr:uid="{00000000-0005-0000-0000-000024010000}"/>
    <cellStyle name="Normal 6" xfId="223" xr:uid="{00000000-0005-0000-0000-000025010000}"/>
    <cellStyle name="Normal 6 2" xfId="344" xr:uid="{00000000-0005-0000-0000-000026010000}"/>
    <cellStyle name="Normal 6 2 2" xfId="376" xr:uid="{00000000-0005-0000-0000-000027010000}"/>
    <cellStyle name="Normal 6 2 2 2" xfId="407" xr:uid="{00000000-0005-0000-0000-000028010000}"/>
    <cellStyle name="Normal 6 2 3" xfId="392" xr:uid="{00000000-0005-0000-0000-000029010000}"/>
    <cellStyle name="Normal 6 3" xfId="360" xr:uid="{00000000-0005-0000-0000-00002A010000}"/>
    <cellStyle name="Normal 6 3 2" xfId="397" xr:uid="{00000000-0005-0000-0000-00002B010000}"/>
    <cellStyle name="Normal 6 4" xfId="382" xr:uid="{00000000-0005-0000-0000-00002C010000}"/>
    <cellStyle name="Normal 7" xfId="273" xr:uid="{00000000-0005-0000-0000-00002D010000}"/>
    <cellStyle name="Normal 7 2" xfId="346" xr:uid="{00000000-0005-0000-0000-00002E010000}"/>
    <cellStyle name="Normal 7 2 2" xfId="378" xr:uid="{00000000-0005-0000-0000-00002F010000}"/>
    <cellStyle name="Normal 7 2 2 2" xfId="409" xr:uid="{00000000-0005-0000-0000-000030010000}"/>
    <cellStyle name="Normal 7 2 3" xfId="394" xr:uid="{00000000-0005-0000-0000-000031010000}"/>
    <cellStyle name="Normal 7 3" xfId="368" xr:uid="{00000000-0005-0000-0000-000032010000}"/>
    <cellStyle name="Normal 7 3 2" xfId="401" xr:uid="{00000000-0005-0000-0000-000033010000}"/>
    <cellStyle name="Normal 7 4" xfId="386" xr:uid="{00000000-0005-0000-0000-000034010000}"/>
    <cellStyle name="Normal 8" xfId="303" xr:uid="{00000000-0005-0000-0000-000035010000}"/>
    <cellStyle name="Normal 8 2" xfId="373" xr:uid="{00000000-0005-0000-0000-000036010000}"/>
    <cellStyle name="Normal 9" xfId="380" xr:uid="{00000000-0005-0000-0000-000037010000}"/>
    <cellStyle name="Normal 9 2" xfId="411" xr:uid="{00000000-0005-0000-0000-000038010000}"/>
    <cellStyle name="Normal_Hoja1" xfId="415" xr:uid="{00000000-0005-0000-0000-000039010000}"/>
    <cellStyle name="Normal_prestmos dispon x acreedor" xfId="176" xr:uid="{00000000-0005-0000-0000-00003A010000}"/>
    <cellStyle name="Notas" xfId="177" builtinId="10" customBuiltin="1"/>
    <cellStyle name="Notas 2" xfId="178" xr:uid="{00000000-0005-0000-0000-00003C010000}"/>
    <cellStyle name="Notas 2 2" xfId="353" xr:uid="{00000000-0005-0000-0000-00003D010000}"/>
    <cellStyle name="Notas 3" xfId="179" xr:uid="{00000000-0005-0000-0000-00003E010000}"/>
    <cellStyle name="Notas 3 2" xfId="354" xr:uid="{00000000-0005-0000-0000-00003F010000}"/>
    <cellStyle name="Notas 4" xfId="180" xr:uid="{00000000-0005-0000-0000-000040010000}"/>
    <cellStyle name="Notas 4 2" xfId="355" xr:uid="{00000000-0005-0000-0000-000041010000}"/>
    <cellStyle name="Notas 5" xfId="181" xr:uid="{00000000-0005-0000-0000-000042010000}"/>
    <cellStyle name="Notas 5 2" xfId="356" xr:uid="{00000000-0005-0000-0000-000043010000}"/>
    <cellStyle name="Notas 6" xfId="262" xr:uid="{00000000-0005-0000-0000-000044010000}"/>
    <cellStyle name="Notas 6 2" xfId="272" xr:uid="{00000000-0005-0000-0000-000045010000}"/>
    <cellStyle name="Notas 6 2 2" xfId="367" xr:uid="{00000000-0005-0000-0000-000046010000}"/>
    <cellStyle name="Notas 6 3" xfId="365" xr:uid="{00000000-0005-0000-0000-000047010000}"/>
    <cellStyle name="Note" xfId="182" xr:uid="{00000000-0005-0000-0000-000048010000}"/>
    <cellStyle name="Note 2" xfId="183" xr:uid="{00000000-0005-0000-0000-000049010000}"/>
    <cellStyle name="Note 2 2" xfId="357" xr:uid="{00000000-0005-0000-0000-00004A010000}"/>
    <cellStyle name="Output" xfId="184" xr:uid="{00000000-0005-0000-0000-00004B010000}"/>
    <cellStyle name="Porcentaje" xfId="185" builtinId="5"/>
    <cellStyle name="Porcentaje 2" xfId="342" xr:uid="{00000000-0005-0000-0000-00004D010000}"/>
    <cellStyle name="Porcentaje 3" xfId="339" xr:uid="{00000000-0005-0000-0000-00004E010000}"/>
    <cellStyle name="Porcentual 2" xfId="186" xr:uid="{00000000-0005-0000-0000-00004F010000}"/>
    <cellStyle name="Porcentual 2 10" xfId="291" xr:uid="{00000000-0005-0000-0000-000050010000}"/>
    <cellStyle name="Porcentual 2 10 2" xfId="327" xr:uid="{00000000-0005-0000-0000-000051010000}"/>
    <cellStyle name="Porcentual 2 11" xfId="292" xr:uid="{00000000-0005-0000-0000-000052010000}"/>
    <cellStyle name="Porcentual 2 11 2" xfId="328" xr:uid="{00000000-0005-0000-0000-000053010000}"/>
    <cellStyle name="Porcentual 2 12" xfId="293" xr:uid="{00000000-0005-0000-0000-000054010000}"/>
    <cellStyle name="Porcentual 2 12 2" xfId="329" xr:uid="{00000000-0005-0000-0000-000055010000}"/>
    <cellStyle name="Porcentual 2 13" xfId="326" xr:uid="{00000000-0005-0000-0000-000056010000}"/>
    <cellStyle name="Porcentual 2 2" xfId="294" xr:uid="{00000000-0005-0000-0000-000057010000}"/>
    <cellStyle name="Porcentual 2 2 2" xfId="330" xr:uid="{00000000-0005-0000-0000-000058010000}"/>
    <cellStyle name="Porcentual 2 3" xfId="295" xr:uid="{00000000-0005-0000-0000-000059010000}"/>
    <cellStyle name="Porcentual 2 3 2" xfId="331" xr:uid="{00000000-0005-0000-0000-00005A010000}"/>
    <cellStyle name="Porcentual 2 4" xfId="296" xr:uid="{00000000-0005-0000-0000-00005B010000}"/>
    <cellStyle name="Porcentual 2 4 2" xfId="332" xr:uid="{00000000-0005-0000-0000-00005C010000}"/>
    <cellStyle name="Porcentual 2 5" xfId="297" xr:uid="{00000000-0005-0000-0000-00005D010000}"/>
    <cellStyle name="Porcentual 2 5 2" xfId="333" xr:uid="{00000000-0005-0000-0000-00005E010000}"/>
    <cellStyle name="Porcentual 2 6" xfId="298" xr:uid="{00000000-0005-0000-0000-00005F010000}"/>
    <cellStyle name="Porcentual 2 6 2" xfId="334" xr:uid="{00000000-0005-0000-0000-000060010000}"/>
    <cellStyle name="Porcentual 2 7" xfId="299" xr:uid="{00000000-0005-0000-0000-000061010000}"/>
    <cellStyle name="Porcentual 2 7 2" xfId="335" xr:uid="{00000000-0005-0000-0000-000062010000}"/>
    <cellStyle name="Porcentual 2 8" xfId="300" xr:uid="{00000000-0005-0000-0000-000063010000}"/>
    <cellStyle name="Porcentual 2 8 2" xfId="336" xr:uid="{00000000-0005-0000-0000-000064010000}"/>
    <cellStyle name="Porcentual 2 9" xfId="301" xr:uid="{00000000-0005-0000-0000-000065010000}"/>
    <cellStyle name="Porcentual 2 9 2" xfId="337" xr:uid="{00000000-0005-0000-0000-000066010000}"/>
    <cellStyle name="Porcentual 3" xfId="187" xr:uid="{00000000-0005-0000-0000-000067010000}"/>
    <cellStyle name="Porcentual 3 2" xfId="302" xr:uid="{00000000-0005-0000-0000-000068010000}"/>
    <cellStyle name="Porcentual 3 3" xfId="358" xr:uid="{00000000-0005-0000-0000-000069010000}"/>
    <cellStyle name="Porcentual 4" xfId="188" xr:uid="{00000000-0005-0000-0000-00006A010000}"/>
    <cellStyle name="Porcentual 4 2" xfId="359" xr:uid="{00000000-0005-0000-0000-00006B010000}"/>
    <cellStyle name="Porcentual 5" xfId="263" xr:uid="{00000000-0005-0000-0000-00006C010000}"/>
    <cellStyle name="Porcentual 5 2" xfId="366" xr:uid="{00000000-0005-0000-0000-00006D010000}"/>
    <cellStyle name="Porcentual 6" xfId="225" xr:uid="{00000000-0005-0000-0000-00006E010000}"/>
    <cellStyle name="Porcentual 6 2" xfId="362" xr:uid="{00000000-0005-0000-0000-00006F010000}"/>
    <cellStyle name="Porcentual 6 2 2" xfId="399" xr:uid="{00000000-0005-0000-0000-000070010000}"/>
    <cellStyle name="Porcentual 6 3" xfId="384" xr:uid="{00000000-0005-0000-0000-000071010000}"/>
    <cellStyle name="Porcentual 7" xfId="275" xr:uid="{00000000-0005-0000-0000-000072010000}"/>
    <cellStyle name="Porcentual 7 2" xfId="370" xr:uid="{00000000-0005-0000-0000-000073010000}"/>
    <cellStyle name="Porcentual 7 2 2" xfId="403" xr:uid="{00000000-0005-0000-0000-000074010000}"/>
    <cellStyle name="Porcentual 7 3" xfId="388" xr:uid="{00000000-0005-0000-0000-000075010000}"/>
    <cellStyle name="Porcentual 8" xfId="325" xr:uid="{00000000-0005-0000-0000-000076010000}"/>
    <cellStyle name="Salida" xfId="189" builtinId="21" customBuiltin="1"/>
    <cellStyle name="Salida 2" xfId="190" xr:uid="{00000000-0005-0000-0000-000078010000}"/>
    <cellStyle name="Salida 3" xfId="191" xr:uid="{00000000-0005-0000-0000-000079010000}"/>
    <cellStyle name="Salida 4" xfId="192" xr:uid="{00000000-0005-0000-0000-00007A010000}"/>
    <cellStyle name="Salida 5" xfId="264" xr:uid="{00000000-0005-0000-0000-00007B010000}"/>
    <cellStyle name="Texto de advertencia" xfId="193" builtinId="11" customBuiltin="1"/>
    <cellStyle name="Texto de advertencia 2" xfId="194" xr:uid="{00000000-0005-0000-0000-00007D010000}"/>
    <cellStyle name="Texto de advertencia 3" xfId="195" xr:uid="{00000000-0005-0000-0000-00007E010000}"/>
    <cellStyle name="Texto de advertencia 4" xfId="196" xr:uid="{00000000-0005-0000-0000-00007F010000}"/>
    <cellStyle name="Texto de advertencia 5" xfId="265" xr:uid="{00000000-0005-0000-0000-000080010000}"/>
    <cellStyle name="Texto explicativo" xfId="197" builtinId="53" customBuiltin="1"/>
    <cellStyle name="Texto explicativo 2" xfId="198" xr:uid="{00000000-0005-0000-0000-000082010000}"/>
    <cellStyle name="Texto explicativo 3" xfId="199" xr:uid="{00000000-0005-0000-0000-000083010000}"/>
    <cellStyle name="Texto explicativo 4" xfId="200" xr:uid="{00000000-0005-0000-0000-000084010000}"/>
    <cellStyle name="Texto explicativo 5" xfId="266" xr:uid="{00000000-0005-0000-0000-000085010000}"/>
    <cellStyle name="Title" xfId="201" xr:uid="{00000000-0005-0000-0000-000086010000}"/>
    <cellStyle name="Título" xfId="202" builtinId="15" customBuiltin="1"/>
    <cellStyle name="Título 1 2" xfId="204" xr:uid="{00000000-0005-0000-0000-000088010000}"/>
    <cellStyle name="Título 1 3" xfId="205" xr:uid="{00000000-0005-0000-0000-000089010000}"/>
    <cellStyle name="Título 1 4" xfId="206" xr:uid="{00000000-0005-0000-0000-00008A010000}"/>
    <cellStyle name="Título 1 5" xfId="268" xr:uid="{00000000-0005-0000-0000-00008B010000}"/>
    <cellStyle name="Título 2" xfId="207" builtinId="17" customBuiltin="1"/>
    <cellStyle name="Título 2 2" xfId="208" xr:uid="{00000000-0005-0000-0000-00008D010000}"/>
    <cellStyle name="Título 2 3" xfId="209" xr:uid="{00000000-0005-0000-0000-00008E010000}"/>
    <cellStyle name="Título 2 4" xfId="210" xr:uid="{00000000-0005-0000-0000-00008F010000}"/>
    <cellStyle name="Título 2 5" xfId="269" xr:uid="{00000000-0005-0000-0000-000090010000}"/>
    <cellStyle name="Título 3" xfId="211" builtinId="18" customBuiltin="1"/>
    <cellStyle name="Título 3 2" xfId="212" xr:uid="{00000000-0005-0000-0000-000092010000}"/>
    <cellStyle name="Título 3 3" xfId="213" xr:uid="{00000000-0005-0000-0000-000093010000}"/>
    <cellStyle name="Título 3 4" xfId="214" xr:uid="{00000000-0005-0000-0000-000094010000}"/>
    <cellStyle name="Título 3 5" xfId="270" xr:uid="{00000000-0005-0000-0000-000095010000}"/>
    <cellStyle name="Título 4" xfId="215" xr:uid="{00000000-0005-0000-0000-000096010000}"/>
    <cellStyle name="Título 5" xfId="216" xr:uid="{00000000-0005-0000-0000-000097010000}"/>
    <cellStyle name="Título 6" xfId="217" xr:uid="{00000000-0005-0000-0000-000098010000}"/>
    <cellStyle name="Título 7" xfId="267" xr:uid="{00000000-0005-0000-0000-000099010000}"/>
    <cellStyle name="Total" xfId="218" builtinId="25" customBuiltin="1"/>
    <cellStyle name="Total 2" xfId="219" xr:uid="{00000000-0005-0000-0000-00009B010000}"/>
    <cellStyle name="Total 3" xfId="220" xr:uid="{00000000-0005-0000-0000-00009C010000}"/>
    <cellStyle name="Total 4" xfId="221" xr:uid="{00000000-0005-0000-0000-00009D010000}"/>
    <cellStyle name="Total 5" xfId="271" xr:uid="{00000000-0005-0000-0000-00009E010000}"/>
    <cellStyle name="Warning Text" xfId="222" xr:uid="{00000000-0005-0000-0000-00009F010000}"/>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4</xdr:col>
      <xdr:colOff>810169</xdr:colOff>
      <xdr:row>2</xdr:row>
      <xdr:rowOff>236220</xdr:rowOff>
    </xdr:to>
    <xdr:pic>
      <xdr:nvPicPr>
        <xdr:cNvPr id="3" name="Imagen 2">
          <a:extLst>
            <a:ext uri="{FF2B5EF4-FFF2-40B4-BE49-F238E27FC236}">
              <a16:creationId xmlns:a16="http://schemas.microsoft.com/office/drawing/2014/main" id="{B873B795-5468-4461-B3BB-62D5B029F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0"/>
          <a:ext cx="3934369" cy="60198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13</xdr:col>
      <xdr:colOff>609601</xdr:colOff>
      <xdr:row>0</xdr:row>
      <xdr:rowOff>1</xdr:rowOff>
    </xdr:from>
    <xdr:to>
      <xdr:col>14</xdr:col>
      <xdr:colOff>678181</xdr:colOff>
      <xdr:row>2</xdr:row>
      <xdr:rowOff>475249</xdr:rowOff>
    </xdr:to>
    <xdr:pic>
      <xdr:nvPicPr>
        <xdr:cNvPr id="5" name="WordPictureWatermark90971338">
          <a:extLst>
            <a:ext uri="{FF2B5EF4-FFF2-40B4-BE49-F238E27FC236}">
              <a16:creationId xmlns:a16="http://schemas.microsoft.com/office/drawing/2014/main" id="{7AF28E4C-4BFD-49AF-89D0-8723101FBCA2}"/>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0873741" y="1"/>
          <a:ext cx="853440" cy="841008"/>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7</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180975</xdr:colOff>
      <xdr:row>0</xdr:row>
      <xdr:rowOff>85725</xdr:rowOff>
    </xdr:from>
    <xdr:to>
      <xdr:col>1</xdr:col>
      <xdr:colOff>2115866</xdr:colOff>
      <xdr:row>5</xdr:row>
      <xdr:rowOff>6350</xdr:rowOff>
    </xdr:to>
    <xdr:pic>
      <xdr:nvPicPr>
        <xdr:cNvPr id="2" name="Imagen 1">
          <a:extLst>
            <a:ext uri="{FF2B5EF4-FFF2-40B4-BE49-F238E27FC236}">
              <a16:creationId xmlns:a16="http://schemas.microsoft.com/office/drawing/2014/main" id="{7BED40BC-0CE1-45CB-A0AC-0B13524C7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85725"/>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10</xdr:col>
      <xdr:colOff>1048871</xdr:colOff>
      <xdr:row>0</xdr:row>
      <xdr:rowOff>47625</xdr:rowOff>
    </xdr:from>
    <xdr:to>
      <xdr:col>11</xdr:col>
      <xdr:colOff>1005840</xdr:colOff>
      <xdr:row>6</xdr:row>
      <xdr:rowOff>0</xdr:rowOff>
    </xdr:to>
    <xdr:pic>
      <xdr:nvPicPr>
        <xdr:cNvPr id="3" name="WordPictureWatermark90971338">
          <a:extLst>
            <a:ext uri="{FF2B5EF4-FFF2-40B4-BE49-F238E27FC236}">
              <a16:creationId xmlns:a16="http://schemas.microsoft.com/office/drawing/2014/main" id="{5984035C-0C85-498B-B752-162EAB29F8AE}"/>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4980024" y="47625"/>
          <a:ext cx="1032734" cy="902634"/>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1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1</xdr:row>
      <xdr:rowOff>57150</xdr:rowOff>
    </xdr:from>
    <xdr:to>
      <xdr:col>1</xdr:col>
      <xdr:colOff>0</xdr:colOff>
      <xdr:row>1</xdr:row>
      <xdr:rowOff>57150</xdr:rowOff>
    </xdr:to>
    <xdr:pic>
      <xdr:nvPicPr>
        <xdr:cNvPr id="19682752" name="Picture 4011" descr="C:\Documents and Settings\acunaaw\Configuración local\Temp\Dibujo.GIF">
          <a:extLst>
            <a:ext uri="{FF2B5EF4-FFF2-40B4-BE49-F238E27FC236}">
              <a16:creationId xmlns:a16="http://schemas.microsoft.com/office/drawing/2014/main" id="{00000000-0008-0000-01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8</xdr:col>
      <xdr:colOff>0</xdr:colOff>
      <xdr:row>1</xdr:row>
      <xdr:rowOff>28575</xdr:rowOff>
    </xdr:from>
    <xdr:to>
      <xdr:col>9</xdr:col>
      <xdr:colOff>19050</xdr:colOff>
      <xdr:row>1</xdr:row>
      <xdr:rowOff>28575</xdr:rowOff>
    </xdr:to>
    <xdr:pic>
      <xdr:nvPicPr>
        <xdr:cNvPr id="19682753" name="0 Imagen" descr="Logo DCP2.PNG">
          <a:extLst>
            <a:ext uri="{FF2B5EF4-FFF2-40B4-BE49-F238E27FC236}">
              <a16:creationId xmlns:a16="http://schemas.microsoft.com/office/drawing/2014/main" id="{00000000-0008-0000-01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editAs="oneCell">
    <xdr:from>
      <xdr:col>0</xdr:col>
      <xdr:colOff>0</xdr:colOff>
      <xdr:row>0</xdr:row>
      <xdr:rowOff>38100</xdr:rowOff>
    </xdr:from>
    <xdr:to>
      <xdr:col>1</xdr:col>
      <xdr:colOff>2615319</xdr:colOff>
      <xdr:row>4</xdr:row>
      <xdr:rowOff>0</xdr:rowOff>
    </xdr:to>
    <xdr:pic>
      <xdr:nvPicPr>
        <xdr:cNvPr id="2" name="Imagen 1">
          <a:extLst>
            <a:ext uri="{FF2B5EF4-FFF2-40B4-BE49-F238E27FC236}">
              <a16:creationId xmlns:a16="http://schemas.microsoft.com/office/drawing/2014/main" id="{F3D40677-CED7-46E8-8FD8-219770B38F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38100"/>
          <a:ext cx="3864999" cy="59436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7</xdr:col>
      <xdr:colOff>293914</xdr:colOff>
      <xdr:row>0</xdr:row>
      <xdr:rowOff>0</xdr:rowOff>
    </xdr:from>
    <xdr:to>
      <xdr:col>7</xdr:col>
      <xdr:colOff>1147354</xdr:colOff>
      <xdr:row>5</xdr:row>
      <xdr:rowOff>59414</xdr:rowOff>
    </xdr:to>
    <xdr:pic>
      <xdr:nvPicPr>
        <xdr:cNvPr id="3" name="WordPictureWatermark90971338">
          <a:extLst>
            <a:ext uri="{FF2B5EF4-FFF2-40B4-BE49-F238E27FC236}">
              <a16:creationId xmlns:a16="http://schemas.microsoft.com/office/drawing/2014/main" id="{14CE18CD-197F-42F2-B569-F984F478E0CD}"/>
            </a:ext>
          </a:extLst>
        </xdr:cNvPr>
        <xdr:cNvPicPr>
          <a:picLocks noChangeAspect="1" noChangeArrowheads="1"/>
        </xdr:cNvPicPr>
      </xdr:nvPicPr>
      <xdr:blipFill>
        <a:blip xmlns:r="http://schemas.openxmlformats.org/officeDocument/2006/relationships" r:embed="rId5"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1441974" y="0"/>
          <a:ext cx="853440" cy="813794"/>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xdr:colOff>
      <xdr:row>1</xdr:row>
      <xdr:rowOff>38100</xdr:rowOff>
    </xdr:from>
    <xdr:to>
      <xdr:col>10</xdr:col>
      <xdr:colOff>838200</xdr:colOff>
      <xdr:row>1</xdr:row>
      <xdr:rowOff>38100</xdr:rowOff>
    </xdr:to>
    <xdr:pic>
      <xdr:nvPicPr>
        <xdr:cNvPr id="5" name="0 Imagen" descr="Logo DCP2.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363700" y="1905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885825</xdr:colOff>
      <xdr:row>1</xdr:row>
      <xdr:rowOff>28575</xdr:rowOff>
    </xdr:to>
    <xdr:pic>
      <xdr:nvPicPr>
        <xdr:cNvPr id="6" name="Picture 4011" descr="C:\Documents and Settings\acunaaw\Configuración local\Temp\Dibujo.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180975"/>
          <a:ext cx="1390650" cy="0"/>
        </a:xfrm>
        <a:prstGeom prst="rect">
          <a:avLst/>
        </a:prstGeom>
        <a:noFill/>
        <a:ln w="9525">
          <a:noFill/>
          <a:miter lim="800000"/>
          <a:headEnd/>
          <a:tailEnd/>
        </a:ln>
      </xdr:spPr>
    </xdr:pic>
    <xdr:clientData/>
  </xdr:twoCellAnchor>
  <xdr:twoCellAnchor editAs="oneCell">
    <xdr:from>
      <xdr:col>0</xdr:col>
      <xdr:colOff>76200</xdr:colOff>
      <xdr:row>0</xdr:row>
      <xdr:rowOff>92528</xdr:rowOff>
    </xdr:from>
    <xdr:to>
      <xdr:col>1</xdr:col>
      <xdr:colOff>3472543</xdr:colOff>
      <xdr:row>4</xdr:row>
      <xdr:rowOff>102480</xdr:rowOff>
    </xdr:to>
    <xdr:pic>
      <xdr:nvPicPr>
        <xdr:cNvPr id="2" name="Imagen 1">
          <a:extLst>
            <a:ext uri="{FF2B5EF4-FFF2-40B4-BE49-F238E27FC236}">
              <a16:creationId xmlns:a16="http://schemas.microsoft.com/office/drawing/2014/main" id="{89FAB660-37DD-4590-B8D3-50170F4A89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92528"/>
          <a:ext cx="5377543" cy="754743"/>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10</xdr:col>
      <xdr:colOff>304800</xdr:colOff>
      <xdr:row>0</xdr:row>
      <xdr:rowOff>32657</xdr:rowOff>
    </xdr:from>
    <xdr:to>
      <xdr:col>10</xdr:col>
      <xdr:colOff>1158240</xdr:colOff>
      <xdr:row>5</xdr:row>
      <xdr:rowOff>92071</xdr:rowOff>
    </xdr:to>
    <xdr:pic>
      <xdr:nvPicPr>
        <xdr:cNvPr id="3" name="WordPictureWatermark90971338">
          <a:extLst>
            <a:ext uri="{FF2B5EF4-FFF2-40B4-BE49-F238E27FC236}">
              <a16:creationId xmlns:a16="http://schemas.microsoft.com/office/drawing/2014/main" id="{45427334-D55D-41A4-96FA-EF1C063FDF4B}"/>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5740743" y="32657"/>
          <a:ext cx="853440" cy="85407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0</xdr:colOff>
      <xdr:row>1</xdr:row>
      <xdr:rowOff>57150</xdr:rowOff>
    </xdr:from>
    <xdr:to>
      <xdr:col>26</xdr:col>
      <xdr:colOff>262697</xdr:colOff>
      <xdr:row>1</xdr:row>
      <xdr:rowOff>57150</xdr:rowOff>
    </xdr:to>
    <xdr:pic>
      <xdr:nvPicPr>
        <xdr:cNvPr id="19683775" name="0 Imagen" descr="Logo DCP2.PNG">
          <a:extLst>
            <a:ext uri="{FF2B5EF4-FFF2-40B4-BE49-F238E27FC236}">
              <a16:creationId xmlns:a16="http://schemas.microsoft.com/office/drawing/2014/main" id="{00000000-0008-0000-0300-0000BF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74050" y="57150"/>
          <a:ext cx="1104900" cy="0"/>
        </a:xfrm>
        <a:prstGeom prst="rect">
          <a:avLst/>
        </a:prstGeom>
        <a:noFill/>
        <a:ln w="9525">
          <a:noFill/>
          <a:miter lim="800000"/>
          <a:headEnd/>
          <a:tailEnd/>
        </a:ln>
      </xdr:spPr>
    </xdr:pic>
    <xdr:clientData/>
  </xdr:twoCellAnchor>
  <xdr:twoCellAnchor editAs="oneCell">
    <xdr:from>
      <xdr:col>25</xdr:col>
      <xdr:colOff>0</xdr:colOff>
      <xdr:row>1</xdr:row>
      <xdr:rowOff>95250</xdr:rowOff>
    </xdr:from>
    <xdr:to>
      <xdr:col>26</xdr:col>
      <xdr:colOff>126626</xdr:colOff>
      <xdr:row>1</xdr:row>
      <xdr:rowOff>95250</xdr:rowOff>
    </xdr:to>
    <xdr:pic>
      <xdr:nvPicPr>
        <xdr:cNvPr id="19683777" name="0 Imagen" descr="Logo DCP2.PNG">
          <a:extLst>
            <a:ext uri="{FF2B5EF4-FFF2-40B4-BE49-F238E27FC236}">
              <a16:creationId xmlns:a16="http://schemas.microsoft.com/office/drawing/2014/main" id="{00000000-0008-0000-0300-0000C1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012150" y="95250"/>
          <a:ext cx="971550" cy="0"/>
        </a:xfrm>
        <a:prstGeom prst="rect">
          <a:avLst/>
        </a:prstGeom>
        <a:noFill/>
        <a:ln w="9525">
          <a:noFill/>
          <a:miter lim="800000"/>
          <a:headEnd/>
          <a:tailEnd/>
        </a:ln>
      </xdr:spPr>
    </xdr:pic>
    <xdr:clientData/>
  </xdr:twoCellAnchor>
  <xdr:twoCellAnchor editAs="oneCell">
    <xdr:from>
      <xdr:col>37</xdr:col>
      <xdr:colOff>0</xdr:colOff>
      <xdr:row>1</xdr:row>
      <xdr:rowOff>57150</xdr:rowOff>
    </xdr:from>
    <xdr:to>
      <xdr:col>38</xdr:col>
      <xdr:colOff>464051</xdr:colOff>
      <xdr:row>1</xdr:row>
      <xdr:rowOff>57150</xdr:rowOff>
    </xdr:to>
    <xdr:pic>
      <xdr:nvPicPr>
        <xdr:cNvPr id="6" name="0 Imagen" descr="Logo DCP2.PNG">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09550"/>
          <a:ext cx="1116738" cy="0"/>
        </a:xfrm>
        <a:prstGeom prst="rect">
          <a:avLst/>
        </a:prstGeom>
        <a:noFill/>
        <a:ln w="9525">
          <a:noFill/>
          <a:miter lim="800000"/>
          <a:headEnd/>
          <a:tailEnd/>
        </a:ln>
      </xdr:spPr>
    </xdr:pic>
    <xdr:clientData/>
  </xdr:twoCellAnchor>
  <xdr:twoCellAnchor editAs="oneCell">
    <xdr:from>
      <xdr:col>37</xdr:col>
      <xdr:colOff>0</xdr:colOff>
      <xdr:row>1</xdr:row>
      <xdr:rowOff>95250</xdr:rowOff>
    </xdr:from>
    <xdr:to>
      <xdr:col>38</xdr:col>
      <xdr:colOff>330701</xdr:colOff>
      <xdr:row>1</xdr:row>
      <xdr:rowOff>95250</xdr:rowOff>
    </xdr:to>
    <xdr:pic>
      <xdr:nvPicPr>
        <xdr:cNvPr id="9" name="0 Imagen" descr="Logo DCP2.PN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261050" y="247650"/>
          <a:ext cx="983388" cy="0"/>
        </a:xfrm>
        <a:prstGeom prst="rect">
          <a:avLst/>
        </a:prstGeom>
        <a:noFill/>
        <a:ln w="9525">
          <a:noFill/>
          <a:miter lim="800000"/>
          <a:headEnd/>
          <a:tailEnd/>
        </a:ln>
      </xdr:spPr>
    </xdr:pic>
    <xdr:clientData/>
  </xdr:twoCellAnchor>
  <xdr:twoCellAnchor editAs="oneCell">
    <xdr:from>
      <xdr:col>35</xdr:col>
      <xdr:colOff>0</xdr:colOff>
      <xdr:row>1</xdr:row>
      <xdr:rowOff>57150</xdr:rowOff>
    </xdr:from>
    <xdr:to>
      <xdr:col>35</xdr:col>
      <xdr:colOff>915359</xdr:colOff>
      <xdr:row>1</xdr:row>
      <xdr:rowOff>57150</xdr:rowOff>
    </xdr:to>
    <xdr:pic>
      <xdr:nvPicPr>
        <xdr:cNvPr id="10" name="0 Imagen" descr="Logo DCP2.PNG">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09550"/>
          <a:ext cx="1338542" cy="0"/>
        </a:xfrm>
        <a:prstGeom prst="rect">
          <a:avLst/>
        </a:prstGeom>
        <a:noFill/>
        <a:ln w="9525">
          <a:noFill/>
          <a:miter lim="800000"/>
          <a:headEnd/>
          <a:tailEnd/>
        </a:ln>
      </xdr:spPr>
    </xdr:pic>
    <xdr:clientData/>
  </xdr:twoCellAnchor>
  <xdr:twoCellAnchor editAs="oneCell">
    <xdr:from>
      <xdr:col>35</xdr:col>
      <xdr:colOff>0</xdr:colOff>
      <xdr:row>1</xdr:row>
      <xdr:rowOff>95250</xdr:rowOff>
    </xdr:from>
    <xdr:to>
      <xdr:col>35</xdr:col>
      <xdr:colOff>911437</xdr:colOff>
      <xdr:row>1</xdr:row>
      <xdr:rowOff>95250</xdr:rowOff>
    </xdr:to>
    <xdr:pic>
      <xdr:nvPicPr>
        <xdr:cNvPr id="12" name="0 Imagen" descr="Logo DCP2.PNG">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203400" y="247650"/>
          <a:ext cx="1201270" cy="0"/>
        </a:xfrm>
        <a:prstGeom prst="rect">
          <a:avLst/>
        </a:prstGeom>
        <a:noFill/>
        <a:ln w="9525">
          <a:noFill/>
          <a:miter lim="800000"/>
          <a:headEnd/>
          <a:tailEnd/>
        </a:ln>
      </xdr:spPr>
    </xdr:pic>
    <xdr:clientData/>
  </xdr:twoCellAnchor>
  <xdr:twoCellAnchor editAs="oneCell">
    <xdr:from>
      <xdr:col>0</xdr:col>
      <xdr:colOff>387927</xdr:colOff>
      <xdr:row>0</xdr:row>
      <xdr:rowOff>38099</xdr:rowOff>
    </xdr:from>
    <xdr:to>
      <xdr:col>1</xdr:col>
      <xdr:colOff>2874893</xdr:colOff>
      <xdr:row>4</xdr:row>
      <xdr:rowOff>112485</xdr:rowOff>
    </xdr:to>
    <xdr:pic>
      <xdr:nvPicPr>
        <xdr:cNvPr id="3" name="Imagen 2">
          <a:extLst>
            <a:ext uri="{FF2B5EF4-FFF2-40B4-BE49-F238E27FC236}">
              <a16:creationId xmlns:a16="http://schemas.microsoft.com/office/drawing/2014/main" id="{DD62BDE6-EAEC-4314-96DE-1E4C0F998C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927" y="38099"/>
          <a:ext cx="4809507" cy="708231"/>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35</xdr:col>
      <xdr:colOff>21771</xdr:colOff>
      <xdr:row>0</xdr:row>
      <xdr:rowOff>30677</xdr:rowOff>
    </xdr:from>
    <xdr:to>
      <xdr:col>36</xdr:col>
      <xdr:colOff>0</xdr:colOff>
      <xdr:row>5</xdr:row>
      <xdr:rowOff>90091</xdr:rowOff>
    </xdr:to>
    <xdr:pic>
      <xdr:nvPicPr>
        <xdr:cNvPr id="4" name="WordPictureWatermark90971338">
          <a:extLst>
            <a:ext uri="{FF2B5EF4-FFF2-40B4-BE49-F238E27FC236}">
              <a16:creationId xmlns:a16="http://schemas.microsoft.com/office/drawing/2014/main" id="{EA28A92C-09DF-44CB-A26A-06C1ADB0EDBA}"/>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35955514" y="30677"/>
          <a:ext cx="1415143" cy="875843"/>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
      <sheetName val="Anexo 2"/>
      <sheetName val="Anexo 3"/>
      <sheetName val="Anexo 4"/>
      <sheetName val="Anexo 5"/>
      <sheetName val="Anexo 5 1"/>
      <sheetName val="Anexo 6"/>
      <sheetName val="Línea del Tiempo"/>
      <sheetName val="Hoja1"/>
      <sheetName val="X tiempo"/>
      <sheetName val="Físico"/>
      <sheetName val="Financiero"/>
      <sheetName val="Promedio años ejecución cartera"/>
      <sheetName val="Avance Físico BID"/>
    </sheetNames>
    <sheetDataSet>
      <sheetData sheetId="0">
        <row r="17">
          <cell r="C17" t="str">
            <v>AyA</v>
          </cell>
        </row>
        <row r="18">
          <cell r="C18" t="str">
            <v>AyA/SENARA</v>
          </cell>
        </row>
        <row r="35">
          <cell r="C35" t="str">
            <v>ICE</v>
          </cell>
        </row>
      </sheetData>
      <sheetData sheetId="1">
        <row r="10">
          <cell r="J10">
            <v>0.81896732633204805</v>
          </cell>
        </row>
        <row r="11">
          <cell r="J11">
            <v>0.70109999999999995</v>
          </cell>
        </row>
        <row r="13">
          <cell r="J13">
            <v>0.74729999999999996</v>
          </cell>
        </row>
        <row r="14">
          <cell r="J14">
            <v>6.6699999999999995E-2</v>
          </cell>
        </row>
        <row r="16">
          <cell r="J16">
            <v>0</v>
          </cell>
        </row>
        <row r="27">
          <cell r="J27">
            <v>0.2094</v>
          </cell>
        </row>
        <row r="29">
          <cell r="J29">
            <v>0.49</v>
          </cell>
        </row>
        <row r="31">
          <cell r="J31">
            <v>0</v>
          </cell>
        </row>
        <row r="53">
          <cell r="J53">
            <v>1.6477200000000001E-2</v>
          </cell>
        </row>
      </sheetData>
      <sheetData sheetId="2"/>
      <sheetData sheetId="3"/>
      <sheetData sheetId="4"/>
      <sheetData sheetId="5"/>
      <sheetData sheetId="6"/>
      <sheetData sheetId="7">
        <row r="53">
          <cell r="BT53" t="str">
            <v>Suscripcion del Contrato</v>
          </cell>
        </row>
      </sheetData>
      <sheetData sheetId="8" refreshError="1"/>
      <sheetData sheetId="9">
        <row r="68">
          <cell r="C68" t="str">
            <v>Empréstitos</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E08D-52F9-481D-8049-3692FBDC2BD4}">
  <dimension ref="D3:N18"/>
  <sheetViews>
    <sheetView showGridLines="0" workbookViewId="0">
      <selection activeCell="B15" sqref="B15"/>
    </sheetView>
  </sheetViews>
  <sheetFormatPr baseColWidth="10" defaultColWidth="11.44140625" defaultRowHeight="14.4"/>
  <cols>
    <col min="1" max="3" width="11.44140625" style="2"/>
    <col min="4" max="4" width="11.88671875" style="2" customWidth="1"/>
    <col min="5" max="13" width="14" style="2" customWidth="1"/>
    <col min="14" max="16384" width="11.44140625" style="2"/>
  </cols>
  <sheetData>
    <row r="3" spans="4:14" ht="39.6" customHeight="1">
      <c r="D3" s="1" t="s">
        <v>0</v>
      </c>
      <c r="E3" s="1"/>
      <c r="F3" s="1"/>
      <c r="G3" s="1"/>
      <c r="H3" s="1"/>
      <c r="I3" s="1"/>
      <c r="J3" s="1"/>
      <c r="K3" s="1"/>
      <c r="L3" s="1"/>
      <c r="M3" s="1"/>
      <c r="N3" s="1"/>
    </row>
    <row r="4" spans="4:14" ht="24" customHeight="1">
      <c r="D4" s="1"/>
      <c r="E4" s="1"/>
      <c r="F4" s="1"/>
      <c r="G4" s="1"/>
      <c r="H4" s="1"/>
      <c r="I4" s="1"/>
      <c r="J4" s="1"/>
      <c r="K4" s="1"/>
      <c r="L4" s="1"/>
      <c r="M4" s="1"/>
      <c r="N4" s="1"/>
    </row>
    <row r="5" spans="4:14" ht="29.4" customHeight="1">
      <c r="D5" s="1"/>
      <c r="E5" s="1"/>
      <c r="F5" s="1"/>
      <c r="G5" s="1"/>
      <c r="H5" s="1"/>
      <c r="I5" s="1"/>
      <c r="J5" s="1"/>
      <c r="K5" s="1"/>
      <c r="L5" s="1"/>
      <c r="M5" s="1"/>
      <c r="N5" s="1"/>
    </row>
    <row r="11" spans="4:14">
      <c r="E11" s="3" t="s">
        <v>1</v>
      </c>
      <c r="F11" s="4" t="s">
        <v>2</v>
      </c>
      <c r="G11" s="4"/>
      <c r="H11" s="4"/>
      <c r="I11" s="4"/>
      <c r="J11" s="4"/>
      <c r="K11" s="4"/>
      <c r="L11" s="4"/>
      <c r="M11" s="4"/>
    </row>
    <row r="12" spans="4:14">
      <c r="E12" s="3"/>
    </row>
    <row r="13" spans="4:14">
      <c r="E13" s="3" t="s">
        <v>3</v>
      </c>
      <c r="F13" s="4" t="s">
        <v>4</v>
      </c>
      <c r="G13" s="4"/>
      <c r="H13" s="4"/>
      <c r="I13" s="4"/>
      <c r="J13" s="4"/>
      <c r="K13" s="4"/>
      <c r="L13" s="4"/>
      <c r="M13" s="4"/>
    </row>
    <row r="14" spans="4:14">
      <c r="E14" s="3"/>
    </row>
    <row r="15" spans="4:14">
      <c r="E15" s="3" t="s">
        <v>5</v>
      </c>
      <c r="F15" s="4" t="s">
        <v>6</v>
      </c>
      <c r="G15" s="4"/>
      <c r="H15" s="4"/>
      <c r="I15" s="4"/>
      <c r="J15" s="4"/>
      <c r="K15" s="4"/>
      <c r="L15" s="4"/>
      <c r="M15" s="4"/>
    </row>
    <row r="16" spans="4:14">
      <c r="E16" s="3"/>
    </row>
    <row r="17" spans="5:13">
      <c r="E17" s="3" t="s">
        <v>7</v>
      </c>
      <c r="F17" s="4" t="s">
        <v>8</v>
      </c>
      <c r="G17" s="4"/>
      <c r="H17" s="4"/>
      <c r="I17" s="4"/>
      <c r="J17" s="4"/>
      <c r="K17" s="4"/>
      <c r="L17" s="4"/>
      <c r="M17" s="4"/>
    </row>
    <row r="18" spans="5:13">
      <c r="E18" s="3"/>
    </row>
  </sheetData>
  <sheetProtection algorithmName="SHA-512" hashValue="B9DWfYSreFjaO7yhl0A/YoVJl92P6HVMW6bUL6zzST/H9SS3JQmQmwxTAiuZPqnpvk14N2VkqQJjGup3oPWZOw==" saltValue="Vnk9gTvZ17CFUYotabM88w==" spinCount="100000" sheet="1" objects="1" scenarios="1"/>
  <mergeCells count="5">
    <mergeCell ref="D3:N5"/>
    <mergeCell ref="F11:M11"/>
    <mergeCell ref="F13:M13"/>
    <mergeCell ref="F15:M15"/>
    <mergeCell ref="F17:M17"/>
  </mergeCells>
  <hyperlinks>
    <hyperlink ref="F11" location="'Cuadro 1'!A1" display="FECHAS IMPORTANTES ASOCIADAS A LOS CONTRATOS DE PRÉSTAMO" xr:uid="{AF19A49D-FF99-47D4-BD42-54D4E280FDE0}"/>
    <hyperlink ref="F13" location="'Cuadro 2'!A1" display="DESEMBOLSOS REALES Y PROGRAMACIÓN 2021" xr:uid="{039FACFA-5610-472F-A31E-D9071B305E68}"/>
    <hyperlink ref="F15" location="'Cuadro 3'!A1" display="ESTADO FINANCIERO DE LA CONTRAPARTIDA NACIONAL Y DONACIÓN" xr:uid="{0DB8EC73-CB46-493B-8773-2C09D19C291E}"/>
    <hyperlink ref="F17" location="'Cuadro 4'!A1" display="DESEMBOLSOS, AVANCE FINANCIERO Y AVANCE FISICO 2012" xr:uid="{CD3E4AAB-A633-4E8E-B93E-19B86F4D310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2:N90"/>
  <sheetViews>
    <sheetView showGridLines="0" zoomScale="80" zoomScaleNormal="80" zoomScaleSheetLayoutView="100" workbookViewId="0">
      <selection activeCell="B14" sqref="B14"/>
    </sheetView>
  </sheetViews>
  <sheetFormatPr baseColWidth="10" defaultColWidth="11" defaultRowHeight="12.6"/>
  <cols>
    <col min="1" max="1" width="39.44140625" style="95" customWidth="1"/>
    <col min="2" max="2" width="49.77734375" style="95" customWidth="1"/>
    <col min="3" max="3" width="14.44140625" style="6" customWidth="1"/>
    <col min="4" max="4" width="18.6640625" style="6" customWidth="1"/>
    <col min="5" max="5" width="26.44140625" style="22" bestFit="1" customWidth="1"/>
    <col min="6" max="6" width="17.109375" style="6" bestFit="1" customWidth="1"/>
    <col min="7" max="7" width="17" style="6" bestFit="1" customWidth="1"/>
    <col min="8" max="8" width="13.21875" style="6" customWidth="1"/>
    <col min="9" max="10" width="17.33203125" style="6" customWidth="1"/>
    <col min="11" max="11" width="15.6640625" style="6" customWidth="1"/>
    <col min="12" max="12" width="14.88671875" style="6" customWidth="1"/>
    <col min="13" max="13" width="14.88671875" style="6" bestFit="1" customWidth="1"/>
    <col min="14" max="16384" width="11" style="6"/>
  </cols>
  <sheetData>
    <row r="2" spans="1:12">
      <c r="A2" s="5" t="s">
        <v>9</v>
      </c>
      <c r="B2" s="5"/>
      <c r="C2" s="5"/>
      <c r="D2" s="5"/>
      <c r="E2" s="5"/>
      <c r="F2" s="5"/>
      <c r="G2" s="5"/>
      <c r="H2" s="5"/>
      <c r="I2" s="5"/>
      <c r="J2" s="5"/>
      <c r="K2" s="5"/>
      <c r="L2" s="5"/>
    </row>
    <row r="3" spans="1:12">
      <c r="A3" s="5" t="s">
        <v>2</v>
      </c>
      <c r="B3" s="5"/>
      <c r="C3" s="5"/>
      <c r="D3" s="5"/>
      <c r="E3" s="5"/>
      <c r="F3" s="5"/>
      <c r="G3" s="5"/>
      <c r="H3" s="5"/>
      <c r="I3" s="5"/>
      <c r="J3" s="5"/>
      <c r="K3" s="5"/>
      <c r="L3" s="5"/>
    </row>
    <row r="4" spans="1:12">
      <c r="A4" s="7" t="s">
        <v>10</v>
      </c>
      <c r="B4" s="7"/>
      <c r="C4" s="7"/>
      <c r="D4" s="7"/>
      <c r="E4" s="7"/>
      <c r="F4" s="7"/>
      <c r="G4" s="7"/>
      <c r="H4" s="7"/>
      <c r="I4" s="7"/>
      <c r="J4" s="7"/>
      <c r="K4" s="7"/>
      <c r="L4" s="7"/>
    </row>
    <row r="5" spans="1:12" ht="12" customHeight="1">
      <c r="A5" s="8">
        <v>45382</v>
      </c>
      <c r="B5" s="8"/>
      <c r="C5" s="8"/>
      <c r="D5" s="8"/>
      <c r="E5" s="8"/>
      <c r="F5" s="8"/>
      <c r="G5" s="8"/>
      <c r="H5" s="8"/>
      <c r="I5" s="8"/>
      <c r="J5" s="8"/>
      <c r="K5" s="8"/>
      <c r="L5" s="8"/>
    </row>
    <row r="6" spans="1:12" ht="12" customHeight="1">
      <c r="A6" s="9"/>
      <c r="B6" s="9"/>
      <c r="C6" s="9"/>
      <c r="D6" s="9"/>
      <c r="E6" s="9"/>
      <c r="F6" s="9"/>
      <c r="G6" s="9"/>
      <c r="H6" s="9"/>
      <c r="I6" s="9"/>
      <c r="J6" s="9"/>
      <c r="K6" s="9"/>
      <c r="L6" s="9"/>
    </row>
    <row r="7" spans="1:12" ht="12" customHeight="1" thickBot="1">
      <c r="A7" s="10"/>
      <c r="B7" s="10"/>
      <c r="C7" s="10"/>
      <c r="D7" s="10"/>
      <c r="E7" s="11"/>
      <c r="F7" s="10"/>
      <c r="G7" s="10"/>
      <c r="H7" s="10"/>
      <c r="I7" s="10"/>
      <c r="J7" s="10"/>
      <c r="K7" s="10"/>
      <c r="L7" s="10"/>
    </row>
    <row r="8" spans="1:12" s="13" customFormat="1" ht="104.4" customHeight="1" thickBot="1">
      <c r="A8" s="12" t="s">
        <v>11</v>
      </c>
      <c r="B8" s="12" t="s">
        <v>12</v>
      </c>
      <c r="C8" s="12" t="s">
        <v>13</v>
      </c>
      <c r="D8" s="12" t="s">
        <v>14</v>
      </c>
      <c r="E8" s="12" t="s">
        <v>15</v>
      </c>
      <c r="F8" s="12" t="s">
        <v>16</v>
      </c>
      <c r="G8" s="12" t="s">
        <v>17</v>
      </c>
      <c r="H8" s="12" t="s">
        <v>18</v>
      </c>
      <c r="I8" s="12" t="s">
        <v>19</v>
      </c>
      <c r="J8" s="12" t="s">
        <v>20</v>
      </c>
      <c r="K8" s="12" t="s">
        <v>21</v>
      </c>
      <c r="L8" s="12" t="s">
        <v>22</v>
      </c>
    </row>
    <row r="9" spans="1:12">
      <c r="A9" s="14"/>
      <c r="B9" s="15"/>
      <c r="C9" s="16"/>
      <c r="D9" s="16"/>
      <c r="E9" s="17"/>
      <c r="F9" s="16"/>
      <c r="G9" s="16"/>
      <c r="H9" s="16"/>
      <c r="I9" s="16"/>
      <c r="J9" s="16"/>
      <c r="K9" s="15"/>
      <c r="L9" s="18"/>
    </row>
    <row r="10" spans="1:12">
      <c r="A10" s="19" t="s">
        <v>23</v>
      </c>
      <c r="B10" s="20"/>
      <c r="C10" s="21"/>
      <c r="D10" s="13"/>
      <c r="F10" s="22"/>
      <c r="K10" s="23"/>
      <c r="L10" s="24"/>
    </row>
    <row r="11" spans="1:12" s="22" customFormat="1" ht="59.4">
      <c r="A11" s="25">
        <v>1725</v>
      </c>
      <c r="B11" s="26" t="s">
        <v>24</v>
      </c>
      <c r="C11" s="27" t="s">
        <v>25</v>
      </c>
      <c r="D11" s="27" t="s">
        <v>26</v>
      </c>
      <c r="E11" s="28">
        <v>99453757</v>
      </c>
      <c r="F11" s="29">
        <v>39533</v>
      </c>
      <c r="G11" s="29" t="s">
        <v>27</v>
      </c>
      <c r="H11" s="30" t="s">
        <v>27</v>
      </c>
      <c r="I11" s="29">
        <v>39616</v>
      </c>
      <c r="J11" s="29">
        <v>42734</v>
      </c>
      <c r="K11" s="31">
        <v>44377</v>
      </c>
      <c r="L11" s="32">
        <v>3</v>
      </c>
    </row>
    <row r="12" spans="1:12" ht="28.8">
      <c r="A12" s="25" t="s">
        <v>28</v>
      </c>
      <c r="B12" s="33" t="s">
        <v>29</v>
      </c>
      <c r="C12" s="27" t="s">
        <v>30</v>
      </c>
      <c r="D12" s="27" t="s">
        <v>31</v>
      </c>
      <c r="E12" s="28">
        <v>90055000</v>
      </c>
      <c r="F12" s="29">
        <v>44151</v>
      </c>
      <c r="G12" s="29" t="s">
        <v>27</v>
      </c>
      <c r="H12" s="30" t="s">
        <v>27</v>
      </c>
      <c r="I12" s="34">
        <v>44560</v>
      </c>
      <c r="J12" s="34">
        <v>46506</v>
      </c>
      <c r="K12" s="31" t="s">
        <v>27</v>
      </c>
      <c r="L12" s="32">
        <v>0</v>
      </c>
    </row>
    <row r="13" spans="1:12" ht="30.6" customHeight="1">
      <c r="A13" s="25">
        <v>2128</v>
      </c>
      <c r="B13" s="26" t="s">
        <v>32</v>
      </c>
      <c r="C13" s="27" t="s">
        <v>33</v>
      </c>
      <c r="D13" s="27" t="s">
        <v>33</v>
      </c>
      <c r="E13" s="28">
        <v>270000000</v>
      </c>
      <c r="F13" s="29">
        <v>41646</v>
      </c>
      <c r="G13" s="29" t="s">
        <v>27</v>
      </c>
      <c r="H13" s="30" t="s">
        <v>27</v>
      </c>
      <c r="I13" s="29">
        <v>41933</v>
      </c>
      <c r="J13" s="29">
        <v>43748</v>
      </c>
      <c r="K13" s="29">
        <v>45209</v>
      </c>
      <c r="L13" s="32">
        <v>2</v>
      </c>
    </row>
    <row r="14" spans="1:12" ht="49.95" customHeight="1">
      <c r="A14" s="25">
        <v>2129</v>
      </c>
      <c r="B14" s="26" t="s">
        <v>34</v>
      </c>
      <c r="C14" s="27" t="s">
        <v>25</v>
      </c>
      <c r="D14" s="27" t="s">
        <v>26</v>
      </c>
      <c r="E14" s="28">
        <v>130000000</v>
      </c>
      <c r="F14" s="29">
        <v>42228</v>
      </c>
      <c r="G14" s="29" t="s">
        <v>27</v>
      </c>
      <c r="H14" s="30" t="s">
        <v>27</v>
      </c>
      <c r="I14" s="29">
        <v>42391</v>
      </c>
      <c r="J14" s="34">
        <v>45150</v>
      </c>
      <c r="K14" s="29">
        <v>45881</v>
      </c>
      <c r="L14" s="32">
        <v>1</v>
      </c>
    </row>
    <row r="15" spans="1:12" ht="52.2" customHeight="1">
      <c r="A15" s="25">
        <v>2164</v>
      </c>
      <c r="B15" s="26" t="s">
        <v>35</v>
      </c>
      <c r="C15" s="27" t="s">
        <v>25</v>
      </c>
      <c r="D15" s="27" t="s">
        <v>26</v>
      </c>
      <c r="E15" s="28">
        <v>154562390.28999999</v>
      </c>
      <c r="F15" s="29">
        <v>43224</v>
      </c>
      <c r="G15" s="29" t="s">
        <v>27</v>
      </c>
      <c r="H15" s="30" t="s">
        <v>27</v>
      </c>
      <c r="I15" s="34">
        <v>43531</v>
      </c>
      <c r="J15" s="34">
        <v>45412</v>
      </c>
      <c r="K15" s="29">
        <v>46690</v>
      </c>
      <c r="L15" s="32">
        <v>1</v>
      </c>
    </row>
    <row r="16" spans="1:12" s="35" customFormat="1" ht="79.2" customHeight="1">
      <c r="A16" s="25" t="s">
        <v>36</v>
      </c>
      <c r="B16" s="26" t="s">
        <v>37</v>
      </c>
      <c r="C16" s="27" t="s">
        <v>25</v>
      </c>
      <c r="D16" s="27" t="s">
        <v>38</v>
      </c>
      <c r="E16" s="28">
        <v>111128810</v>
      </c>
      <c r="F16" s="29">
        <v>43592</v>
      </c>
      <c r="G16" s="29" t="s">
        <v>27</v>
      </c>
      <c r="H16" s="30" t="s">
        <v>27</v>
      </c>
      <c r="I16" s="34">
        <v>43756</v>
      </c>
      <c r="J16" s="34">
        <v>46140</v>
      </c>
      <c r="K16" s="29" t="s">
        <v>27</v>
      </c>
      <c r="L16" s="32">
        <v>0</v>
      </c>
    </row>
    <row r="17" spans="1:13" s="35" customFormat="1" ht="28.8">
      <c r="A17" s="25">
        <v>2198</v>
      </c>
      <c r="B17" s="26" t="s">
        <v>39</v>
      </c>
      <c r="C17" s="27" t="s">
        <v>40</v>
      </c>
      <c r="D17" s="27" t="s">
        <v>41</v>
      </c>
      <c r="E17" s="28">
        <v>55080000</v>
      </c>
      <c r="F17" s="29">
        <v>43472</v>
      </c>
      <c r="G17" s="29">
        <v>43643</v>
      </c>
      <c r="H17" s="30">
        <v>9690</v>
      </c>
      <c r="I17" s="34">
        <v>43796</v>
      </c>
      <c r="J17" s="34">
        <v>45103</v>
      </c>
      <c r="K17" s="29">
        <v>46199</v>
      </c>
      <c r="L17" s="32">
        <v>1</v>
      </c>
    </row>
    <row r="18" spans="1:13" s="35" customFormat="1" ht="57.6">
      <c r="A18" s="25">
        <v>2220</v>
      </c>
      <c r="B18" s="26" t="s">
        <v>42</v>
      </c>
      <c r="C18" s="27" t="s">
        <v>43</v>
      </c>
      <c r="D18" s="27" t="s">
        <v>41</v>
      </c>
      <c r="E18" s="28">
        <v>425000000</v>
      </c>
      <c r="F18" s="29">
        <v>44655</v>
      </c>
      <c r="G18" s="29">
        <v>44692</v>
      </c>
      <c r="H18" s="30">
        <v>10230</v>
      </c>
      <c r="I18" s="34">
        <v>44890</v>
      </c>
      <c r="J18" s="34" t="s">
        <v>44</v>
      </c>
      <c r="K18" s="29" t="s">
        <v>27</v>
      </c>
      <c r="L18" s="32">
        <v>0</v>
      </c>
    </row>
    <row r="19" spans="1:13" s="35" customFormat="1" ht="57.6">
      <c r="A19" s="25">
        <v>2317</v>
      </c>
      <c r="B19" s="26" t="s">
        <v>45</v>
      </c>
      <c r="C19" s="27" t="s">
        <v>46</v>
      </c>
      <c r="D19" s="27" t="s">
        <v>41</v>
      </c>
      <c r="E19" s="28">
        <v>700000000</v>
      </c>
      <c r="F19" s="29">
        <v>45000</v>
      </c>
      <c r="G19" s="29">
        <v>45350</v>
      </c>
      <c r="H19" s="30">
        <v>10456</v>
      </c>
      <c r="I19" s="34">
        <v>45373</v>
      </c>
      <c r="J19" s="34" t="s">
        <v>47</v>
      </c>
      <c r="K19" s="29" t="s">
        <v>27</v>
      </c>
      <c r="L19" s="32">
        <v>0</v>
      </c>
    </row>
    <row r="20" spans="1:13" s="35" customFormat="1" ht="14.4">
      <c r="A20" s="25"/>
      <c r="B20" s="36"/>
      <c r="C20" s="37"/>
      <c r="D20" s="38"/>
      <c r="E20" s="39">
        <f>SUM(E11:E19)</f>
        <v>2035279957.29</v>
      </c>
      <c r="F20" s="31"/>
      <c r="G20" s="31"/>
      <c r="H20" s="30"/>
      <c r="I20" s="31"/>
      <c r="J20" s="31"/>
      <c r="K20" s="29"/>
      <c r="L20" s="40"/>
    </row>
    <row r="21" spans="1:13" s="35" customFormat="1" ht="14.4">
      <c r="A21" s="25"/>
      <c r="B21" s="36"/>
      <c r="C21" s="37"/>
      <c r="D21" s="41"/>
      <c r="E21" s="39"/>
      <c r="F21" s="31"/>
      <c r="G21" s="31"/>
      <c r="H21" s="30"/>
      <c r="I21" s="31"/>
      <c r="J21" s="31"/>
      <c r="K21" s="42"/>
      <c r="L21" s="40"/>
    </row>
    <row r="22" spans="1:13" ht="14.4">
      <c r="A22" s="43" t="s">
        <v>48</v>
      </c>
      <c r="B22" s="26"/>
      <c r="C22" s="27"/>
      <c r="D22" s="44"/>
      <c r="E22" s="28"/>
      <c r="F22" s="31"/>
      <c r="G22" s="31"/>
      <c r="H22" s="30"/>
      <c r="I22" s="31"/>
      <c r="J22" s="45"/>
      <c r="K22" s="31"/>
      <c r="L22" s="40"/>
    </row>
    <row r="23" spans="1:13" s="22" customFormat="1" ht="14.4">
      <c r="A23" s="25" t="s">
        <v>49</v>
      </c>
      <c r="B23" s="46" t="s">
        <v>50</v>
      </c>
      <c r="C23" s="47" t="s">
        <v>25</v>
      </c>
      <c r="D23" s="27" t="s">
        <v>51</v>
      </c>
      <c r="E23" s="28">
        <v>73000000</v>
      </c>
      <c r="F23" s="31">
        <v>41178</v>
      </c>
      <c r="G23" s="31">
        <v>41541</v>
      </c>
      <c r="H23" s="48">
        <v>9167</v>
      </c>
      <c r="I23" s="31">
        <v>41843</v>
      </c>
      <c r="J23" s="49">
        <v>43732</v>
      </c>
      <c r="K23" s="49">
        <v>45497</v>
      </c>
      <c r="L23" s="32">
        <v>2</v>
      </c>
    </row>
    <row r="24" spans="1:13" ht="14.4">
      <c r="A24" s="50" t="s">
        <v>52</v>
      </c>
      <c r="B24" s="33" t="s">
        <v>53</v>
      </c>
      <c r="C24" s="51" t="s">
        <v>54</v>
      </c>
      <c r="D24" s="27" t="s">
        <v>41</v>
      </c>
      <c r="E24" s="28">
        <v>400000000</v>
      </c>
      <c r="F24" s="52">
        <v>41732</v>
      </c>
      <c r="G24" s="52">
        <v>41956</v>
      </c>
      <c r="H24" s="53">
        <v>9283</v>
      </c>
      <c r="I24" s="52">
        <v>42110</v>
      </c>
      <c r="J24" s="54">
        <v>44148</v>
      </c>
      <c r="K24" s="54">
        <v>46338</v>
      </c>
      <c r="L24" s="55">
        <v>3</v>
      </c>
    </row>
    <row r="25" spans="1:13" ht="14.4">
      <c r="A25" s="50" t="s">
        <v>55</v>
      </c>
      <c r="B25" s="33" t="s">
        <v>53</v>
      </c>
      <c r="C25" s="51"/>
      <c r="D25" s="27" t="s">
        <v>41</v>
      </c>
      <c r="E25" s="28">
        <v>50000000</v>
      </c>
      <c r="F25" s="52"/>
      <c r="G25" s="52"/>
      <c r="H25" s="53"/>
      <c r="I25" s="52"/>
      <c r="J25" s="54"/>
      <c r="K25" s="54"/>
      <c r="L25" s="55"/>
    </row>
    <row r="26" spans="1:13" s="22" customFormat="1" ht="30.6">
      <c r="A26" s="50" t="s">
        <v>56</v>
      </c>
      <c r="B26" s="33" t="s">
        <v>172</v>
      </c>
      <c r="C26" s="27" t="s">
        <v>58</v>
      </c>
      <c r="D26" s="27" t="s">
        <v>41</v>
      </c>
      <c r="E26" s="28">
        <v>100000000</v>
      </c>
      <c r="F26" s="31">
        <v>42355</v>
      </c>
      <c r="G26" s="31">
        <v>42886</v>
      </c>
      <c r="H26" s="48">
        <v>9451</v>
      </c>
      <c r="I26" s="31">
        <v>43083</v>
      </c>
      <c r="J26" s="49">
        <v>44712</v>
      </c>
      <c r="K26" s="49">
        <v>45443</v>
      </c>
      <c r="L26" s="32">
        <v>1</v>
      </c>
    </row>
    <row r="27" spans="1:13" s="35" customFormat="1" ht="14.4">
      <c r="A27" s="50" t="s">
        <v>59</v>
      </c>
      <c r="B27" s="33" t="s">
        <v>60</v>
      </c>
      <c r="C27" s="27" t="s">
        <v>54</v>
      </c>
      <c r="D27" s="27" t="s">
        <v>41</v>
      </c>
      <c r="E27" s="28">
        <v>144036000</v>
      </c>
      <c r="F27" s="31">
        <v>43363</v>
      </c>
      <c r="G27" s="31">
        <v>40821</v>
      </c>
      <c r="H27" s="48">
        <v>8982</v>
      </c>
      <c r="I27" s="31">
        <v>43413</v>
      </c>
      <c r="J27" s="49">
        <v>45189</v>
      </c>
      <c r="K27" s="49">
        <v>45920</v>
      </c>
      <c r="L27" s="32">
        <v>1</v>
      </c>
    </row>
    <row r="28" spans="1:13" ht="43.2" customHeight="1">
      <c r="A28" s="56" t="s">
        <v>61</v>
      </c>
      <c r="B28" s="26" t="s">
        <v>174</v>
      </c>
      <c r="C28" s="27" t="s">
        <v>62</v>
      </c>
      <c r="D28" s="27" t="s">
        <v>63</v>
      </c>
      <c r="E28" s="28">
        <v>121300000</v>
      </c>
      <c r="F28" s="57">
        <v>43503</v>
      </c>
      <c r="G28" s="57">
        <v>43285</v>
      </c>
      <c r="H28" s="48">
        <v>9573</v>
      </c>
      <c r="I28" s="34">
        <v>43373</v>
      </c>
      <c r="J28" s="57">
        <v>45329</v>
      </c>
      <c r="K28" s="58">
        <v>45876</v>
      </c>
      <c r="L28" s="32">
        <v>1</v>
      </c>
    </row>
    <row r="29" spans="1:13" ht="57" customHeight="1">
      <c r="A29" s="56" t="s">
        <v>64</v>
      </c>
      <c r="B29" s="26" t="s">
        <v>65</v>
      </c>
      <c r="C29" s="27" t="s">
        <v>54</v>
      </c>
      <c r="D29" s="27" t="s">
        <v>41</v>
      </c>
      <c r="E29" s="28">
        <v>125000000</v>
      </c>
      <c r="F29" s="57">
        <v>43908</v>
      </c>
      <c r="G29" s="57">
        <v>44103</v>
      </c>
      <c r="H29" s="48">
        <v>9899</v>
      </c>
      <c r="I29" s="34">
        <v>44131</v>
      </c>
      <c r="J29" s="57">
        <v>45929</v>
      </c>
      <c r="K29" s="49" t="s">
        <v>27</v>
      </c>
      <c r="L29" s="32">
        <v>0</v>
      </c>
    </row>
    <row r="30" spans="1:13" ht="25.5" customHeight="1">
      <c r="A30" s="56" t="s">
        <v>66</v>
      </c>
      <c r="B30" s="26" t="s">
        <v>67</v>
      </c>
      <c r="C30" s="27" t="s">
        <v>68</v>
      </c>
      <c r="D30" s="27" t="s">
        <v>41</v>
      </c>
      <c r="E30" s="28">
        <v>100000000</v>
      </c>
      <c r="F30" s="57">
        <v>43907</v>
      </c>
      <c r="G30" s="57">
        <v>44272</v>
      </c>
      <c r="H30" s="48">
        <v>9968</v>
      </c>
      <c r="I30" s="34">
        <v>44470</v>
      </c>
      <c r="J30" s="57">
        <v>46098</v>
      </c>
      <c r="K30" s="49" t="s">
        <v>27</v>
      </c>
      <c r="L30" s="32">
        <v>0</v>
      </c>
      <c r="M30" s="59"/>
    </row>
    <row r="31" spans="1:13" ht="25.5" customHeight="1">
      <c r="A31" s="56" t="s">
        <v>69</v>
      </c>
      <c r="B31" s="26" t="s">
        <v>70</v>
      </c>
      <c r="C31" s="27" t="s">
        <v>71</v>
      </c>
      <c r="D31" s="27" t="s">
        <v>41</v>
      </c>
      <c r="E31" s="28">
        <v>225000000</v>
      </c>
      <c r="F31" s="57">
        <v>45301</v>
      </c>
      <c r="G31" s="57">
        <v>44103</v>
      </c>
      <c r="H31" s="48">
        <v>9899</v>
      </c>
      <c r="I31" s="34" t="s">
        <v>72</v>
      </c>
      <c r="J31" s="57">
        <v>47128</v>
      </c>
      <c r="K31" s="49" t="s">
        <v>27</v>
      </c>
      <c r="L31" s="32">
        <v>0</v>
      </c>
      <c r="M31" s="59"/>
    </row>
    <row r="32" spans="1:13" ht="14.4">
      <c r="A32" s="25"/>
      <c r="B32" s="36"/>
      <c r="C32" s="37"/>
      <c r="D32" s="38"/>
      <c r="E32" s="39">
        <f>SUM(E23:E31)</f>
        <v>1338336000</v>
      </c>
      <c r="F32" s="31"/>
      <c r="G32" s="31"/>
      <c r="H32" s="60"/>
      <c r="I32" s="31"/>
      <c r="J32" s="31"/>
      <c r="K32" s="61"/>
      <c r="L32" s="62"/>
      <c r="M32" s="59"/>
    </row>
    <row r="33" spans="1:14" s="35" customFormat="1" ht="14.4">
      <c r="A33" s="63"/>
      <c r="B33" s="26"/>
      <c r="C33" s="27"/>
      <c r="D33" s="44"/>
      <c r="E33" s="28"/>
      <c r="F33" s="31"/>
      <c r="G33" s="31"/>
      <c r="H33" s="48"/>
      <c r="I33" s="31"/>
      <c r="J33" s="31"/>
      <c r="K33" s="31"/>
      <c r="L33" s="40"/>
      <c r="M33" s="64"/>
    </row>
    <row r="34" spans="1:14" s="35" customFormat="1" ht="14.4">
      <c r="A34" s="43" t="s">
        <v>73</v>
      </c>
      <c r="B34" s="26"/>
      <c r="C34" s="27"/>
      <c r="D34" s="44"/>
      <c r="E34" s="28"/>
      <c r="F34" s="31"/>
      <c r="G34" s="31"/>
      <c r="H34" s="48"/>
      <c r="I34" s="31"/>
      <c r="J34" s="31"/>
      <c r="K34" s="31"/>
      <c r="L34" s="40"/>
    </row>
    <row r="35" spans="1:14" s="35" customFormat="1" ht="43.2">
      <c r="A35" s="25" t="s">
        <v>74</v>
      </c>
      <c r="B35" s="33" t="s">
        <v>75</v>
      </c>
      <c r="C35" s="27" t="s">
        <v>33</v>
      </c>
      <c r="D35" s="27" t="s">
        <v>41</v>
      </c>
      <c r="E35" s="28">
        <v>420000000</v>
      </c>
      <c r="F35" s="31">
        <v>42481</v>
      </c>
      <c r="G35" s="31">
        <v>42641</v>
      </c>
      <c r="H35" s="30">
        <v>9396</v>
      </c>
      <c r="I35" s="31">
        <v>42726</v>
      </c>
      <c r="J35" s="49">
        <v>44681</v>
      </c>
      <c r="K35" s="49">
        <v>45473</v>
      </c>
      <c r="L35" s="32">
        <v>1</v>
      </c>
    </row>
    <row r="36" spans="1:14" s="35" customFormat="1" ht="28.8">
      <c r="A36" s="25" t="s">
        <v>76</v>
      </c>
      <c r="B36" s="26" t="s">
        <v>77</v>
      </c>
      <c r="C36" s="27" t="s">
        <v>78</v>
      </c>
      <c r="D36" s="27" t="s">
        <v>41</v>
      </c>
      <c r="E36" s="28">
        <v>156640000</v>
      </c>
      <c r="F36" s="31">
        <v>43927</v>
      </c>
      <c r="G36" s="31">
        <v>44158</v>
      </c>
      <c r="H36" s="30" t="s">
        <v>79</v>
      </c>
      <c r="I36" s="34">
        <v>44272</v>
      </c>
      <c r="J36" s="49">
        <v>46234</v>
      </c>
      <c r="K36" s="49" t="s">
        <v>27</v>
      </c>
      <c r="L36" s="32">
        <v>0</v>
      </c>
    </row>
    <row r="37" spans="1:14" s="35" customFormat="1" ht="30.6">
      <c r="A37" s="25" t="s">
        <v>80</v>
      </c>
      <c r="B37" s="26" t="s">
        <v>176</v>
      </c>
      <c r="C37" s="27" t="s">
        <v>81</v>
      </c>
      <c r="D37" s="27" t="s">
        <v>41</v>
      </c>
      <c r="E37" s="28">
        <v>75100500</v>
      </c>
      <c r="F37" s="31">
        <v>44015</v>
      </c>
      <c r="G37" s="31">
        <v>44453</v>
      </c>
      <c r="H37" s="30">
        <v>10037</v>
      </c>
      <c r="I37" s="34">
        <v>44673</v>
      </c>
      <c r="J37" s="49">
        <v>46649</v>
      </c>
      <c r="K37" s="49" t="s">
        <v>27</v>
      </c>
      <c r="L37" s="32">
        <v>0</v>
      </c>
    </row>
    <row r="38" spans="1:14" s="35" customFormat="1" ht="14.4">
      <c r="A38" s="25"/>
      <c r="B38" s="33"/>
      <c r="C38" s="27"/>
      <c r="D38" s="38"/>
      <c r="E38" s="39">
        <f>SUM(E35:E37)</f>
        <v>651740500</v>
      </c>
      <c r="F38" s="31"/>
      <c r="G38" s="31"/>
      <c r="H38" s="60"/>
      <c r="I38" s="31"/>
      <c r="J38" s="31"/>
      <c r="K38" s="61"/>
      <c r="L38" s="32"/>
    </row>
    <row r="39" spans="1:14" s="22" customFormat="1" ht="14.4">
      <c r="A39" s="63"/>
      <c r="B39" s="26"/>
      <c r="C39" s="27"/>
      <c r="D39" s="44"/>
      <c r="E39" s="28"/>
      <c r="F39" s="31"/>
      <c r="G39" s="31"/>
      <c r="H39" s="48"/>
      <c r="I39" s="31"/>
      <c r="J39" s="31"/>
      <c r="K39" s="31"/>
      <c r="L39" s="32"/>
    </row>
    <row r="40" spans="1:14" s="22" customFormat="1" ht="24" customHeight="1">
      <c r="A40" s="25" t="s">
        <v>82</v>
      </c>
      <c r="B40" s="26"/>
      <c r="C40" s="27"/>
      <c r="D40" s="44"/>
      <c r="E40" s="28"/>
      <c r="F40" s="31"/>
      <c r="G40" s="31"/>
      <c r="H40" s="48"/>
      <c r="I40" s="31"/>
      <c r="J40" s="31"/>
      <c r="K40" s="31"/>
      <c r="L40" s="32"/>
      <c r="M40" s="65"/>
    </row>
    <row r="41" spans="1:14" ht="30" customHeight="1">
      <c r="A41" s="66">
        <v>1.4202020520132101E+18</v>
      </c>
      <c r="B41" s="26" t="s">
        <v>177</v>
      </c>
      <c r="C41" s="27" t="s">
        <v>30</v>
      </c>
      <c r="D41" s="27" t="s">
        <v>41</v>
      </c>
      <c r="E41" s="28">
        <v>296000000</v>
      </c>
      <c r="F41" s="31">
        <v>41428</v>
      </c>
      <c r="G41" s="31">
        <v>42128</v>
      </c>
      <c r="H41" s="30">
        <v>9293</v>
      </c>
      <c r="I41" s="31">
        <v>42354</v>
      </c>
      <c r="J41" s="67">
        <v>45026</v>
      </c>
      <c r="K41" s="31">
        <v>45392</v>
      </c>
      <c r="L41" s="32">
        <v>1</v>
      </c>
      <c r="M41" s="65"/>
      <c r="N41" s="22"/>
    </row>
    <row r="42" spans="1:14" ht="14.4">
      <c r="A42" s="25"/>
      <c r="B42" s="26"/>
      <c r="C42" s="27"/>
      <c r="D42" s="38"/>
      <c r="E42" s="39">
        <f>SUM(E41:E41)</f>
        <v>296000000</v>
      </c>
      <c r="F42" s="31"/>
      <c r="G42" s="31"/>
      <c r="H42" s="48"/>
      <c r="I42" s="31"/>
      <c r="J42" s="31"/>
      <c r="K42" s="31"/>
      <c r="L42" s="32"/>
      <c r="M42" s="65"/>
      <c r="N42" s="22"/>
    </row>
    <row r="43" spans="1:14" ht="14.4">
      <c r="A43" s="63"/>
      <c r="B43" s="26"/>
      <c r="C43" s="27"/>
      <c r="D43" s="44"/>
      <c r="E43" s="28"/>
      <c r="F43" s="31"/>
      <c r="G43" s="31"/>
      <c r="H43" s="48"/>
      <c r="I43" s="31"/>
      <c r="J43" s="31"/>
      <c r="K43" s="31"/>
      <c r="L43" s="32"/>
      <c r="M43" s="65"/>
      <c r="N43" s="22"/>
    </row>
    <row r="44" spans="1:14" ht="14.4">
      <c r="A44" s="43" t="s">
        <v>84</v>
      </c>
      <c r="B44" s="26"/>
      <c r="C44" s="27"/>
      <c r="D44" s="44"/>
      <c r="E44" s="28"/>
      <c r="F44" s="31"/>
      <c r="G44" s="31"/>
      <c r="H44" s="48"/>
      <c r="I44" s="31"/>
      <c r="J44" s="31"/>
      <c r="K44" s="31"/>
      <c r="L44" s="32"/>
      <c r="M44" s="65"/>
      <c r="N44" s="22"/>
    </row>
    <row r="45" spans="1:14" ht="16.2">
      <c r="A45" s="25" t="s">
        <v>85</v>
      </c>
      <c r="B45" s="26" t="s">
        <v>178</v>
      </c>
      <c r="C45" s="47" t="s">
        <v>62</v>
      </c>
      <c r="D45" s="68" t="s">
        <v>63</v>
      </c>
      <c r="E45" s="28">
        <f>25991000000/'Cuadro 4'!O68</f>
        <v>171727783.28377932</v>
      </c>
      <c r="F45" s="31">
        <v>42906</v>
      </c>
      <c r="G45" s="31">
        <v>41855</v>
      </c>
      <c r="H45" s="48">
        <v>9254</v>
      </c>
      <c r="I45" s="31">
        <v>43007</v>
      </c>
      <c r="J45" s="31">
        <v>46292</v>
      </c>
      <c r="K45" s="69" t="s">
        <v>27</v>
      </c>
      <c r="L45" s="32">
        <v>0</v>
      </c>
      <c r="M45" s="65"/>
      <c r="N45" s="22"/>
    </row>
    <row r="46" spans="1:14" ht="14.4">
      <c r="A46" s="25"/>
      <c r="B46" s="70"/>
      <c r="C46" s="27"/>
      <c r="D46" s="38"/>
      <c r="E46" s="39">
        <f>SUM(E45:E45)</f>
        <v>171727783.28377932</v>
      </c>
      <c r="F46" s="31"/>
      <c r="G46" s="31"/>
      <c r="H46" s="48"/>
      <c r="I46" s="31"/>
      <c r="J46" s="31"/>
      <c r="K46" s="42"/>
      <c r="L46" s="32"/>
      <c r="M46" s="65"/>
      <c r="N46" s="22"/>
    </row>
    <row r="47" spans="1:14" ht="14.4">
      <c r="A47" s="25"/>
      <c r="B47" s="71"/>
      <c r="C47" s="27"/>
      <c r="D47" s="44"/>
      <c r="E47" s="28"/>
      <c r="F47" s="31"/>
      <c r="G47" s="31"/>
      <c r="H47" s="48"/>
      <c r="I47" s="31"/>
      <c r="J47" s="31"/>
      <c r="K47" s="61"/>
      <c r="L47" s="32"/>
      <c r="M47" s="65"/>
      <c r="N47" s="22"/>
    </row>
    <row r="48" spans="1:14" s="35" customFormat="1" ht="14.4">
      <c r="A48" s="25" t="s">
        <v>86</v>
      </c>
      <c r="B48" s="71"/>
      <c r="C48" s="72"/>
      <c r="D48" s="72"/>
      <c r="E48" s="39">
        <f>E20+E32+E38+E42+E46</f>
        <v>4493084240.5737791</v>
      </c>
      <c r="F48" s="60"/>
      <c r="G48" s="60"/>
      <c r="H48" s="60"/>
      <c r="I48" s="60"/>
      <c r="J48" s="60"/>
      <c r="K48" s="61"/>
      <c r="L48" s="73"/>
      <c r="M48" s="65"/>
      <c r="N48" s="22"/>
    </row>
    <row r="49" spans="1:14" ht="15" thickBot="1">
      <c r="A49" s="74"/>
      <c r="B49" s="75"/>
      <c r="C49" s="76"/>
      <c r="D49" s="76"/>
      <c r="E49" s="77"/>
      <c r="F49" s="78"/>
      <c r="G49" s="78"/>
      <c r="H49" s="78"/>
      <c r="I49" s="78"/>
      <c r="J49" s="78"/>
      <c r="K49" s="79"/>
      <c r="L49" s="80"/>
      <c r="M49" s="65"/>
      <c r="N49" s="22"/>
    </row>
    <row r="50" spans="1:14" s="68" customFormat="1" ht="21" customHeight="1">
      <c r="A50" s="81" t="s">
        <v>87</v>
      </c>
      <c r="B50" s="81"/>
      <c r="C50" s="81"/>
      <c r="D50" s="81"/>
    </row>
    <row r="51" spans="1:14" s="68" customFormat="1" ht="30" customHeight="1">
      <c r="A51" s="82" t="s">
        <v>88</v>
      </c>
      <c r="B51" s="82"/>
      <c r="C51" s="83"/>
      <c r="D51" s="83"/>
      <c r="E51" s="83"/>
      <c r="F51" s="84"/>
      <c r="G51" s="83"/>
      <c r="H51" s="83"/>
      <c r="I51" s="83"/>
      <c r="J51" s="83"/>
      <c r="K51" s="83"/>
      <c r="L51" s="83"/>
      <c r="M51" s="83"/>
      <c r="N51" s="83"/>
    </row>
    <row r="52" spans="1:14" s="68" customFormat="1" ht="30" customHeight="1">
      <c r="A52" s="85" t="s">
        <v>89</v>
      </c>
      <c r="B52" s="85"/>
      <c r="C52" s="86"/>
      <c r="D52" s="86"/>
      <c r="E52" s="86"/>
      <c r="F52" s="87"/>
      <c r="G52" s="86"/>
      <c r="H52" s="86"/>
      <c r="I52" s="86"/>
      <c r="J52" s="86"/>
      <c r="K52" s="86"/>
      <c r="L52" s="86"/>
      <c r="M52" s="86"/>
      <c r="N52" s="86"/>
    </row>
    <row r="53" spans="1:14" s="44" customFormat="1" ht="18" customHeight="1">
      <c r="A53" s="86" t="s">
        <v>90</v>
      </c>
      <c r="B53" s="88"/>
      <c r="E53" s="89"/>
      <c r="G53" s="90"/>
    </row>
    <row r="54" spans="1:14" s="44" customFormat="1" ht="18" customHeight="1">
      <c r="A54" s="86" t="s">
        <v>173</v>
      </c>
      <c r="B54" s="88"/>
      <c r="E54" s="89"/>
      <c r="G54" s="90"/>
    </row>
    <row r="55" spans="1:14" s="44" customFormat="1" ht="43.2" customHeight="1">
      <c r="A55" s="91" t="s">
        <v>175</v>
      </c>
      <c r="B55" s="91"/>
      <c r="C55" s="91"/>
      <c r="D55" s="91"/>
      <c r="E55" s="91"/>
      <c r="F55" s="91"/>
      <c r="G55" s="91"/>
      <c r="H55" s="91"/>
      <c r="I55" s="91"/>
      <c r="J55" s="91"/>
      <c r="K55" s="91"/>
      <c r="L55" s="91"/>
    </row>
    <row r="56" spans="1:14" s="44" customFormat="1" ht="18" customHeight="1">
      <c r="A56" s="92" t="s">
        <v>180</v>
      </c>
      <c r="B56" s="92"/>
      <c r="C56" s="92"/>
      <c r="D56" s="92"/>
      <c r="E56" s="92"/>
      <c r="F56" s="92"/>
      <c r="G56" s="92"/>
      <c r="H56" s="92"/>
      <c r="I56" s="92"/>
      <c r="J56" s="92"/>
      <c r="K56" s="92"/>
      <c r="L56" s="92"/>
    </row>
    <row r="57" spans="1:14" s="44" customFormat="1" ht="28.2" customHeight="1">
      <c r="A57" s="93" t="s">
        <v>181</v>
      </c>
      <c r="B57" s="93"/>
      <c r="C57" s="93"/>
      <c r="D57" s="93"/>
      <c r="E57" s="93"/>
      <c r="F57" s="93"/>
      <c r="G57" s="93"/>
      <c r="H57" s="93"/>
      <c r="I57" s="93"/>
      <c r="J57" s="93"/>
      <c r="K57" s="93"/>
      <c r="L57" s="93"/>
      <c r="M57" s="86"/>
      <c r="N57" s="86"/>
    </row>
    <row r="58" spans="1:14" s="44" customFormat="1" ht="18" customHeight="1">
      <c r="A58" s="94" t="s">
        <v>179</v>
      </c>
    </row>
    <row r="59" spans="1:14" ht="42.6" customHeight="1">
      <c r="A59" s="6"/>
      <c r="B59" s="6"/>
      <c r="E59" s="6"/>
      <c r="M59" s="65"/>
      <c r="N59" s="22"/>
    </row>
    <row r="60" spans="1:14" ht="31.2" customHeight="1">
      <c r="A60" s="6"/>
      <c r="B60" s="6"/>
      <c r="E60" s="6"/>
      <c r="M60" s="65"/>
      <c r="N60" s="22"/>
    </row>
    <row r="61" spans="1:14">
      <c r="B61" s="6"/>
      <c r="E61" s="6"/>
      <c r="M61" s="65"/>
      <c r="N61" s="22"/>
    </row>
    <row r="62" spans="1:14">
      <c r="M62" s="65"/>
      <c r="N62" s="22"/>
    </row>
    <row r="63" spans="1:14">
      <c r="M63" s="65"/>
      <c r="N63" s="22"/>
    </row>
    <row r="64" spans="1:14">
      <c r="M64" s="65"/>
      <c r="N64" s="22"/>
    </row>
    <row r="65" spans="1:14">
      <c r="M65" s="65"/>
      <c r="N65" s="22"/>
    </row>
    <row r="66" spans="1:14">
      <c r="A66" s="96"/>
      <c r="B66" s="96"/>
      <c r="C66" s="22"/>
      <c r="D66" s="22"/>
      <c r="F66" s="22"/>
      <c r="G66" s="22"/>
      <c r="H66" s="22"/>
      <c r="I66" s="22"/>
      <c r="J66" s="22"/>
      <c r="K66" s="22"/>
      <c r="L66" s="22"/>
      <c r="M66" s="65"/>
      <c r="N66" s="22"/>
    </row>
    <row r="67" spans="1:14">
      <c r="A67" s="96"/>
      <c r="B67" s="96"/>
      <c r="C67" s="22"/>
      <c r="D67" s="22"/>
      <c r="F67" s="22"/>
      <c r="G67" s="22"/>
      <c r="H67" s="22"/>
      <c r="I67" s="22"/>
      <c r="J67" s="22"/>
      <c r="K67" s="22"/>
      <c r="L67" s="22"/>
      <c r="M67" s="65"/>
      <c r="N67" s="22"/>
    </row>
    <row r="68" spans="1:14">
      <c r="A68" s="97"/>
      <c r="C68" s="95"/>
      <c r="D68" s="95"/>
      <c r="E68" s="95"/>
      <c r="F68" s="95"/>
      <c r="G68" s="95"/>
      <c r="H68" s="95"/>
      <c r="I68" s="95"/>
      <c r="J68" s="95"/>
      <c r="K68" s="95"/>
      <c r="L68" s="95"/>
      <c r="M68" s="65"/>
      <c r="N68" s="22"/>
    </row>
    <row r="69" spans="1:14">
      <c r="A69" s="97"/>
      <c r="C69" s="95"/>
      <c r="D69" s="95"/>
      <c r="E69" s="95"/>
      <c r="F69" s="95"/>
      <c r="G69" s="95"/>
      <c r="H69" s="95"/>
      <c r="I69" s="95"/>
      <c r="J69" s="95"/>
      <c r="K69" s="95"/>
      <c r="L69" s="95"/>
      <c r="M69" s="65"/>
      <c r="N69" s="22"/>
    </row>
    <row r="70" spans="1:14">
      <c r="A70" s="97"/>
      <c r="C70" s="95"/>
      <c r="D70" s="95"/>
      <c r="E70" s="95"/>
      <c r="F70" s="95"/>
      <c r="G70" s="95"/>
      <c r="H70" s="95"/>
      <c r="I70" s="95"/>
      <c r="J70" s="95"/>
      <c r="K70" s="95"/>
      <c r="L70" s="95"/>
      <c r="M70" s="65"/>
      <c r="N70" s="22"/>
    </row>
    <row r="71" spans="1:14">
      <c r="A71" s="97"/>
      <c r="C71" s="95"/>
      <c r="D71" s="95"/>
      <c r="E71" s="95"/>
      <c r="F71" s="95"/>
      <c r="G71" s="95"/>
      <c r="H71" s="95"/>
      <c r="I71" s="95"/>
      <c r="J71" s="95"/>
      <c r="K71" s="95"/>
      <c r="L71" s="95"/>
      <c r="M71" s="65"/>
      <c r="N71" s="22"/>
    </row>
    <row r="72" spans="1:14">
      <c r="A72" s="97"/>
      <c r="C72" s="95"/>
      <c r="D72" s="95"/>
      <c r="E72" s="95"/>
      <c r="F72" s="95"/>
      <c r="G72" s="95"/>
      <c r="H72" s="95"/>
      <c r="I72" s="95"/>
      <c r="J72" s="95"/>
      <c r="K72" s="95"/>
      <c r="L72" s="95"/>
      <c r="M72" s="65"/>
      <c r="N72" s="22"/>
    </row>
    <row r="73" spans="1:14">
      <c r="A73" s="97"/>
      <c r="C73" s="95"/>
      <c r="D73" s="95"/>
      <c r="E73" s="95"/>
      <c r="F73" s="95"/>
      <c r="G73" s="95"/>
      <c r="H73" s="95"/>
      <c r="I73" s="95"/>
      <c r="J73" s="95"/>
      <c r="K73" s="95"/>
      <c r="L73" s="95"/>
      <c r="M73" s="65"/>
      <c r="N73" s="22"/>
    </row>
    <row r="74" spans="1:14">
      <c r="A74" s="97"/>
      <c r="C74" s="95"/>
      <c r="D74" s="95"/>
      <c r="E74" s="95"/>
      <c r="F74" s="95"/>
      <c r="G74" s="95"/>
      <c r="H74" s="95"/>
      <c r="I74" s="95"/>
      <c r="J74" s="95"/>
      <c r="K74" s="95"/>
      <c r="L74" s="95"/>
      <c r="M74" s="65"/>
      <c r="N74" s="22"/>
    </row>
    <row r="75" spans="1:14">
      <c r="B75" s="35"/>
      <c r="E75" s="98"/>
      <c r="M75" s="65"/>
      <c r="N75" s="22"/>
    </row>
    <row r="76" spans="1:14">
      <c r="A76" s="99"/>
      <c r="B76" s="99"/>
      <c r="C76" s="99"/>
      <c r="D76" s="99"/>
      <c r="E76" s="99"/>
      <c r="F76" s="99"/>
      <c r="G76" s="99"/>
      <c r="H76" s="99"/>
      <c r="I76" s="99"/>
      <c r="J76" s="99"/>
      <c r="K76" s="99"/>
      <c r="L76" s="99"/>
      <c r="M76" s="65"/>
      <c r="N76" s="22"/>
    </row>
    <row r="77" spans="1:14">
      <c r="A77" s="100"/>
      <c r="E77" s="98"/>
      <c r="M77" s="65"/>
      <c r="N77" s="22"/>
    </row>
    <row r="78" spans="1:14">
      <c r="M78" s="65"/>
      <c r="N78" s="22"/>
    </row>
    <row r="79" spans="1:14">
      <c r="M79" s="65"/>
      <c r="N79" s="22"/>
    </row>
    <row r="80" spans="1:14">
      <c r="M80" s="65"/>
      <c r="N80" s="22"/>
    </row>
    <row r="81" spans="3:14">
      <c r="M81" s="65"/>
      <c r="N81" s="22"/>
    </row>
    <row r="82" spans="3:14">
      <c r="M82" s="65"/>
      <c r="N82" s="22"/>
    </row>
    <row r="83" spans="3:14">
      <c r="C83" s="101"/>
      <c r="M83" s="65"/>
      <c r="N83" s="22"/>
    </row>
    <row r="84" spans="3:14">
      <c r="M84" s="65"/>
      <c r="N84" s="22"/>
    </row>
    <row r="85" spans="3:14">
      <c r="D85" s="102"/>
      <c r="M85" s="65"/>
      <c r="N85" s="22"/>
    </row>
    <row r="86" spans="3:14">
      <c r="M86" s="65"/>
      <c r="N86" s="22"/>
    </row>
    <row r="87" spans="3:14">
      <c r="D87" s="103"/>
      <c r="M87" s="65"/>
      <c r="N87" s="22"/>
    </row>
    <row r="88" spans="3:14">
      <c r="M88" s="65"/>
      <c r="N88" s="22"/>
    </row>
    <row r="89" spans="3:14">
      <c r="M89" s="65"/>
      <c r="N89" s="22"/>
    </row>
    <row r="90" spans="3:14">
      <c r="M90" s="65"/>
      <c r="N90" s="22"/>
    </row>
  </sheetData>
  <sheetProtection algorithmName="SHA-512" hashValue="DZbaUfkaHYqRiSQobJrX9qNg28Lw94N7PCW+0z/p+r/BswvWQyZFfwCuY8A37xbBtiBBIpCZBS8t6qwCNsDTLw==" saltValue="j0jlFvxf/IaWa7hPW3ItNQ==" spinCount="100000" sheet="1" objects="1" scenarios="1"/>
  <mergeCells count="16">
    <mergeCell ref="A76:L76"/>
    <mergeCell ref="G24:G25"/>
    <mergeCell ref="I24:I25"/>
    <mergeCell ref="A4:L4"/>
    <mergeCell ref="A57:L57"/>
    <mergeCell ref="A55:L55"/>
    <mergeCell ref="A56:L56"/>
    <mergeCell ref="A2:L2"/>
    <mergeCell ref="A3:L3"/>
    <mergeCell ref="A5:L5"/>
    <mergeCell ref="C24:C25"/>
    <mergeCell ref="H24:H25"/>
    <mergeCell ref="F24:F25"/>
    <mergeCell ref="L24:L25"/>
    <mergeCell ref="J24:J25"/>
    <mergeCell ref="K24:K25"/>
  </mergeCells>
  <printOptions horizontalCentered="1" verticalCentered="1"/>
  <pageMargins left="0.15748031496062992" right="0" top="0.15748031496062992" bottom="0.39370078740157483" header="0" footer="0.39370078740157483"/>
  <pageSetup scale="38" orientation="landscape" r:id="rId1"/>
  <headerFooter alignWithMargins="0"/>
  <rowBreaks count="1" manualBreakCount="1">
    <brk id="59" max="12" man="1"/>
  </rowBreaks>
  <ignoredErrors>
    <ignoredError sqref="H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2:BD58"/>
  <sheetViews>
    <sheetView showGridLines="0" zoomScale="90" zoomScaleNormal="90" zoomScaleSheetLayoutView="100" workbookViewId="0">
      <selection activeCell="B15" sqref="B15"/>
    </sheetView>
  </sheetViews>
  <sheetFormatPr baseColWidth="10" defaultColWidth="11" defaultRowHeight="12.6"/>
  <cols>
    <col min="1" max="1" width="18.21875" style="163" customWidth="1"/>
    <col min="2" max="2" width="56" style="163" customWidth="1"/>
    <col min="3" max="3" width="13.88671875" style="105" customWidth="1"/>
    <col min="4" max="4" width="24.33203125" style="105" bestFit="1" customWidth="1"/>
    <col min="5" max="5" width="23.6640625" style="105" bestFit="1" customWidth="1"/>
    <col min="6" max="6" width="24.5546875" style="105" bestFit="1" customWidth="1"/>
    <col min="7" max="7" width="19.88671875" style="105" bestFit="1" customWidth="1"/>
    <col min="8" max="8" width="19.77734375" style="22" bestFit="1" customWidth="1"/>
    <col min="9" max="56" width="11" style="104"/>
    <col min="57" max="16384" width="11" style="105"/>
  </cols>
  <sheetData>
    <row r="2" spans="1:56">
      <c r="A2" s="7" t="s">
        <v>91</v>
      </c>
      <c r="B2" s="7"/>
      <c r="C2" s="7"/>
      <c r="D2" s="7"/>
      <c r="E2" s="7"/>
      <c r="F2" s="7"/>
      <c r="G2" s="7"/>
      <c r="H2" s="7"/>
    </row>
    <row r="3" spans="1:56">
      <c r="A3" s="106" t="s">
        <v>4</v>
      </c>
      <c r="B3" s="106"/>
      <c r="C3" s="106"/>
      <c r="D3" s="106"/>
      <c r="E3" s="106"/>
      <c r="F3" s="106"/>
      <c r="G3" s="106"/>
      <c r="H3" s="106"/>
    </row>
    <row r="4" spans="1:56">
      <c r="A4" s="7" t="s">
        <v>92</v>
      </c>
      <c r="B4" s="7"/>
      <c r="C4" s="7"/>
      <c r="D4" s="7"/>
      <c r="E4" s="7"/>
      <c r="F4" s="7"/>
      <c r="G4" s="7"/>
      <c r="H4" s="7"/>
    </row>
    <row r="5" spans="1:56">
      <c r="A5" s="8">
        <f>'Cuadro 1'!A5:L5</f>
        <v>45382</v>
      </c>
      <c r="B5" s="8"/>
      <c r="C5" s="8"/>
      <c r="D5" s="8"/>
      <c r="E5" s="8"/>
      <c r="F5" s="8"/>
      <c r="G5" s="8"/>
      <c r="H5" s="8"/>
    </row>
    <row r="6" spans="1:56" s="109" customFormat="1" ht="13.2" thickBot="1">
      <c r="A6" s="107"/>
      <c r="B6" s="107"/>
      <c r="C6" s="107"/>
      <c r="D6" s="107"/>
      <c r="E6" s="107"/>
      <c r="F6" s="107"/>
      <c r="G6" s="107"/>
      <c r="H6" s="107"/>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row>
    <row r="7" spans="1:56" s="109" customFormat="1" ht="19.2" customHeight="1" thickBot="1">
      <c r="A7" s="110" t="s">
        <v>11</v>
      </c>
      <c r="B7" s="110" t="s">
        <v>93</v>
      </c>
      <c r="C7" s="110" t="s">
        <v>94</v>
      </c>
      <c r="D7" s="110" t="s">
        <v>95</v>
      </c>
      <c r="E7" s="111" t="s">
        <v>96</v>
      </c>
      <c r="F7" s="110" t="s">
        <v>97</v>
      </c>
      <c r="G7" s="112" t="s">
        <v>98</v>
      </c>
      <c r="H7" s="113"/>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row>
    <row r="8" spans="1:56" s="109" customFormat="1" ht="41.25" customHeight="1" thickBot="1">
      <c r="A8" s="114"/>
      <c r="B8" s="114"/>
      <c r="C8" s="114"/>
      <c r="D8" s="114"/>
      <c r="E8" s="115"/>
      <c r="F8" s="114"/>
      <c r="G8" s="116" t="s">
        <v>99</v>
      </c>
      <c r="H8" s="117" t="s">
        <v>100</v>
      </c>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row>
    <row r="9" spans="1:56">
      <c r="A9" s="118"/>
      <c r="B9" s="119"/>
      <c r="C9" s="120"/>
      <c r="D9" s="120"/>
      <c r="E9" s="120"/>
      <c r="F9" s="120"/>
      <c r="G9" s="120"/>
      <c r="H9" s="121"/>
    </row>
    <row r="10" spans="1:56">
      <c r="A10" s="122" t="s">
        <v>23</v>
      </c>
      <c r="B10" s="123"/>
      <c r="C10" s="124"/>
      <c r="D10" s="125"/>
      <c r="E10" s="125"/>
      <c r="F10" s="125"/>
      <c r="G10" s="125"/>
      <c r="H10" s="126"/>
    </row>
    <row r="11" spans="1:56" s="22" customFormat="1" ht="33" customHeight="1">
      <c r="A11" s="127">
        <v>1725</v>
      </c>
      <c r="B11" s="128" t="s">
        <v>101</v>
      </c>
      <c r="C11" s="129" t="s">
        <v>25</v>
      </c>
      <c r="D11" s="130">
        <f>'Cuadro 1'!E11</f>
        <v>99453757</v>
      </c>
      <c r="E11" s="131">
        <v>99453757</v>
      </c>
      <c r="F11" s="131">
        <f t="shared" ref="F11:F19" si="0">D11-E11</f>
        <v>0</v>
      </c>
      <c r="G11" s="131" t="s">
        <v>27</v>
      </c>
      <c r="H11" s="132">
        <v>0</v>
      </c>
    </row>
    <row r="12" spans="1:56" s="22" customFormat="1" ht="23.4" customHeight="1">
      <c r="A12" s="127" t="s">
        <v>102</v>
      </c>
      <c r="B12" s="128" t="s">
        <v>103</v>
      </c>
      <c r="C12" s="129" t="s">
        <v>31</v>
      </c>
      <c r="D12" s="130">
        <f>'Cuadro 1'!E12</f>
        <v>90055000</v>
      </c>
      <c r="E12" s="131">
        <v>88554970.5</v>
      </c>
      <c r="F12" s="131">
        <f t="shared" si="0"/>
        <v>1500029.5</v>
      </c>
      <c r="G12" s="131">
        <v>0</v>
      </c>
      <c r="H12" s="132">
        <v>0</v>
      </c>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row>
    <row r="13" spans="1:56" s="22" customFormat="1" ht="24.6" customHeight="1">
      <c r="A13" s="127">
        <v>2128</v>
      </c>
      <c r="B13" s="128" t="s">
        <v>104</v>
      </c>
      <c r="C13" s="129" t="s">
        <v>33</v>
      </c>
      <c r="D13" s="130">
        <f>'Cuadro 1'!E13</f>
        <v>270000000</v>
      </c>
      <c r="E13" s="131">
        <v>270000000</v>
      </c>
      <c r="F13" s="131">
        <f t="shared" si="0"/>
        <v>0</v>
      </c>
      <c r="G13" s="131" t="s">
        <v>27</v>
      </c>
      <c r="H13" s="132">
        <v>0</v>
      </c>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row>
    <row r="14" spans="1:56" s="22" customFormat="1" ht="25.2">
      <c r="A14" s="127">
        <v>2129</v>
      </c>
      <c r="B14" s="128" t="s">
        <v>105</v>
      </c>
      <c r="C14" s="129" t="s">
        <v>25</v>
      </c>
      <c r="D14" s="130">
        <f>'Cuadro 1'!E14</f>
        <v>130000000</v>
      </c>
      <c r="E14" s="131">
        <v>16910000</v>
      </c>
      <c r="F14" s="131">
        <f t="shared" si="0"/>
        <v>113090000</v>
      </c>
      <c r="G14" s="131">
        <v>1440000.0459285364</v>
      </c>
      <c r="H14" s="132">
        <v>1910000</v>
      </c>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1:56" s="22" customFormat="1" ht="37.799999999999997">
      <c r="A15" s="127">
        <v>2164</v>
      </c>
      <c r="B15" s="128" t="s">
        <v>35</v>
      </c>
      <c r="C15" s="129" t="s">
        <v>25</v>
      </c>
      <c r="D15" s="130">
        <f>'Cuadro 1'!E15</f>
        <v>154562390.28999999</v>
      </c>
      <c r="E15" s="131">
        <v>16854499.489999998</v>
      </c>
      <c r="F15" s="131">
        <f t="shared" si="0"/>
        <v>137707890.79999998</v>
      </c>
      <c r="G15" s="131">
        <v>2345674</v>
      </c>
      <c r="H15" s="132">
        <v>0</v>
      </c>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row>
    <row r="16" spans="1:56" s="133" customFormat="1" ht="25.2">
      <c r="A16" s="127" t="s">
        <v>36</v>
      </c>
      <c r="B16" s="128" t="s">
        <v>106</v>
      </c>
      <c r="C16" s="129" t="str">
        <f>+'[1]Anexo 1'!C17</f>
        <v>AyA</v>
      </c>
      <c r="D16" s="130">
        <f>'Cuadro 1'!E16</f>
        <v>111128810</v>
      </c>
      <c r="E16" s="130">
        <v>3988000</v>
      </c>
      <c r="F16" s="131">
        <f t="shared" si="0"/>
        <v>107140810</v>
      </c>
      <c r="G16" s="131">
        <v>527299</v>
      </c>
      <c r="H16" s="132">
        <v>0</v>
      </c>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row>
    <row r="17" spans="1:56" s="133" customFormat="1" ht="25.2">
      <c r="A17" s="127">
        <v>2198</v>
      </c>
      <c r="B17" s="128" t="s">
        <v>39</v>
      </c>
      <c r="C17" s="129" t="str">
        <f>+'[1]Anexo 1'!C18</f>
        <v>AyA/SENARA</v>
      </c>
      <c r="D17" s="130">
        <f>'Cuadro 1'!E17</f>
        <v>55080000</v>
      </c>
      <c r="E17" s="130">
        <v>500000</v>
      </c>
      <c r="F17" s="131">
        <f t="shared" si="0"/>
        <v>54580000</v>
      </c>
      <c r="G17" s="131">
        <v>7655506</v>
      </c>
      <c r="H17" s="132">
        <v>0</v>
      </c>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row>
    <row r="18" spans="1:56" s="133" customFormat="1" ht="37.799999999999997">
      <c r="A18" s="127">
        <v>2220</v>
      </c>
      <c r="B18" s="128" t="s">
        <v>42</v>
      </c>
      <c r="C18" s="129" t="s">
        <v>43</v>
      </c>
      <c r="D18" s="130">
        <f>'Cuadro 1'!E18</f>
        <v>425000000</v>
      </c>
      <c r="E18" s="130">
        <v>0</v>
      </c>
      <c r="F18" s="131">
        <f t="shared" si="0"/>
        <v>425000000</v>
      </c>
      <c r="G18" s="131">
        <v>0</v>
      </c>
      <c r="H18" s="132">
        <v>0</v>
      </c>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row>
    <row r="19" spans="1:56" s="133" customFormat="1" ht="25.2">
      <c r="A19" s="127">
        <v>2317</v>
      </c>
      <c r="B19" s="128" t="s">
        <v>45</v>
      </c>
      <c r="C19" s="129" t="s">
        <v>46</v>
      </c>
      <c r="D19" s="130">
        <f>'Cuadro 1'!E19</f>
        <v>700000000</v>
      </c>
      <c r="E19" s="130">
        <v>0</v>
      </c>
      <c r="F19" s="131">
        <f t="shared" si="0"/>
        <v>700000000</v>
      </c>
      <c r="G19" s="131" t="s">
        <v>27</v>
      </c>
      <c r="H19" s="132">
        <v>0</v>
      </c>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row>
    <row r="20" spans="1:56" s="133" customFormat="1">
      <c r="A20" s="127"/>
      <c r="B20" s="134"/>
      <c r="C20" s="135"/>
      <c r="D20" s="136">
        <f>SUM(D11:D19)</f>
        <v>2035279957.29</v>
      </c>
      <c r="E20" s="136">
        <f>SUM(E11:E19)</f>
        <v>496261226.99000001</v>
      </c>
      <c r="F20" s="136">
        <f>SUM(F11:F19)</f>
        <v>1539018730.3</v>
      </c>
      <c r="G20" s="136">
        <f>SUM(G11:G19)</f>
        <v>11968479.045928536</v>
      </c>
      <c r="H20" s="137">
        <f>SUM(H11:H19)</f>
        <v>1910000</v>
      </c>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row>
    <row r="21" spans="1:56" s="133" customFormat="1">
      <c r="A21" s="127"/>
      <c r="B21" s="134"/>
      <c r="C21" s="135"/>
      <c r="D21" s="136"/>
      <c r="E21" s="131"/>
      <c r="F21" s="138"/>
      <c r="G21" s="138"/>
      <c r="H21" s="132"/>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row>
    <row r="22" spans="1:56" s="22" customFormat="1">
      <c r="A22" s="139" t="s">
        <v>48</v>
      </c>
      <c r="B22" s="128"/>
      <c r="C22" s="129"/>
      <c r="D22" s="130"/>
      <c r="E22" s="131"/>
      <c r="F22" s="138"/>
      <c r="G22" s="138"/>
      <c r="H22" s="132"/>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56" s="6" customFormat="1">
      <c r="A23" s="127" t="s">
        <v>49</v>
      </c>
      <c r="B23" s="140" t="s">
        <v>107</v>
      </c>
      <c r="C23" s="21" t="s">
        <v>25</v>
      </c>
      <c r="D23" s="130">
        <f>'Cuadro 1'!E23</f>
        <v>73000000</v>
      </c>
      <c r="E23" s="131">
        <v>70338690.840000004</v>
      </c>
      <c r="F23" s="131">
        <f t="shared" ref="F23:F31" si="1">D23-E23</f>
        <v>2661309.1599999964</v>
      </c>
      <c r="G23" s="131">
        <v>0</v>
      </c>
      <c r="H23" s="132">
        <v>0</v>
      </c>
    </row>
    <row r="24" spans="1:56" s="22" customFormat="1">
      <c r="A24" s="141" t="s">
        <v>52</v>
      </c>
      <c r="B24" s="128" t="s">
        <v>53</v>
      </c>
      <c r="C24" s="142" t="s">
        <v>54</v>
      </c>
      <c r="D24" s="130">
        <f>'Cuadro 1'!E24</f>
        <v>400000000</v>
      </c>
      <c r="E24" s="131">
        <v>283000000</v>
      </c>
      <c r="F24" s="131">
        <f t="shared" si="1"/>
        <v>117000000</v>
      </c>
      <c r="G24" s="131">
        <v>2.1519958972930908E-3</v>
      </c>
      <c r="H24" s="132">
        <v>0</v>
      </c>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6" s="133" customFormat="1">
      <c r="A25" s="141" t="s">
        <v>55</v>
      </c>
      <c r="B25" s="128" t="s">
        <v>53</v>
      </c>
      <c r="C25" s="142"/>
      <c r="D25" s="130">
        <f>'Cuadro 1'!E25</f>
        <v>50000000</v>
      </c>
      <c r="E25" s="131">
        <v>30000000</v>
      </c>
      <c r="F25" s="131">
        <f t="shared" si="1"/>
        <v>20000000</v>
      </c>
      <c r="G25" s="131">
        <v>0</v>
      </c>
      <c r="H25" s="132">
        <v>0</v>
      </c>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row>
    <row r="26" spans="1:56" s="133" customFormat="1">
      <c r="A26" s="141" t="s">
        <v>56</v>
      </c>
      <c r="B26" s="128" t="s">
        <v>57</v>
      </c>
      <c r="C26" s="129" t="s">
        <v>58</v>
      </c>
      <c r="D26" s="130">
        <f>'Cuadro 1'!E26</f>
        <v>100000000</v>
      </c>
      <c r="E26" s="131">
        <v>91349418.599999994</v>
      </c>
      <c r="F26" s="131">
        <f t="shared" si="1"/>
        <v>8650581.400000006</v>
      </c>
      <c r="G26" s="131">
        <v>0</v>
      </c>
      <c r="H26" s="132">
        <v>0</v>
      </c>
    </row>
    <row r="27" spans="1:56" s="22" customFormat="1">
      <c r="A27" s="141" t="s">
        <v>59</v>
      </c>
      <c r="B27" s="128" t="s">
        <v>60</v>
      </c>
      <c r="C27" s="129" t="s">
        <v>54</v>
      </c>
      <c r="D27" s="130">
        <f>'Cuadro 1'!E27</f>
        <v>144036000</v>
      </c>
      <c r="E27" s="130">
        <v>91989292.430000007</v>
      </c>
      <c r="F27" s="131">
        <f t="shared" si="1"/>
        <v>52046707.569999993</v>
      </c>
      <c r="G27" s="131">
        <v>0</v>
      </c>
      <c r="H27" s="132">
        <v>0</v>
      </c>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row>
    <row r="28" spans="1:56" s="22" customFormat="1" ht="25.2">
      <c r="A28" s="141" t="s">
        <v>61</v>
      </c>
      <c r="B28" s="128" t="s">
        <v>108</v>
      </c>
      <c r="C28" s="129" t="str">
        <f>+'[1]Anexo 1'!C35</f>
        <v>ICE</v>
      </c>
      <c r="D28" s="130">
        <f>'Cuadro 1'!E28</f>
        <v>121300000</v>
      </c>
      <c r="E28" s="130">
        <v>94563456.840000004</v>
      </c>
      <c r="F28" s="131">
        <f t="shared" si="1"/>
        <v>26736543.159999996</v>
      </c>
      <c r="G28" s="131">
        <v>7614632.71</v>
      </c>
      <c r="H28" s="132">
        <v>0</v>
      </c>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row>
    <row r="29" spans="1:56" s="22" customFormat="1" ht="25.2">
      <c r="A29" s="141" t="s">
        <v>64</v>
      </c>
      <c r="B29" s="128" t="s">
        <v>65</v>
      </c>
      <c r="C29" s="129" t="s">
        <v>71</v>
      </c>
      <c r="D29" s="130">
        <f>'Cuadro 1'!E29</f>
        <v>125000000</v>
      </c>
      <c r="E29" s="130">
        <v>40000000</v>
      </c>
      <c r="F29" s="131">
        <f t="shared" si="1"/>
        <v>85000000</v>
      </c>
      <c r="G29" s="131">
        <v>0</v>
      </c>
      <c r="H29" s="132">
        <v>0</v>
      </c>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row>
    <row r="30" spans="1:56" s="22" customFormat="1" ht="25.2">
      <c r="A30" s="141" t="s">
        <v>66</v>
      </c>
      <c r="B30" s="128" t="s">
        <v>67</v>
      </c>
      <c r="C30" s="129" t="s">
        <v>68</v>
      </c>
      <c r="D30" s="130">
        <f>'Cuadro 1'!E30</f>
        <v>100000000</v>
      </c>
      <c r="E30" s="130">
        <v>17923616.759999998</v>
      </c>
      <c r="F30" s="131">
        <f t="shared" si="1"/>
        <v>82076383.24000001</v>
      </c>
      <c r="G30" s="131">
        <v>0</v>
      </c>
      <c r="H30" s="132">
        <v>0</v>
      </c>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row>
    <row r="31" spans="1:56" s="22" customFormat="1" ht="25.2">
      <c r="A31" s="141" t="s">
        <v>69</v>
      </c>
      <c r="B31" s="128" t="s">
        <v>70</v>
      </c>
      <c r="C31" s="129" t="s">
        <v>71</v>
      </c>
      <c r="D31" s="130">
        <f>'Cuadro 1'!E31</f>
        <v>225000000</v>
      </c>
      <c r="E31" s="130">
        <v>0</v>
      </c>
      <c r="F31" s="131">
        <f t="shared" si="1"/>
        <v>225000000</v>
      </c>
      <c r="G31" s="131">
        <v>0</v>
      </c>
      <c r="H31" s="132">
        <v>0</v>
      </c>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row>
    <row r="32" spans="1:56" s="133" customFormat="1">
      <c r="A32" s="127"/>
      <c r="B32" s="134"/>
      <c r="C32" s="135"/>
      <c r="D32" s="136">
        <f>SUM(D23:D31)</f>
        <v>1338336000</v>
      </c>
      <c r="E32" s="136">
        <f>SUM(E23:E31)</f>
        <v>719164475.47000015</v>
      </c>
      <c r="F32" s="136">
        <f>SUM(F23:F31)</f>
        <v>619171524.52999997</v>
      </c>
      <c r="G32" s="136">
        <f>SUM(G23:G31)</f>
        <v>7614632.7121519959</v>
      </c>
      <c r="H32" s="137">
        <f>SUM(H23:H31)</f>
        <v>0</v>
      </c>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row>
    <row r="33" spans="1:56" s="133" customFormat="1">
      <c r="A33" s="143"/>
      <c r="B33" s="128"/>
      <c r="C33" s="129"/>
      <c r="D33" s="130"/>
      <c r="E33" s="131"/>
      <c r="F33" s="138"/>
      <c r="G33" s="138"/>
      <c r="H33" s="132"/>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row>
    <row r="34" spans="1:56" s="22" customFormat="1">
      <c r="A34" s="139" t="s">
        <v>73</v>
      </c>
      <c r="B34" s="128"/>
      <c r="C34" s="129"/>
      <c r="D34" s="130"/>
      <c r="E34" s="131"/>
      <c r="F34" s="138"/>
      <c r="G34" s="138"/>
      <c r="H34" s="13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row>
    <row r="35" spans="1:56" s="22" customFormat="1" ht="25.2">
      <c r="A35" s="127" t="s">
        <v>74</v>
      </c>
      <c r="B35" s="144" t="s">
        <v>75</v>
      </c>
      <c r="C35" s="129" t="s">
        <v>33</v>
      </c>
      <c r="D35" s="130">
        <f>'Cuadro 1'!E35</f>
        <v>420000000</v>
      </c>
      <c r="E35" s="130">
        <v>420000000</v>
      </c>
      <c r="F35" s="131">
        <f t="shared" ref="F35:F37" si="2">D35-E35</f>
        <v>0</v>
      </c>
      <c r="G35" s="131" t="s">
        <v>27</v>
      </c>
      <c r="H35" s="132">
        <v>0</v>
      </c>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row>
    <row r="36" spans="1:56" s="22" customFormat="1">
      <c r="A36" s="127" t="s">
        <v>76</v>
      </c>
      <c r="B36" s="144" t="s">
        <v>77</v>
      </c>
      <c r="C36" s="129" t="s">
        <v>109</v>
      </c>
      <c r="D36" s="130">
        <f>'Cuadro 1'!E36</f>
        <v>156640000</v>
      </c>
      <c r="E36" s="130">
        <v>11201241.68</v>
      </c>
      <c r="F36" s="131">
        <f t="shared" si="2"/>
        <v>145438758.31999999</v>
      </c>
      <c r="G36" s="131">
        <v>1485355</v>
      </c>
      <c r="H36" s="132">
        <v>1901341.66</v>
      </c>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row>
    <row r="37" spans="1:56" s="22" customFormat="1" ht="25.2">
      <c r="A37" s="127" t="s">
        <v>80</v>
      </c>
      <c r="B37" s="144" t="s">
        <v>110</v>
      </c>
      <c r="C37" s="129" t="s">
        <v>81</v>
      </c>
      <c r="D37" s="130">
        <f>'Cuadro 1'!E37</f>
        <v>75100500</v>
      </c>
      <c r="E37" s="130">
        <v>5187751.25</v>
      </c>
      <c r="F37" s="131">
        <f t="shared" si="2"/>
        <v>69912748.75</v>
      </c>
      <c r="G37" s="131">
        <v>0</v>
      </c>
      <c r="H37" s="132">
        <v>0</v>
      </c>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row>
    <row r="38" spans="1:56" s="22" customFormat="1">
      <c r="A38" s="127"/>
      <c r="B38" s="144"/>
      <c r="C38" s="129"/>
      <c r="D38" s="136">
        <f>SUM(D35:D37)</f>
        <v>651740500</v>
      </c>
      <c r="E38" s="136">
        <f t="shared" ref="E38:G38" si="3">SUM(E35:E37)</f>
        <v>436388992.93000001</v>
      </c>
      <c r="F38" s="136">
        <f t="shared" si="3"/>
        <v>215351507.06999999</v>
      </c>
      <c r="G38" s="136">
        <f t="shared" si="3"/>
        <v>1485355</v>
      </c>
      <c r="H38" s="137">
        <f>SUM(H35:H37)</f>
        <v>1901341.66</v>
      </c>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row>
    <row r="39" spans="1:56" s="22" customFormat="1">
      <c r="A39" s="127"/>
      <c r="B39" s="144"/>
      <c r="C39" s="129"/>
      <c r="D39" s="136"/>
      <c r="E39" s="136"/>
      <c r="F39" s="136"/>
      <c r="G39" s="136"/>
      <c r="H39" s="132"/>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row>
    <row r="40" spans="1:56" s="22" customFormat="1">
      <c r="A40" s="127" t="s">
        <v>82</v>
      </c>
      <c r="B40" s="128"/>
      <c r="C40" s="129"/>
      <c r="D40" s="130"/>
      <c r="E40" s="131"/>
      <c r="F40" s="138"/>
      <c r="G40" s="138"/>
      <c r="H40" s="132"/>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row>
    <row r="41" spans="1:56" s="22" customFormat="1" ht="25.2">
      <c r="A41" s="127" t="s">
        <v>83</v>
      </c>
      <c r="B41" s="128" t="s">
        <v>111</v>
      </c>
      <c r="C41" s="129" t="s">
        <v>30</v>
      </c>
      <c r="D41" s="130">
        <f>'Cuadro 1'!E41</f>
        <v>296000000</v>
      </c>
      <c r="E41" s="130">
        <v>262121591.75</v>
      </c>
      <c r="F41" s="131">
        <f t="shared" ref="F41" si="4">D41-E41</f>
        <v>33878408.25</v>
      </c>
      <c r="G41" s="131">
        <v>11374095.220000001</v>
      </c>
      <c r="H41" s="132">
        <v>10905614.960000001</v>
      </c>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row>
    <row r="42" spans="1:56" s="22" customFormat="1">
      <c r="A42" s="127"/>
      <c r="B42" s="128"/>
      <c r="C42" s="129"/>
      <c r="D42" s="136">
        <f>SUM(D41:D41)</f>
        <v>296000000</v>
      </c>
      <c r="E42" s="136">
        <f>SUM(E41:E41)</f>
        <v>262121591.75</v>
      </c>
      <c r="F42" s="136">
        <f>SUM(F41:F41)</f>
        <v>33878408.25</v>
      </c>
      <c r="G42" s="136">
        <f>SUM(G41:G41)</f>
        <v>11374095.220000001</v>
      </c>
      <c r="H42" s="137">
        <f>SUM(H41:H41)</f>
        <v>10905614.960000001</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row>
    <row r="43" spans="1:56" s="22" customFormat="1">
      <c r="A43" s="143"/>
      <c r="B43" s="128"/>
      <c r="C43" s="129"/>
      <c r="D43" s="130"/>
      <c r="E43" s="131"/>
      <c r="F43" s="131"/>
      <c r="G43" s="131"/>
      <c r="H43" s="132"/>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row>
    <row r="44" spans="1:56" s="22" customFormat="1">
      <c r="A44" s="139" t="s">
        <v>84</v>
      </c>
      <c r="B44" s="144"/>
      <c r="C44" s="129"/>
      <c r="D44" s="130"/>
      <c r="E44" s="131"/>
      <c r="F44" s="131"/>
      <c r="G44" s="131"/>
      <c r="H44" s="132"/>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row>
    <row r="45" spans="1:56" s="22" customFormat="1" ht="14.4">
      <c r="A45" s="127" t="s">
        <v>85</v>
      </c>
      <c r="B45" s="145" t="s">
        <v>112</v>
      </c>
      <c r="C45" s="21" t="s">
        <v>62</v>
      </c>
      <c r="D45" s="130">
        <f>'Cuadro 1'!E45</f>
        <v>171727783.28377932</v>
      </c>
      <c r="E45" s="130">
        <f>5492736157/'Cuadro 4'!O68</f>
        <v>36291616.498183019</v>
      </c>
      <c r="F45" s="131">
        <f t="shared" ref="F45" si="5">D45-E45</f>
        <v>135436166.78559631</v>
      </c>
      <c r="G45" s="131">
        <f>1291336/'Cuadro 4'!O68</f>
        <v>8532.1176081929298</v>
      </c>
      <c r="H45" s="132">
        <f>999188/'Cuadro 4'!O68</f>
        <v>6601.8368021143051</v>
      </c>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row>
    <row r="46" spans="1:56" s="22" customFormat="1">
      <c r="A46" s="127"/>
      <c r="B46" s="144"/>
      <c r="C46" s="129"/>
      <c r="D46" s="136">
        <f t="shared" ref="D46:G46" si="6">SUM(D45:D45)</f>
        <v>171727783.28377932</v>
      </c>
      <c r="E46" s="136">
        <f t="shared" si="6"/>
        <v>36291616.498183019</v>
      </c>
      <c r="F46" s="136">
        <f t="shared" si="6"/>
        <v>135436166.78559631</v>
      </c>
      <c r="G46" s="136">
        <f t="shared" si="6"/>
        <v>8532.1176081929298</v>
      </c>
      <c r="H46" s="137">
        <f t="shared" ref="H46" si="7">SUM(H45:H45)</f>
        <v>6601.8368021143051</v>
      </c>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row>
    <row r="47" spans="1:56" s="22" customFormat="1">
      <c r="A47" s="127"/>
      <c r="B47" s="146"/>
      <c r="C47" s="129"/>
      <c r="D47" s="130"/>
      <c r="E47" s="136"/>
      <c r="F47" s="136"/>
      <c r="G47" s="136"/>
      <c r="H47" s="132"/>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row>
    <row r="48" spans="1:56" s="22" customFormat="1" ht="13.2" thickBot="1">
      <c r="A48" s="147" t="s">
        <v>86</v>
      </c>
      <c r="B48" s="148"/>
      <c r="C48" s="149"/>
      <c r="D48" s="150">
        <f>D20+D32+D38+D42+D46</f>
        <v>4493084240.5737791</v>
      </c>
      <c r="E48" s="150">
        <f t="shared" ref="E48:F48" si="8">E20+E32+E38+E42+E46</f>
        <v>1950227903.6381831</v>
      </c>
      <c r="F48" s="150">
        <f t="shared" si="8"/>
        <v>2542856336.9355965</v>
      </c>
      <c r="G48" s="150">
        <f>G20+G32+G38+G42+G46</f>
        <v>32451094.095688727</v>
      </c>
      <c r="H48" s="151">
        <f>H20+H32+H38+H42+H46</f>
        <v>14723558.456802115</v>
      </c>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row>
    <row r="49" spans="1:56" s="22" customFormat="1">
      <c r="A49" s="152"/>
      <c r="B49" s="153"/>
      <c r="D49" s="154"/>
      <c r="E49" s="154"/>
      <c r="F49" s="154"/>
      <c r="G49" s="154"/>
      <c r="H49" s="154"/>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row>
    <row r="50" spans="1:56" s="22" customFormat="1">
      <c r="A50" s="133" t="s">
        <v>87</v>
      </c>
      <c r="B50" s="133"/>
      <c r="C50" s="133"/>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row>
    <row r="51" spans="1:56" s="22" customFormat="1">
      <c r="D51" s="155"/>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row>
    <row r="52" spans="1:56" s="22" customFormat="1" ht="21.6" customHeight="1">
      <c r="A52" s="156" t="s">
        <v>113</v>
      </c>
      <c r="B52" s="156"/>
      <c r="C52" s="157"/>
      <c r="D52" s="157"/>
      <c r="E52" s="157"/>
      <c r="F52" s="157"/>
      <c r="G52" s="157"/>
      <c r="H52" s="157"/>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row>
    <row r="53" spans="1:56" s="22" customFormat="1" ht="21.6" customHeight="1">
      <c r="A53" s="158" t="s">
        <v>114</v>
      </c>
      <c r="B53" s="158"/>
      <c r="C53" s="157"/>
      <c r="D53" s="157"/>
      <c r="E53" s="157"/>
      <c r="F53" s="157"/>
      <c r="G53" s="157"/>
      <c r="H53" s="157"/>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row>
    <row r="54" spans="1:56" s="22" customFormat="1" ht="21.6" customHeight="1">
      <c r="A54" s="159" t="s">
        <v>115</v>
      </c>
      <c r="B54" s="158"/>
      <c r="C54" s="157"/>
      <c r="D54" s="157"/>
      <c r="E54" s="157"/>
      <c r="F54" s="157"/>
      <c r="G54" s="157"/>
      <c r="H54" s="157"/>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row>
    <row r="55" spans="1:56" s="22" customFormat="1" ht="28.95" customHeight="1">
      <c r="A55" s="160" t="s">
        <v>116</v>
      </c>
      <c r="B55" s="161"/>
      <c r="C55" s="161"/>
      <c r="D55" s="161"/>
      <c r="E55" s="161"/>
      <c r="F55" s="161"/>
      <c r="G55" s="161"/>
      <c r="H55" s="161"/>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row>
    <row r="56" spans="1:56" s="6" customFormat="1" ht="21.6" customHeight="1">
      <c r="B56" s="162"/>
      <c r="C56" s="157"/>
      <c r="D56" s="157"/>
      <c r="E56" s="157"/>
      <c r="F56" s="157"/>
      <c r="G56" s="157"/>
      <c r="H56" s="157"/>
    </row>
    <row r="57" spans="1:56" s="22" customFormat="1" ht="31.2" customHeight="1">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row>
    <row r="58" spans="1:56" s="22" customFormat="1">
      <c r="A58" s="35"/>
      <c r="B58" s="9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row>
  </sheetData>
  <sheetProtection algorithmName="SHA-512" hashValue="Ow7s5caPmX2IXFMaRHeQTCEo1qYSKaSXPm0s2W2QIkrQw1+x1LWboRMpain1csqOvBuL5DOyJJNYPpvoyJCdvw==" saltValue="eZSZEdMzjDvvNsOkRX3TIQ==" spinCount="100000" sheet="1" objects="1" scenarios="1"/>
  <mergeCells count="14">
    <mergeCell ref="A55:H55"/>
    <mergeCell ref="F7:F8"/>
    <mergeCell ref="A5:H5"/>
    <mergeCell ref="A2:H2"/>
    <mergeCell ref="A3:H3"/>
    <mergeCell ref="A4:H4"/>
    <mergeCell ref="A6:H6"/>
    <mergeCell ref="A7:A8"/>
    <mergeCell ref="B7:B8"/>
    <mergeCell ref="C7:C8"/>
    <mergeCell ref="D7:D8"/>
    <mergeCell ref="E7:E8"/>
    <mergeCell ref="C24:C25"/>
    <mergeCell ref="G7:H7"/>
  </mergeCells>
  <printOptions horizontalCentered="1" verticalCentered="1"/>
  <pageMargins left="0.15748031496062992" right="0.15748031496062992" top="0.15748031496062992" bottom="0.39370078740157483" header="0" footer="0.39370078740157483"/>
  <pageSetup scale="41" orientation="landscape" r:id="rId1"/>
  <headerFooter alignWithMargins="0"/>
  <ignoredErrors>
    <ignoredError sqref="A8:C8 A7 C40 C20:C22 C23 C13:D17 C42:C47 D40 C27:D28 C32 D29:D30 C10:D11 C38 C33:D35 D36:D37 D12 D21:D23 C48 D18 C24:C26 D24:D26 D41:D47" unlockedFormula="1"/>
    <ignoredError sqref="A41" numberStoredAsText="1"/>
    <ignoredError sqref="H33:H34 H21:H22 H42:H44 H39:H40 H46:H4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59"/>
  <sheetViews>
    <sheetView showGridLines="0" zoomScale="85" zoomScaleNormal="85" workbookViewId="0">
      <selection activeCell="B13" sqref="B13"/>
    </sheetView>
  </sheetViews>
  <sheetFormatPr baseColWidth="10" defaultColWidth="11" defaultRowHeight="12.6"/>
  <cols>
    <col min="1" max="1" width="28.88671875" style="209" customWidth="1"/>
    <col min="2" max="2" width="56.33203125" style="209" customWidth="1"/>
    <col min="3" max="3" width="13.77734375" style="101" customWidth="1"/>
    <col min="4" max="4" width="23.77734375" style="101" bestFit="1" customWidth="1"/>
    <col min="5" max="5" width="23.109375" style="101" customWidth="1"/>
    <col min="6" max="6" width="21.33203125" style="210" bestFit="1" customWidth="1"/>
    <col min="7" max="8" width="21.33203125" style="101" bestFit="1" customWidth="1"/>
    <col min="9" max="9" width="20.33203125" style="101" bestFit="1" customWidth="1"/>
    <col min="10" max="10" width="19.77734375" style="101" customWidth="1"/>
    <col min="11" max="11" width="20.33203125" style="101" bestFit="1" customWidth="1"/>
    <col min="12" max="16384" width="11" style="101"/>
  </cols>
  <sheetData>
    <row r="2" spans="1:11">
      <c r="A2" s="164" t="s">
        <v>117</v>
      </c>
      <c r="B2" s="164"/>
      <c r="C2" s="164"/>
      <c r="D2" s="164"/>
      <c r="E2" s="164"/>
      <c r="F2" s="164"/>
      <c r="G2" s="164"/>
      <c r="H2" s="164"/>
      <c r="I2" s="164"/>
      <c r="J2" s="164"/>
      <c r="K2" s="164"/>
    </row>
    <row r="3" spans="1:11">
      <c r="A3" s="164" t="s">
        <v>6</v>
      </c>
      <c r="B3" s="164"/>
      <c r="C3" s="164"/>
      <c r="D3" s="164"/>
      <c r="E3" s="164"/>
      <c r="F3" s="164"/>
      <c r="G3" s="164"/>
      <c r="H3" s="164"/>
      <c r="I3" s="164"/>
      <c r="J3" s="164"/>
      <c r="K3" s="164"/>
    </row>
    <row r="4" spans="1:11" ht="21" customHeight="1">
      <c r="A4" s="164" t="s">
        <v>10</v>
      </c>
      <c r="B4" s="164"/>
      <c r="C4" s="164"/>
      <c r="D4" s="164"/>
      <c r="E4" s="164"/>
      <c r="F4" s="164"/>
      <c r="G4" s="164"/>
      <c r="H4" s="164"/>
      <c r="I4" s="164"/>
      <c r="J4" s="164"/>
      <c r="K4" s="164"/>
    </row>
    <row r="5" spans="1:11" ht="12" customHeight="1">
      <c r="A5" s="165">
        <f>'Cuadro 1'!A5:L5</f>
        <v>45382</v>
      </c>
      <c r="B5" s="164"/>
      <c r="C5" s="164"/>
      <c r="D5" s="164"/>
      <c r="E5" s="164"/>
      <c r="F5" s="164"/>
      <c r="G5" s="164"/>
      <c r="H5" s="164"/>
      <c r="I5" s="164"/>
      <c r="J5" s="164"/>
      <c r="K5" s="164"/>
    </row>
    <row r="6" spans="1:11" ht="12" customHeight="1" thickBot="1">
      <c r="A6" s="166"/>
      <c r="B6" s="167"/>
      <c r="C6" s="167"/>
      <c r="D6" s="167"/>
      <c r="E6" s="167"/>
      <c r="F6" s="168"/>
      <c r="G6" s="167"/>
      <c r="H6" s="167"/>
      <c r="I6" s="169"/>
      <c r="J6" s="169"/>
      <c r="K6" s="169"/>
    </row>
    <row r="7" spans="1:11" s="173" customFormat="1" ht="12.75" customHeight="1">
      <c r="A7" s="110" t="s">
        <v>11</v>
      </c>
      <c r="B7" s="111" t="s">
        <v>93</v>
      </c>
      <c r="C7" s="111" t="s">
        <v>94</v>
      </c>
      <c r="D7" s="111" t="s">
        <v>15</v>
      </c>
      <c r="E7" s="170" t="s">
        <v>118</v>
      </c>
      <c r="F7" s="171"/>
      <c r="G7" s="171"/>
      <c r="H7" s="171"/>
      <c r="I7" s="170" t="s">
        <v>119</v>
      </c>
      <c r="J7" s="171"/>
      <c r="K7" s="172"/>
    </row>
    <row r="8" spans="1:11" s="173" customFormat="1" ht="83.25" customHeight="1">
      <c r="A8" s="114"/>
      <c r="B8" s="115"/>
      <c r="C8" s="115"/>
      <c r="D8" s="115"/>
      <c r="E8" s="174" t="s">
        <v>120</v>
      </c>
      <c r="F8" s="174" t="s">
        <v>121</v>
      </c>
      <c r="G8" s="174" t="s">
        <v>122</v>
      </c>
      <c r="H8" s="174" t="s">
        <v>123</v>
      </c>
      <c r="I8" s="174" t="s">
        <v>124</v>
      </c>
      <c r="J8" s="174" t="s">
        <v>125</v>
      </c>
      <c r="K8" s="174" t="s">
        <v>126</v>
      </c>
    </row>
    <row r="9" spans="1:11" s="105" customFormat="1">
      <c r="A9" s="118"/>
      <c r="B9" s="119"/>
      <c r="C9" s="120"/>
      <c r="D9" s="120"/>
      <c r="E9" s="120"/>
      <c r="F9" s="175"/>
      <c r="G9" s="119"/>
      <c r="H9" s="119"/>
      <c r="I9" s="176"/>
      <c r="J9" s="176"/>
      <c r="K9" s="177"/>
    </row>
    <row r="10" spans="1:11" s="105" customFormat="1" ht="16.5" customHeight="1">
      <c r="A10" s="178" t="s">
        <v>23</v>
      </c>
      <c r="B10" s="123"/>
      <c r="C10" s="125"/>
      <c r="D10" s="125"/>
      <c r="E10" s="125"/>
      <c r="F10" s="179"/>
      <c r="G10" s="180"/>
      <c r="H10" s="180"/>
      <c r="I10" s="180"/>
      <c r="J10" s="180"/>
      <c r="K10" s="181"/>
    </row>
    <row r="11" spans="1:11" s="22" customFormat="1" ht="40.950000000000003" customHeight="1">
      <c r="A11" s="127">
        <v>1725</v>
      </c>
      <c r="B11" s="182" t="s">
        <v>127</v>
      </c>
      <c r="C11" s="129" t="s">
        <v>25</v>
      </c>
      <c r="D11" s="130">
        <f>'Cuadro 1'!E11</f>
        <v>99453757</v>
      </c>
      <c r="E11" s="130">
        <v>69810000.189999998</v>
      </c>
      <c r="F11" s="183">
        <v>73862794.909999996</v>
      </c>
      <c r="G11" s="183">
        <v>73862794.909999996</v>
      </c>
      <c r="H11" s="130">
        <f>F11-G11</f>
        <v>0</v>
      </c>
      <c r="I11" s="130" t="s">
        <v>27</v>
      </c>
      <c r="J11" s="130" t="s">
        <v>27</v>
      </c>
      <c r="K11" s="184" t="s">
        <v>27</v>
      </c>
    </row>
    <row r="12" spans="1:11" s="22" customFormat="1" ht="21.6" customHeight="1">
      <c r="A12" s="152" t="s">
        <v>102</v>
      </c>
      <c r="B12" s="182" t="s">
        <v>103</v>
      </c>
      <c r="C12" s="129" t="s">
        <v>31</v>
      </c>
      <c r="D12" s="130">
        <f>'Cuadro 1'!E12</f>
        <v>90055000</v>
      </c>
      <c r="E12" s="130">
        <v>2673000</v>
      </c>
      <c r="F12" s="130">
        <v>2673000</v>
      </c>
      <c r="G12" s="130">
        <v>0</v>
      </c>
      <c r="H12" s="130">
        <f t="shared" ref="H12:H18" si="0">F12-G12</f>
        <v>2673000</v>
      </c>
      <c r="I12" s="130" t="s">
        <v>27</v>
      </c>
      <c r="J12" s="130" t="s">
        <v>27</v>
      </c>
      <c r="K12" s="184" t="s">
        <v>27</v>
      </c>
    </row>
    <row r="13" spans="1:11" s="22" customFormat="1" ht="21.6" customHeight="1">
      <c r="A13" s="127">
        <v>2128</v>
      </c>
      <c r="B13" s="182" t="s">
        <v>104</v>
      </c>
      <c r="C13" s="129" t="s">
        <v>33</v>
      </c>
      <c r="D13" s="130">
        <f>'Cuadro 1'!E13</f>
        <v>270000000</v>
      </c>
      <c r="E13" s="130">
        <v>82880641</v>
      </c>
      <c r="F13" s="130">
        <v>82880641.579999998</v>
      </c>
      <c r="G13" s="130">
        <v>62957304.119999997</v>
      </c>
      <c r="H13" s="130">
        <f t="shared" si="0"/>
        <v>19923337.460000001</v>
      </c>
      <c r="I13" s="130" t="s">
        <v>27</v>
      </c>
      <c r="J13" s="130" t="s">
        <v>27</v>
      </c>
      <c r="K13" s="184" t="s">
        <v>27</v>
      </c>
    </row>
    <row r="14" spans="1:11" s="22" customFormat="1" ht="25.2">
      <c r="A14" s="185">
        <v>2129</v>
      </c>
      <c r="B14" s="182" t="s">
        <v>128</v>
      </c>
      <c r="C14" s="129" t="s">
        <v>25</v>
      </c>
      <c r="D14" s="130">
        <f>'Cuadro 1'!E14</f>
        <v>130000000</v>
      </c>
      <c r="E14" s="130">
        <v>30196728</v>
      </c>
      <c r="F14" s="130">
        <v>46931371.734029189</v>
      </c>
      <c r="G14" s="130">
        <v>13876838.125559071</v>
      </c>
      <c r="H14" s="130">
        <f t="shared" si="0"/>
        <v>33054533.60847012</v>
      </c>
      <c r="I14" s="130">
        <f>1700000*'Cuadro 4'!O69</f>
        <v>1834300</v>
      </c>
      <c r="J14" s="130">
        <f>1302679.08461538*'Cuadro 4'!O69</f>
        <v>1405590.7322999949</v>
      </c>
      <c r="K14" s="184">
        <f>I14-J14</f>
        <v>428709.26770000509</v>
      </c>
    </row>
    <row r="15" spans="1:11" s="22" customFormat="1" ht="37.799999999999997">
      <c r="A15" s="185">
        <v>2164</v>
      </c>
      <c r="B15" s="182" t="s">
        <v>35</v>
      </c>
      <c r="C15" s="129" t="s">
        <v>25</v>
      </c>
      <c r="D15" s="130">
        <f>'Cuadro 1'!E15</f>
        <v>154562390.28999999</v>
      </c>
      <c r="E15" s="130">
        <v>31304243.059999999</v>
      </c>
      <c r="F15" s="130">
        <v>31304243.059999999</v>
      </c>
      <c r="G15" s="130">
        <v>5958846.0999999996</v>
      </c>
      <c r="H15" s="130">
        <f>F15-G15</f>
        <v>25345396.960000001</v>
      </c>
      <c r="I15" s="130" t="s">
        <v>27</v>
      </c>
      <c r="J15" s="130" t="s">
        <v>27</v>
      </c>
      <c r="K15" s="184" t="s">
        <v>129</v>
      </c>
    </row>
    <row r="16" spans="1:11" s="133" customFormat="1" ht="41.4" customHeight="1">
      <c r="A16" s="186" t="s">
        <v>36</v>
      </c>
      <c r="B16" s="182" t="s">
        <v>130</v>
      </c>
      <c r="C16" s="129" t="s">
        <v>25</v>
      </c>
      <c r="D16" s="130">
        <f>'Cuadro 1'!E16</f>
        <v>111128810</v>
      </c>
      <c r="E16" s="130">
        <v>28734720</v>
      </c>
      <c r="F16" s="130">
        <v>28734720</v>
      </c>
      <c r="G16" s="130">
        <v>2164822.12</v>
      </c>
      <c r="H16" s="130">
        <f t="shared" si="0"/>
        <v>26569897.879999999</v>
      </c>
      <c r="I16" s="130" t="s">
        <v>27</v>
      </c>
      <c r="J16" s="130" t="s">
        <v>27</v>
      </c>
      <c r="K16" s="184" t="s">
        <v>27</v>
      </c>
    </row>
    <row r="17" spans="1:11" s="133" customFormat="1" ht="25.2">
      <c r="A17" s="186">
        <v>2198</v>
      </c>
      <c r="B17" s="182" t="s">
        <v>39</v>
      </c>
      <c r="C17" s="187" t="s">
        <v>40</v>
      </c>
      <c r="D17" s="130">
        <f>'Cuadro 1'!E17</f>
        <v>55080000</v>
      </c>
      <c r="E17" s="130">
        <v>1610800</v>
      </c>
      <c r="F17" s="130">
        <v>1610800</v>
      </c>
      <c r="G17" s="130">
        <v>1419574.51</v>
      </c>
      <c r="H17" s="130">
        <f t="shared" si="0"/>
        <v>191225.49</v>
      </c>
      <c r="I17" s="130" t="s">
        <v>27</v>
      </c>
      <c r="J17" s="130" t="s">
        <v>27</v>
      </c>
      <c r="K17" s="184" t="s">
        <v>27</v>
      </c>
    </row>
    <row r="18" spans="1:11" s="133" customFormat="1" ht="36.6" customHeight="1">
      <c r="A18" s="186">
        <v>2220</v>
      </c>
      <c r="B18" s="182" t="s">
        <v>42</v>
      </c>
      <c r="C18" s="187" t="s">
        <v>43</v>
      </c>
      <c r="D18" s="130">
        <v>425000000</v>
      </c>
      <c r="E18" s="130">
        <v>32778600</v>
      </c>
      <c r="F18" s="130">
        <v>32778600</v>
      </c>
      <c r="G18" s="130">
        <v>6668347.7699999996</v>
      </c>
      <c r="H18" s="130">
        <f t="shared" si="0"/>
        <v>26110252.23</v>
      </c>
      <c r="I18" s="130" t="s">
        <v>27</v>
      </c>
      <c r="J18" s="130" t="s">
        <v>27</v>
      </c>
      <c r="K18" s="184" t="s">
        <v>27</v>
      </c>
    </row>
    <row r="19" spans="1:11" s="133" customFormat="1" ht="36.6" customHeight="1">
      <c r="A19" s="152">
        <v>2317</v>
      </c>
      <c r="B19" s="182" t="s">
        <v>45</v>
      </c>
      <c r="C19" s="187" t="s">
        <v>131</v>
      </c>
      <c r="D19" s="130">
        <v>700000000</v>
      </c>
      <c r="E19" s="130" t="s">
        <v>27</v>
      </c>
      <c r="F19" s="130" t="s">
        <v>27</v>
      </c>
      <c r="G19" s="130" t="s">
        <v>27</v>
      </c>
      <c r="H19" s="130" t="s">
        <v>27</v>
      </c>
      <c r="I19" s="130" t="s">
        <v>27</v>
      </c>
      <c r="J19" s="130" t="s">
        <v>27</v>
      </c>
      <c r="K19" s="184" t="s">
        <v>27</v>
      </c>
    </row>
    <row r="20" spans="1:11" s="133" customFormat="1">
      <c r="A20" s="188"/>
      <c r="B20" s="182"/>
      <c r="C20" s="135"/>
      <c r="D20" s="136">
        <f>SUM(D11:D19)</f>
        <v>2035279957.29</v>
      </c>
      <c r="E20" s="136">
        <f t="shared" ref="E20:J20" si="1">SUM(E11:E19)</f>
        <v>279988732.25</v>
      </c>
      <c r="F20" s="136">
        <f t="shared" si="1"/>
        <v>300776171.28402919</v>
      </c>
      <c r="G20" s="136">
        <f t="shared" si="1"/>
        <v>166908527.65555906</v>
      </c>
      <c r="H20" s="136">
        <f t="shared" si="1"/>
        <v>133867643.62847012</v>
      </c>
      <c r="I20" s="136">
        <f t="shared" si="1"/>
        <v>1834300</v>
      </c>
      <c r="J20" s="136">
        <f t="shared" si="1"/>
        <v>1405590.7322999949</v>
      </c>
      <c r="K20" s="189">
        <f>SUM(K11:K19)</f>
        <v>428709.26770000509</v>
      </c>
    </row>
    <row r="21" spans="1:11" s="133" customFormat="1">
      <c r="A21" s="152"/>
      <c r="B21" s="182"/>
      <c r="C21" s="21"/>
      <c r="D21" s="130"/>
      <c r="E21" s="136"/>
      <c r="F21" s="136"/>
      <c r="G21" s="136"/>
      <c r="H21" s="136"/>
      <c r="I21" s="136"/>
      <c r="J21" s="136"/>
      <c r="K21" s="189"/>
    </row>
    <row r="22" spans="1:11" s="22" customFormat="1">
      <c r="A22" s="152" t="s">
        <v>48</v>
      </c>
      <c r="B22" s="182"/>
      <c r="C22" s="21"/>
      <c r="D22" s="130"/>
      <c r="E22" s="130"/>
      <c r="F22" s="130"/>
      <c r="G22" s="130"/>
      <c r="H22" s="130"/>
      <c r="I22" s="130"/>
      <c r="J22" s="190"/>
      <c r="K22" s="184"/>
    </row>
    <row r="23" spans="1:11" s="22" customFormat="1">
      <c r="A23" s="127" t="s">
        <v>49</v>
      </c>
      <c r="B23" s="182" t="s">
        <v>107</v>
      </c>
      <c r="C23" s="129" t="s">
        <v>25</v>
      </c>
      <c r="D23" s="130">
        <f>'Cuadro 1'!E23</f>
        <v>73000000</v>
      </c>
      <c r="E23" s="130">
        <v>12025899.7040902</v>
      </c>
      <c r="F23" s="130">
        <v>16350675.48</v>
      </c>
      <c r="G23" s="130">
        <v>14021050.59</v>
      </c>
      <c r="H23" s="130">
        <f>F23-G23</f>
        <v>2329624.8900000006</v>
      </c>
      <c r="I23" s="130">
        <v>20000000</v>
      </c>
      <c r="J23" s="130">
        <v>19600000</v>
      </c>
      <c r="K23" s="184">
        <f>I23-J23</f>
        <v>400000</v>
      </c>
    </row>
    <row r="24" spans="1:11" s="22" customFormat="1">
      <c r="A24" s="127" t="s">
        <v>52</v>
      </c>
      <c r="B24" s="182" t="s">
        <v>53</v>
      </c>
      <c r="C24" s="129" t="s">
        <v>54</v>
      </c>
      <c r="D24" s="130">
        <f>'Cuadro 1'!E24</f>
        <v>400000000</v>
      </c>
      <c r="E24" s="130" t="s">
        <v>27</v>
      </c>
      <c r="F24" s="130" t="s">
        <v>27</v>
      </c>
      <c r="G24" s="130" t="s">
        <v>27</v>
      </c>
      <c r="H24" s="130" t="s">
        <v>27</v>
      </c>
      <c r="I24" s="130" t="s">
        <v>27</v>
      </c>
      <c r="J24" s="130" t="s">
        <v>27</v>
      </c>
      <c r="K24" s="184" t="s">
        <v>27</v>
      </c>
    </row>
    <row r="25" spans="1:11" s="22" customFormat="1">
      <c r="A25" s="141" t="s">
        <v>55</v>
      </c>
      <c r="B25" s="182" t="s">
        <v>53</v>
      </c>
      <c r="C25" s="129"/>
      <c r="D25" s="130">
        <f>'Cuadro 1'!E25</f>
        <v>50000000</v>
      </c>
      <c r="E25" s="130" t="s">
        <v>27</v>
      </c>
      <c r="F25" s="130" t="s">
        <v>27</v>
      </c>
      <c r="G25" s="130" t="s">
        <v>27</v>
      </c>
      <c r="H25" s="130" t="s">
        <v>27</v>
      </c>
      <c r="I25" s="130" t="s">
        <v>27</v>
      </c>
      <c r="J25" s="130" t="s">
        <v>27</v>
      </c>
      <c r="K25" s="184" t="s">
        <v>27</v>
      </c>
    </row>
    <row r="26" spans="1:11" s="22" customFormat="1" ht="14.4">
      <c r="A26" s="141" t="s">
        <v>56</v>
      </c>
      <c r="B26" s="182" t="s">
        <v>132</v>
      </c>
      <c r="C26" s="129" t="s">
        <v>58</v>
      </c>
      <c r="D26" s="130">
        <f>'Cuadro 1'!E26</f>
        <v>100000000</v>
      </c>
      <c r="E26" s="130" t="s">
        <v>27</v>
      </c>
      <c r="F26" s="130">
        <v>10519050.34</v>
      </c>
      <c r="G26" s="130">
        <v>6392145.1399999997</v>
      </c>
      <c r="H26" s="130">
        <f>+F26-G26</f>
        <v>4126905.2</v>
      </c>
      <c r="I26" s="130" t="s">
        <v>27</v>
      </c>
      <c r="J26" s="130" t="s">
        <v>27</v>
      </c>
      <c r="K26" s="184" t="s">
        <v>27</v>
      </c>
    </row>
    <row r="27" spans="1:11" s="133" customFormat="1">
      <c r="A27" s="152" t="s">
        <v>59</v>
      </c>
      <c r="B27" s="182" t="s">
        <v>60</v>
      </c>
      <c r="C27" s="21" t="s">
        <v>54</v>
      </c>
      <c r="D27" s="130">
        <f>'Cuadro 1'!E27</f>
        <v>144036000</v>
      </c>
      <c r="E27" s="130">
        <v>8000000</v>
      </c>
      <c r="F27" s="130">
        <v>8000000</v>
      </c>
      <c r="G27" s="130">
        <v>6422190.6299999999</v>
      </c>
      <c r="H27" s="130">
        <f t="shared" ref="H27" si="2">F27-G27</f>
        <v>1577809.37</v>
      </c>
      <c r="I27" s="130" t="s">
        <v>27</v>
      </c>
      <c r="J27" s="130" t="s">
        <v>27</v>
      </c>
      <c r="K27" s="184" t="s">
        <v>27</v>
      </c>
    </row>
    <row r="28" spans="1:11" s="22" customFormat="1" ht="24.75" customHeight="1">
      <c r="A28" s="127" t="s">
        <v>61</v>
      </c>
      <c r="B28" s="182" t="s">
        <v>133</v>
      </c>
      <c r="C28" s="21" t="s">
        <v>62</v>
      </c>
      <c r="D28" s="130">
        <f>'Cuadro 1'!E28</f>
        <v>121300000</v>
      </c>
      <c r="E28" s="130">
        <v>91700000</v>
      </c>
      <c r="F28" s="130">
        <v>91700000</v>
      </c>
      <c r="G28" s="130">
        <v>31116487.77</v>
      </c>
      <c r="H28" s="130">
        <f t="shared" ref="H28:H29" si="3">F28-G28</f>
        <v>60583512.230000004</v>
      </c>
      <c r="I28" s="130" t="s">
        <v>27</v>
      </c>
      <c r="J28" s="130" t="s">
        <v>27</v>
      </c>
      <c r="K28" s="184" t="s">
        <v>27</v>
      </c>
    </row>
    <row r="29" spans="1:11" s="22" customFormat="1" ht="24.75" customHeight="1">
      <c r="A29" s="127" t="s">
        <v>64</v>
      </c>
      <c r="B29" s="182" t="s">
        <v>65</v>
      </c>
      <c r="C29" s="21" t="s">
        <v>71</v>
      </c>
      <c r="D29" s="130">
        <f>'Cuadro 1'!E29</f>
        <v>125000000</v>
      </c>
      <c r="E29" s="130">
        <v>53000000</v>
      </c>
      <c r="F29" s="130">
        <v>55606619.304434113</v>
      </c>
      <c r="G29" s="130">
        <v>26807679.959126983</v>
      </c>
      <c r="H29" s="130">
        <f t="shared" si="3"/>
        <v>28798939.34530713</v>
      </c>
      <c r="I29" s="130" t="s">
        <v>27</v>
      </c>
      <c r="J29" s="130" t="s">
        <v>27</v>
      </c>
      <c r="K29" s="184" t="s">
        <v>27</v>
      </c>
    </row>
    <row r="30" spans="1:11" s="22" customFormat="1" ht="24.75" customHeight="1">
      <c r="A30" s="127" t="s">
        <v>66</v>
      </c>
      <c r="B30" s="182" t="s">
        <v>67</v>
      </c>
      <c r="C30" s="21" t="s">
        <v>68</v>
      </c>
      <c r="D30" s="130">
        <f>'Cuadro 1'!E30</f>
        <v>100000000</v>
      </c>
      <c r="E30" s="130" t="s">
        <v>27</v>
      </c>
      <c r="F30" s="130" t="s">
        <v>27</v>
      </c>
      <c r="G30" s="130" t="s">
        <v>27</v>
      </c>
      <c r="H30" s="130" t="s">
        <v>27</v>
      </c>
      <c r="I30" s="130" t="s">
        <v>27</v>
      </c>
      <c r="J30" s="130" t="s">
        <v>27</v>
      </c>
      <c r="K30" s="184" t="s">
        <v>27</v>
      </c>
    </row>
    <row r="31" spans="1:11" s="22" customFormat="1" ht="24.75" customHeight="1">
      <c r="A31" s="127" t="s">
        <v>69</v>
      </c>
      <c r="B31" s="182" t="s">
        <v>70</v>
      </c>
      <c r="C31" s="21" t="s">
        <v>71</v>
      </c>
      <c r="D31" s="130">
        <v>225000000</v>
      </c>
      <c r="E31" s="130" t="s">
        <v>27</v>
      </c>
      <c r="F31" s="130" t="s">
        <v>27</v>
      </c>
      <c r="G31" s="130" t="s">
        <v>27</v>
      </c>
      <c r="H31" s="130" t="s">
        <v>27</v>
      </c>
      <c r="I31" s="130" t="s">
        <v>27</v>
      </c>
      <c r="J31" s="130" t="s">
        <v>27</v>
      </c>
      <c r="K31" s="184" t="s">
        <v>27</v>
      </c>
    </row>
    <row r="32" spans="1:11" s="22" customFormat="1" ht="16.5" customHeight="1">
      <c r="A32" s="191"/>
      <c r="B32" s="182"/>
      <c r="C32" s="21"/>
      <c r="D32" s="136">
        <f>SUM(D23:D31)</f>
        <v>1338336000</v>
      </c>
      <c r="E32" s="136">
        <f t="shared" ref="E32:J32" si="4">SUM(E23:E31)</f>
        <v>164725899.70409021</v>
      </c>
      <c r="F32" s="136">
        <f t="shared" si="4"/>
        <v>182176345.12443411</v>
      </c>
      <c r="G32" s="136">
        <f t="shared" si="4"/>
        <v>84759554.089126974</v>
      </c>
      <c r="H32" s="136">
        <f t="shared" si="4"/>
        <v>97416791.035307124</v>
      </c>
      <c r="I32" s="136">
        <f t="shared" si="4"/>
        <v>20000000</v>
      </c>
      <c r="J32" s="136">
        <f t="shared" si="4"/>
        <v>19600000</v>
      </c>
      <c r="K32" s="189">
        <f t="shared" ref="K32" si="5">SUM(K23:K31)</f>
        <v>400000</v>
      </c>
    </row>
    <row r="33" spans="1:12" s="22" customFormat="1">
      <c r="A33" s="152"/>
      <c r="B33" s="182"/>
      <c r="C33" s="21"/>
      <c r="D33" s="130"/>
      <c r="E33" s="130"/>
      <c r="F33" s="130"/>
      <c r="G33" s="130"/>
      <c r="H33" s="130"/>
      <c r="I33" s="130"/>
      <c r="J33" s="130"/>
      <c r="K33" s="184"/>
    </row>
    <row r="34" spans="1:12" s="22" customFormat="1">
      <c r="A34" s="152" t="s">
        <v>73</v>
      </c>
      <c r="B34" s="182"/>
      <c r="C34" s="129"/>
      <c r="D34" s="130"/>
      <c r="E34" s="130"/>
      <c r="F34" s="130"/>
      <c r="G34" s="130"/>
      <c r="H34" s="130"/>
      <c r="I34" s="130"/>
      <c r="J34" s="130"/>
      <c r="K34" s="184"/>
    </row>
    <row r="35" spans="1:12" s="133" customFormat="1" ht="25.2">
      <c r="A35" s="127" t="s">
        <v>74</v>
      </c>
      <c r="B35" s="182" t="s">
        <v>75</v>
      </c>
      <c r="C35" s="129" t="s">
        <v>33</v>
      </c>
      <c r="D35" s="130">
        <f>'Cuadro 1'!E35</f>
        <v>420000000</v>
      </c>
      <c r="E35" s="130" t="s">
        <v>27</v>
      </c>
      <c r="F35" s="130" t="s">
        <v>27</v>
      </c>
      <c r="G35" s="130" t="s">
        <v>27</v>
      </c>
      <c r="H35" s="130" t="s">
        <v>27</v>
      </c>
      <c r="I35" s="130" t="s">
        <v>27</v>
      </c>
      <c r="J35" s="130" t="s">
        <v>27</v>
      </c>
      <c r="K35" s="184" t="s">
        <v>27</v>
      </c>
    </row>
    <row r="36" spans="1:12" s="133" customFormat="1">
      <c r="A36" s="127" t="s">
        <v>76</v>
      </c>
      <c r="B36" s="182" t="s">
        <v>77</v>
      </c>
      <c r="C36" s="21" t="s">
        <v>109</v>
      </c>
      <c r="D36" s="130">
        <f>'Cuadro 1'!E36</f>
        <v>156640000</v>
      </c>
      <c r="E36" s="130" t="s">
        <v>27</v>
      </c>
      <c r="F36" s="130" t="s">
        <v>27</v>
      </c>
      <c r="G36" s="130" t="s">
        <v>27</v>
      </c>
      <c r="H36" s="130" t="s">
        <v>27</v>
      </c>
      <c r="I36" s="130" t="s">
        <v>27</v>
      </c>
      <c r="J36" s="130" t="s">
        <v>27</v>
      </c>
      <c r="K36" s="184" t="s">
        <v>27</v>
      </c>
    </row>
    <row r="37" spans="1:12" s="133" customFormat="1" ht="25.2">
      <c r="A37" s="127" t="s">
        <v>80</v>
      </c>
      <c r="B37" s="182" t="s">
        <v>110</v>
      </c>
      <c r="C37" s="21" t="s">
        <v>81</v>
      </c>
      <c r="D37" s="130">
        <f>'Cuadro 1'!E37</f>
        <v>75100500</v>
      </c>
      <c r="E37" s="130">
        <v>7000000</v>
      </c>
      <c r="F37" s="130">
        <v>7000000</v>
      </c>
      <c r="G37" s="130">
        <v>623495.11</v>
      </c>
      <c r="H37" s="130">
        <f>+F37-G37</f>
        <v>6376504.8899999997</v>
      </c>
      <c r="I37" s="130" t="s">
        <v>27</v>
      </c>
      <c r="J37" s="130" t="s">
        <v>27</v>
      </c>
      <c r="K37" s="184" t="s">
        <v>27</v>
      </c>
    </row>
    <row r="38" spans="1:12" s="133" customFormat="1">
      <c r="A38" s="141"/>
      <c r="B38" s="182"/>
      <c r="C38" s="129"/>
      <c r="D38" s="136">
        <f>SUM(D35:D37)</f>
        <v>651740500</v>
      </c>
      <c r="E38" s="136">
        <f t="shared" ref="E38:J38" si="6">SUM(E35:E37)</f>
        <v>7000000</v>
      </c>
      <c r="F38" s="136">
        <f t="shared" si="6"/>
        <v>7000000</v>
      </c>
      <c r="G38" s="136">
        <f t="shared" si="6"/>
        <v>623495.11</v>
      </c>
      <c r="H38" s="136">
        <f t="shared" si="6"/>
        <v>6376504.8899999997</v>
      </c>
      <c r="I38" s="136">
        <f t="shared" si="6"/>
        <v>0</v>
      </c>
      <c r="J38" s="136">
        <f t="shared" si="6"/>
        <v>0</v>
      </c>
      <c r="K38" s="189">
        <f t="shared" ref="K38" si="7">SUM(K35:K37)</f>
        <v>0</v>
      </c>
    </row>
    <row r="39" spans="1:12" s="133" customFormat="1">
      <c r="A39" s="152"/>
      <c r="B39" s="182"/>
      <c r="C39" s="129"/>
      <c r="D39" s="130"/>
      <c r="E39" s="136"/>
      <c r="F39" s="136"/>
      <c r="G39" s="136"/>
      <c r="H39" s="136"/>
      <c r="I39" s="136"/>
      <c r="J39" s="136"/>
      <c r="K39" s="189"/>
    </row>
    <row r="40" spans="1:12" s="133" customFormat="1">
      <c r="A40" s="152" t="s">
        <v>82</v>
      </c>
      <c r="B40" s="182"/>
      <c r="C40" s="129"/>
      <c r="D40" s="130"/>
      <c r="E40" s="136"/>
      <c r="F40" s="136"/>
      <c r="G40" s="136"/>
      <c r="H40" s="136"/>
      <c r="I40" s="136"/>
      <c r="J40" s="136"/>
      <c r="K40" s="189"/>
    </row>
    <row r="41" spans="1:12" s="22" customFormat="1" ht="22.5" customHeight="1">
      <c r="A41" s="127" t="s">
        <v>83</v>
      </c>
      <c r="B41" s="192" t="s">
        <v>134</v>
      </c>
      <c r="C41" s="129" t="s">
        <v>30</v>
      </c>
      <c r="D41" s="130">
        <f>'Cuadro 1'!E41</f>
        <v>296000000</v>
      </c>
      <c r="E41" s="130">
        <v>89839008.060000002</v>
      </c>
      <c r="F41" s="130">
        <v>193375557.13999999</v>
      </c>
      <c r="G41" s="130">
        <v>144547467.78999999</v>
      </c>
      <c r="H41" s="130">
        <f>+F41-G41</f>
        <v>48828089.349999994</v>
      </c>
      <c r="I41" s="130" t="s">
        <v>27</v>
      </c>
      <c r="J41" s="130" t="s">
        <v>27</v>
      </c>
      <c r="K41" s="184" t="s">
        <v>27</v>
      </c>
    </row>
    <row r="42" spans="1:12" s="22" customFormat="1" ht="16.5" customHeight="1">
      <c r="A42" s="191"/>
      <c r="B42" s="182"/>
      <c r="C42" s="21"/>
      <c r="D42" s="136">
        <f t="shared" ref="D42:K42" si="8">SUM(D41:D41)</f>
        <v>296000000</v>
      </c>
      <c r="E42" s="136">
        <f t="shared" si="8"/>
        <v>89839008.060000002</v>
      </c>
      <c r="F42" s="136">
        <f t="shared" si="8"/>
        <v>193375557.13999999</v>
      </c>
      <c r="G42" s="136">
        <f t="shared" si="8"/>
        <v>144547467.78999999</v>
      </c>
      <c r="H42" s="136">
        <f t="shared" si="8"/>
        <v>48828089.349999994</v>
      </c>
      <c r="I42" s="136">
        <f t="shared" si="8"/>
        <v>0</v>
      </c>
      <c r="J42" s="136">
        <f t="shared" si="8"/>
        <v>0</v>
      </c>
      <c r="K42" s="189">
        <f t="shared" si="8"/>
        <v>0</v>
      </c>
    </row>
    <row r="43" spans="1:12" s="22" customFormat="1">
      <c r="A43" s="127"/>
      <c r="B43" s="182"/>
      <c r="C43" s="129"/>
      <c r="D43" s="130"/>
      <c r="E43" s="130"/>
      <c r="F43" s="130"/>
      <c r="G43" s="130"/>
      <c r="H43" s="130"/>
      <c r="I43" s="130"/>
      <c r="J43" s="130"/>
      <c r="K43" s="184"/>
      <c r="L43" s="155"/>
    </row>
    <row r="44" spans="1:12" s="22" customFormat="1">
      <c r="A44" s="152" t="s">
        <v>84</v>
      </c>
      <c r="B44" s="182"/>
      <c r="C44" s="21"/>
      <c r="D44" s="130"/>
      <c r="E44" s="130"/>
      <c r="F44" s="130"/>
      <c r="G44" s="130"/>
      <c r="H44" s="130"/>
      <c r="I44" s="130"/>
      <c r="J44" s="130"/>
      <c r="K44" s="184"/>
      <c r="L44" s="155"/>
    </row>
    <row r="45" spans="1:12" s="22" customFormat="1" ht="14.4">
      <c r="A45" s="152" t="s">
        <v>85</v>
      </c>
      <c r="B45" s="193" t="s">
        <v>135</v>
      </c>
      <c r="C45" s="21" t="s">
        <v>62</v>
      </c>
      <c r="D45" s="130">
        <f>'Cuadro 1'!E45</f>
        <v>171727783.28377932</v>
      </c>
      <c r="E45" s="130">
        <v>134325323.47975999</v>
      </c>
      <c r="F45" s="130">
        <v>134325323.47999999</v>
      </c>
      <c r="G45" s="130">
        <v>43277095.189999998</v>
      </c>
      <c r="H45" s="130">
        <f t="shared" ref="H45" si="9">F45-G45</f>
        <v>91048228.289999992</v>
      </c>
      <c r="I45" s="130" t="s">
        <v>27</v>
      </c>
      <c r="J45" s="130" t="s">
        <v>27</v>
      </c>
      <c r="K45" s="184" t="s">
        <v>27</v>
      </c>
    </row>
    <row r="46" spans="1:12" s="22" customFormat="1">
      <c r="A46" s="152"/>
      <c r="B46" s="146"/>
      <c r="C46" s="21"/>
      <c r="D46" s="136">
        <f t="shared" ref="D46:K46" si="10">SUM(D45:D45)</f>
        <v>171727783.28377932</v>
      </c>
      <c r="E46" s="136">
        <f t="shared" si="10"/>
        <v>134325323.47975999</v>
      </c>
      <c r="F46" s="136">
        <f t="shared" si="10"/>
        <v>134325323.47999999</v>
      </c>
      <c r="G46" s="136">
        <f t="shared" si="10"/>
        <v>43277095.189999998</v>
      </c>
      <c r="H46" s="136">
        <f t="shared" si="10"/>
        <v>91048228.289999992</v>
      </c>
      <c r="I46" s="136">
        <f t="shared" si="10"/>
        <v>0</v>
      </c>
      <c r="J46" s="136">
        <f t="shared" si="10"/>
        <v>0</v>
      </c>
      <c r="K46" s="189">
        <f t="shared" si="10"/>
        <v>0</v>
      </c>
    </row>
    <row r="47" spans="1:12" s="22" customFormat="1">
      <c r="A47" s="152"/>
      <c r="B47" s="146"/>
      <c r="C47" s="21"/>
      <c r="D47" s="136"/>
      <c r="E47" s="136"/>
      <c r="F47" s="136"/>
      <c r="G47" s="136"/>
      <c r="H47" s="136"/>
      <c r="I47" s="136"/>
      <c r="J47" s="136"/>
      <c r="K47" s="189"/>
    </row>
    <row r="48" spans="1:12" s="133" customFormat="1" ht="13.2" thickBot="1">
      <c r="A48" s="194" t="s">
        <v>86</v>
      </c>
      <c r="B48" s="195"/>
      <c r="C48" s="196"/>
      <c r="D48" s="150">
        <f>D20+D32+D38+D42+D46</f>
        <v>4493084240.5737791</v>
      </c>
      <c r="E48" s="150">
        <f t="shared" ref="E48:J48" si="11">E20+E32+E38+E42+E46</f>
        <v>675878963.49385023</v>
      </c>
      <c r="F48" s="150">
        <f t="shared" si="11"/>
        <v>817653397.02846336</v>
      </c>
      <c r="G48" s="150">
        <f t="shared" si="11"/>
        <v>440116139.83468604</v>
      </c>
      <c r="H48" s="150">
        <f t="shared" si="11"/>
        <v>377537257.1937772</v>
      </c>
      <c r="I48" s="150">
        <f t="shared" si="11"/>
        <v>21834300</v>
      </c>
      <c r="J48" s="150">
        <f t="shared" si="11"/>
        <v>21005590.732299995</v>
      </c>
      <c r="K48" s="151">
        <f t="shared" ref="K48" si="12">K20+K32+K38+K42+K46</f>
        <v>828709.26770000509</v>
      </c>
    </row>
    <row r="49" spans="1:12" s="22" customFormat="1">
      <c r="A49" s="133"/>
      <c r="B49" s="133"/>
      <c r="C49" s="133"/>
      <c r="E49" s="136"/>
      <c r="F49" s="136"/>
      <c r="G49" s="136"/>
      <c r="H49" s="136"/>
      <c r="I49" s="136"/>
      <c r="J49" s="136"/>
      <c r="K49" s="136"/>
    </row>
    <row r="50" spans="1:12" s="22" customFormat="1" ht="15" customHeight="1">
      <c r="A50" s="133" t="s">
        <v>87</v>
      </c>
      <c r="B50" s="133"/>
      <c r="C50" s="133"/>
      <c r="E50" s="130"/>
      <c r="F50" s="133"/>
      <c r="G50" s="197"/>
      <c r="H50" s="133"/>
      <c r="I50" s="96"/>
      <c r="J50" s="96"/>
      <c r="K50" s="96"/>
    </row>
    <row r="51" spans="1:12" s="22" customFormat="1" ht="12.75" customHeight="1">
      <c r="F51" s="198"/>
      <c r="G51" s="199"/>
      <c r="H51" s="133"/>
      <c r="I51" s="96"/>
      <c r="J51" s="96"/>
      <c r="K51" s="96"/>
    </row>
    <row r="52" spans="1:12" s="201" customFormat="1" ht="33.6" customHeight="1">
      <c r="A52" s="156" t="s">
        <v>113</v>
      </c>
      <c r="B52" s="200"/>
      <c r="E52" s="157"/>
      <c r="F52" s="202"/>
      <c r="G52" s="202"/>
      <c r="H52" s="157"/>
      <c r="I52" s="162"/>
      <c r="J52" s="162"/>
      <c r="K52" s="162"/>
    </row>
    <row r="53" spans="1:12" s="201" customFormat="1" ht="33.6" customHeight="1">
      <c r="A53" s="158" t="s">
        <v>114</v>
      </c>
      <c r="B53" s="200"/>
      <c r="E53" s="157"/>
    </row>
    <row r="54" spans="1:12" s="201" customFormat="1" ht="33.6" customHeight="1">
      <c r="A54" s="203" t="s">
        <v>136</v>
      </c>
      <c r="B54" s="203"/>
      <c r="C54" s="203"/>
      <c r="D54" s="203"/>
      <c r="E54" s="203"/>
      <c r="F54" s="203"/>
      <c r="G54" s="203"/>
      <c r="H54" s="203"/>
      <c r="I54" s="203"/>
      <c r="J54" s="203"/>
      <c r="K54" s="204"/>
      <c r="L54" s="205"/>
    </row>
    <row r="55" spans="1:12" s="206" customFormat="1" ht="36" customHeight="1">
      <c r="A55" s="203" t="s">
        <v>137</v>
      </c>
      <c r="B55" s="203"/>
      <c r="C55" s="203"/>
      <c r="D55" s="203"/>
      <c r="E55" s="203"/>
      <c r="F55" s="203"/>
      <c r="G55" s="203"/>
      <c r="H55" s="203"/>
      <c r="I55" s="203"/>
      <c r="J55" s="203"/>
      <c r="K55" s="205"/>
      <c r="L55" s="205"/>
    </row>
    <row r="56" spans="1:12" s="201" customFormat="1" ht="36" customHeight="1">
      <c r="A56" s="159" t="s">
        <v>138</v>
      </c>
      <c r="B56" s="207"/>
      <c r="C56" s="206"/>
      <c r="D56" s="206"/>
      <c r="E56" s="206"/>
      <c r="F56" s="208"/>
      <c r="G56" s="206"/>
      <c r="H56" s="206"/>
      <c r="I56" s="206"/>
      <c r="J56" s="206"/>
      <c r="K56" s="206"/>
      <c r="L56" s="206"/>
    </row>
    <row r="57" spans="1:12" ht="14.4">
      <c r="A57" s="2"/>
    </row>
    <row r="58" spans="1:12" ht="14.4">
      <c r="A58" s="2"/>
    </row>
    <row r="59" spans="1:12" ht="14.4">
      <c r="A59" s="211"/>
    </row>
  </sheetData>
  <sheetProtection algorithmName="SHA-512" hashValue="11vw1Ueer0homhmmCL2ZZ4U9Dqku+Cbm8xxrq0gr8azEM39wrbQNWFtey+Rpse7hmbL9JdrAfrfgAVrS5STy0w==" saltValue="D/ZMZL+H+lzgmCdKNL4Odg==" spinCount="100000" sheet="1" objects="1" scenarios="1"/>
  <mergeCells count="12">
    <mergeCell ref="A54:J54"/>
    <mergeCell ref="A55:J55"/>
    <mergeCell ref="A2:K2"/>
    <mergeCell ref="A3:K3"/>
    <mergeCell ref="A4:K4"/>
    <mergeCell ref="A5:K5"/>
    <mergeCell ref="A7:A8"/>
    <mergeCell ref="B7:B8"/>
    <mergeCell ref="C7:C8"/>
    <mergeCell ref="D7:D8"/>
    <mergeCell ref="E7:H7"/>
    <mergeCell ref="I7:K7"/>
  </mergeCells>
  <pageMargins left="0.7" right="0.7" top="0.75" bottom="0.75" header="0.3" footer="0.3"/>
  <pageSetup scale="31" orientation="portrait" r:id="rId1"/>
  <ignoredErrors>
    <ignoredError sqref="D39:D40 D33:D37 D11 D21:D23 D24:D30 H37 D12:D17 D41:D4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dimension ref="A2:CA78"/>
  <sheetViews>
    <sheetView showGridLines="0" tabSelected="1" zoomScale="90" zoomScaleNormal="90" zoomScaleSheetLayoutView="100" workbookViewId="0">
      <selection activeCell="D13" sqref="D13"/>
    </sheetView>
  </sheetViews>
  <sheetFormatPr baseColWidth="10" defaultColWidth="11" defaultRowHeight="12.6"/>
  <cols>
    <col min="1" max="1" width="33.88671875" style="324" customWidth="1"/>
    <col min="2" max="2" width="61.44140625" style="324" customWidth="1"/>
    <col min="3" max="3" width="17.109375" style="210" customWidth="1"/>
    <col min="4" max="4" width="26.77734375" style="210" customWidth="1"/>
    <col min="5" max="5" width="23.88671875" style="210" customWidth="1"/>
    <col min="6" max="8" width="21.6640625" style="210" customWidth="1"/>
    <col min="9" max="9" width="24.5546875" style="22" customWidth="1"/>
    <col min="10" max="14" width="21.6640625" style="22" customWidth="1"/>
    <col min="15" max="15" width="19" style="22" customWidth="1"/>
    <col min="16" max="16" width="14.6640625" style="22" customWidth="1"/>
    <col min="17" max="17" width="12" style="22" customWidth="1"/>
    <col min="18" max="18" width="12.33203125" style="22" customWidth="1"/>
    <col min="19" max="24" width="12" style="22" customWidth="1"/>
    <col min="25" max="25" width="12" style="105" customWidth="1"/>
    <col min="26" max="27" width="11.109375" style="22" customWidth="1"/>
    <col min="28" max="34" width="11.109375" style="210" customWidth="1"/>
    <col min="35" max="35" width="13" style="290" customWidth="1"/>
    <col min="36" max="36" width="20.88671875" style="210" customWidth="1"/>
    <col min="37" max="37" width="22.109375" style="210" customWidth="1"/>
    <col min="38" max="46" width="11" style="6" customWidth="1"/>
    <col min="47" max="79" width="11" style="6"/>
    <col min="80" max="16384" width="11" style="210"/>
  </cols>
  <sheetData>
    <row r="2" spans="1:79">
      <c r="A2" s="212" t="s">
        <v>139</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133"/>
      <c r="AK2" s="133"/>
    </row>
    <row r="3" spans="1:79">
      <c r="A3" s="212" t="s">
        <v>140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row>
    <row r="4" spans="1:79">
      <c r="A4" s="212" t="s">
        <v>10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row>
    <row r="5" spans="1:79">
      <c r="A5" s="213">
        <f>'Cuadro 1'!A5:L5</f>
        <v>45382</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4"/>
      <c r="AK5" s="214"/>
    </row>
    <row r="6" spans="1:79" ht="12" customHeight="1" thickBot="1">
      <c r="A6" s="210"/>
      <c r="B6" s="210"/>
      <c r="I6" s="210"/>
      <c r="J6" s="210"/>
      <c r="K6" s="210"/>
      <c r="L6" s="210"/>
      <c r="M6" s="210"/>
      <c r="N6" s="210"/>
      <c r="O6" s="215"/>
      <c r="P6" s="210"/>
      <c r="Q6" s="210"/>
      <c r="R6" s="210"/>
      <c r="S6" s="210"/>
      <c r="T6" s="210"/>
      <c r="U6" s="210"/>
      <c r="V6" s="210"/>
      <c r="W6" s="210"/>
      <c r="X6" s="210"/>
      <c r="Y6" s="210"/>
      <c r="Z6" s="210"/>
      <c r="AA6" s="210"/>
      <c r="AI6" s="210"/>
    </row>
    <row r="7" spans="1:79" s="220" customFormat="1" ht="39.6" customHeight="1" thickBot="1">
      <c r="A7" s="111" t="s">
        <v>11</v>
      </c>
      <c r="B7" s="111" t="s">
        <v>93</v>
      </c>
      <c r="C7" s="111" t="s">
        <v>94</v>
      </c>
      <c r="D7" s="111" t="s">
        <v>141</v>
      </c>
      <c r="E7" s="216" t="s">
        <v>142</v>
      </c>
      <c r="F7" s="170" t="s">
        <v>143</v>
      </c>
      <c r="G7" s="171"/>
      <c r="H7" s="171"/>
      <c r="I7" s="171"/>
      <c r="J7" s="171"/>
      <c r="K7" s="171"/>
      <c r="L7" s="171"/>
      <c r="M7" s="171"/>
      <c r="N7" s="171"/>
      <c r="O7" s="172"/>
      <c r="P7" s="171" t="s">
        <v>144</v>
      </c>
      <c r="Q7" s="171"/>
      <c r="R7" s="171"/>
      <c r="S7" s="171"/>
      <c r="T7" s="171"/>
      <c r="U7" s="171"/>
      <c r="V7" s="171"/>
      <c r="W7" s="171"/>
      <c r="X7" s="171"/>
      <c r="Y7" s="171"/>
      <c r="Z7" s="217" t="s">
        <v>145</v>
      </c>
      <c r="AA7" s="218"/>
      <c r="AB7" s="218"/>
      <c r="AC7" s="218"/>
      <c r="AD7" s="218"/>
      <c r="AE7" s="218"/>
      <c r="AF7" s="218"/>
      <c r="AG7" s="218"/>
      <c r="AH7" s="218"/>
      <c r="AI7" s="218"/>
      <c r="AJ7" s="219" t="s">
        <v>146</v>
      </c>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9" s="220" customFormat="1" ht="41.25" customHeight="1" thickBot="1">
      <c r="A8" s="221"/>
      <c r="B8" s="221"/>
      <c r="C8" s="221"/>
      <c r="D8" s="221"/>
      <c r="E8" s="222"/>
      <c r="F8" s="174">
        <v>2015</v>
      </c>
      <c r="G8" s="174">
        <v>2016</v>
      </c>
      <c r="H8" s="174">
        <v>2017</v>
      </c>
      <c r="I8" s="174">
        <v>2018</v>
      </c>
      <c r="J8" s="174">
        <v>2019</v>
      </c>
      <c r="K8" s="174">
        <v>2020</v>
      </c>
      <c r="L8" s="174">
        <v>2021</v>
      </c>
      <c r="M8" s="223">
        <v>2022</v>
      </c>
      <c r="N8" s="223">
        <v>2023</v>
      </c>
      <c r="O8" s="223" t="s">
        <v>147</v>
      </c>
      <c r="P8" s="174">
        <v>2015</v>
      </c>
      <c r="Q8" s="174">
        <v>2016</v>
      </c>
      <c r="R8" s="174">
        <v>2017</v>
      </c>
      <c r="S8" s="174">
        <v>2018</v>
      </c>
      <c r="T8" s="174">
        <v>2019</v>
      </c>
      <c r="U8" s="174">
        <v>2020</v>
      </c>
      <c r="V8" s="174">
        <v>2021</v>
      </c>
      <c r="W8" s="174">
        <v>2022</v>
      </c>
      <c r="X8" s="224">
        <v>2023</v>
      </c>
      <c r="Y8" s="224" t="s">
        <v>147</v>
      </c>
      <c r="Z8" s="225">
        <v>2015</v>
      </c>
      <c r="AA8" s="174">
        <v>2016</v>
      </c>
      <c r="AB8" s="174">
        <v>2017</v>
      </c>
      <c r="AC8" s="224">
        <v>2018</v>
      </c>
      <c r="AD8" s="12">
        <v>2019</v>
      </c>
      <c r="AE8" s="12">
        <v>2020</v>
      </c>
      <c r="AF8" s="12">
        <v>2021</v>
      </c>
      <c r="AG8" s="12">
        <v>2022</v>
      </c>
      <c r="AH8" s="12">
        <v>2023</v>
      </c>
      <c r="AI8" s="226" t="s">
        <v>147</v>
      </c>
      <c r="AJ8" s="227"/>
      <c r="AK8" s="13"/>
      <c r="AL8" s="13"/>
      <c r="AM8" s="13"/>
      <c r="AN8" s="13"/>
      <c r="AO8" s="13"/>
      <c r="AP8" s="13"/>
      <c r="AQ8" s="13"/>
      <c r="AR8" s="228"/>
      <c r="AS8" s="229"/>
      <c r="AT8" s="229"/>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9" ht="14.4">
      <c r="A9" s="230"/>
      <c r="B9" s="231"/>
      <c r="C9" s="232"/>
      <c r="D9" s="232"/>
      <c r="E9" s="232"/>
      <c r="F9" s="230"/>
      <c r="G9" s="175"/>
      <c r="H9" s="175"/>
      <c r="I9" s="175"/>
      <c r="J9" s="175"/>
      <c r="K9" s="175"/>
      <c r="L9" s="175"/>
      <c r="M9" s="175"/>
      <c r="N9" s="175"/>
      <c r="O9" s="233"/>
      <c r="P9" s="175"/>
      <c r="Q9" s="175"/>
      <c r="R9" s="231"/>
      <c r="S9" s="231"/>
      <c r="T9" s="231"/>
      <c r="U9" s="231"/>
      <c r="V9" s="231"/>
      <c r="W9" s="231"/>
      <c r="X9" s="231"/>
      <c r="Y9" s="234"/>
      <c r="Z9" s="235"/>
      <c r="AA9" s="232"/>
      <c r="AB9" s="232"/>
      <c r="AC9" s="232"/>
      <c r="AI9" s="236"/>
      <c r="AJ9" s="237"/>
      <c r="AK9" s="22"/>
      <c r="AL9" s="238"/>
      <c r="AM9" s="238"/>
      <c r="AN9" s="238"/>
      <c r="AO9" s="238"/>
      <c r="AP9" s="238"/>
      <c r="BT9" s="210"/>
      <c r="BU9" s="210"/>
      <c r="BV9" s="210"/>
      <c r="BW9" s="210"/>
      <c r="BX9" s="210"/>
      <c r="BY9" s="210"/>
      <c r="BZ9" s="210"/>
      <c r="CA9" s="210"/>
    </row>
    <row r="10" spans="1:79" ht="26.4" customHeight="1">
      <c r="A10" s="239" t="s">
        <v>23</v>
      </c>
      <c r="B10" s="240"/>
      <c r="C10" s="241"/>
      <c r="D10" s="241"/>
      <c r="E10" s="241"/>
      <c r="F10" s="242"/>
      <c r="G10" s="180"/>
      <c r="H10" s="180"/>
      <c r="I10" s="180"/>
      <c r="J10" s="180"/>
      <c r="K10" s="179"/>
      <c r="L10" s="179"/>
      <c r="M10" s="180"/>
      <c r="N10" s="180"/>
      <c r="O10" s="181"/>
      <c r="P10" s="243"/>
      <c r="Q10" s="180"/>
      <c r="R10" s="180"/>
      <c r="S10" s="180"/>
      <c r="T10" s="180"/>
      <c r="U10" s="180"/>
      <c r="V10" s="180"/>
      <c r="W10" s="180"/>
      <c r="X10" s="180"/>
      <c r="Y10" s="244"/>
      <c r="Z10" s="245"/>
      <c r="AA10" s="241"/>
      <c r="AB10" s="241"/>
      <c r="AC10" s="241"/>
      <c r="AD10" s="241"/>
      <c r="AE10" s="241"/>
      <c r="AF10" s="241"/>
      <c r="AG10" s="241"/>
      <c r="AH10" s="241"/>
      <c r="AI10" s="246"/>
      <c r="AJ10" s="237"/>
      <c r="AK10" s="22"/>
      <c r="AL10" s="238"/>
      <c r="AM10" s="238"/>
      <c r="AN10" s="238"/>
      <c r="AO10" s="238"/>
      <c r="AP10" s="238"/>
      <c r="AR10" s="22"/>
      <c r="BT10" s="210"/>
      <c r="BU10" s="210"/>
      <c r="BV10" s="210"/>
      <c r="BW10" s="210"/>
      <c r="BX10" s="210"/>
      <c r="BY10" s="210"/>
      <c r="BZ10" s="210"/>
      <c r="CA10" s="210"/>
    </row>
    <row r="11" spans="1:79" s="22" customFormat="1" ht="40.200000000000003" customHeight="1">
      <c r="A11" s="127">
        <v>1725</v>
      </c>
      <c r="B11" s="247" t="s">
        <v>148</v>
      </c>
      <c r="C11" s="129" t="s">
        <v>25</v>
      </c>
      <c r="D11" s="183">
        <f>'Cuadro 1'!E11</f>
        <v>99453757</v>
      </c>
      <c r="E11" s="183">
        <f>'Cuadro 2'!E11</f>
        <v>99453757</v>
      </c>
      <c r="F11" s="248">
        <v>9000000</v>
      </c>
      <c r="G11" s="130">
        <v>16770000</v>
      </c>
      <c r="H11" s="130">
        <v>10000000</v>
      </c>
      <c r="I11" s="130">
        <v>0</v>
      </c>
      <c r="J11" s="130">
        <v>0</v>
      </c>
      <c r="K11" s="130">
        <v>0</v>
      </c>
      <c r="L11" s="130">
        <v>12483757</v>
      </c>
      <c r="M11" s="130" t="s">
        <v>27</v>
      </c>
      <c r="N11" s="130" t="s">
        <v>27</v>
      </c>
      <c r="O11" s="184">
        <f>'Cuadro 2'!H11</f>
        <v>0</v>
      </c>
      <c r="P11" s="249">
        <v>0.58161441476257181</v>
      </c>
      <c r="Q11" s="249">
        <v>0.74363557316071682</v>
      </c>
      <c r="R11" s="249">
        <v>0.84024926332061256</v>
      </c>
      <c r="S11" s="249">
        <v>0.84024926332061256</v>
      </c>
      <c r="T11" s="249">
        <v>0.84024926332061256</v>
      </c>
      <c r="U11" s="249">
        <v>0.84024926332061256</v>
      </c>
      <c r="V11" s="249">
        <v>1</v>
      </c>
      <c r="W11" s="249">
        <v>1</v>
      </c>
      <c r="X11" s="249">
        <v>1</v>
      </c>
      <c r="Y11" s="249">
        <f t="shared" ref="Y11:Y19" si="0">E11/D11</f>
        <v>1</v>
      </c>
      <c r="Z11" s="250">
        <v>0.61199999999999999</v>
      </c>
      <c r="AA11" s="249">
        <v>0.68979999999999997</v>
      </c>
      <c r="AB11" s="249">
        <v>0.79579999999999995</v>
      </c>
      <c r="AC11" s="249">
        <f>'[1]Anexo 2'!J11</f>
        <v>0.70109999999999995</v>
      </c>
      <c r="AD11" s="249">
        <v>0.76898207225784998</v>
      </c>
      <c r="AE11" s="249">
        <v>0.83728779432698874</v>
      </c>
      <c r="AF11" s="249">
        <v>0.91349999999999998</v>
      </c>
      <c r="AG11" s="249">
        <v>0.9516</v>
      </c>
      <c r="AH11" s="249">
        <v>0.93169999999999997</v>
      </c>
      <c r="AI11" s="251">
        <v>0.97699999999999998</v>
      </c>
      <c r="AJ11" s="252">
        <v>3</v>
      </c>
      <c r="AK11" s="253"/>
      <c r="AL11" s="254"/>
    </row>
    <row r="12" spans="1:79" s="22" customFormat="1" ht="31.2" customHeight="1">
      <c r="A12" s="127" t="s">
        <v>102</v>
      </c>
      <c r="B12" s="255" t="s">
        <v>103</v>
      </c>
      <c r="C12" s="129" t="s">
        <v>31</v>
      </c>
      <c r="D12" s="183">
        <f>'Cuadro 1'!E12</f>
        <v>90055000</v>
      </c>
      <c r="E12" s="183">
        <f>'Cuadro 2'!E12</f>
        <v>88554970.5</v>
      </c>
      <c r="F12" s="248" t="s">
        <v>27</v>
      </c>
      <c r="G12" s="130" t="s">
        <v>27</v>
      </c>
      <c r="H12" s="130" t="s">
        <v>27</v>
      </c>
      <c r="I12" s="130" t="s">
        <v>27</v>
      </c>
      <c r="J12" s="130" t="s">
        <v>27</v>
      </c>
      <c r="K12" s="130">
        <v>0</v>
      </c>
      <c r="L12" s="130">
        <v>0</v>
      </c>
      <c r="M12" s="130">
        <v>48900000</v>
      </c>
      <c r="N12" s="130">
        <v>39654970.5</v>
      </c>
      <c r="O12" s="184">
        <f>'Cuadro 2'!H12</f>
        <v>0</v>
      </c>
      <c r="P12" s="249" t="s">
        <v>27</v>
      </c>
      <c r="Q12" s="249" t="s">
        <v>27</v>
      </c>
      <c r="R12" s="249" t="s">
        <v>27</v>
      </c>
      <c r="S12" s="249" t="s">
        <v>27</v>
      </c>
      <c r="T12" s="249" t="s">
        <v>27</v>
      </c>
      <c r="U12" s="249">
        <v>0</v>
      </c>
      <c r="V12" s="249">
        <v>0</v>
      </c>
      <c r="W12" s="249">
        <v>0.54300149908389317</v>
      </c>
      <c r="X12" s="249">
        <v>0.98334318472044857</v>
      </c>
      <c r="Y12" s="249">
        <f t="shared" si="0"/>
        <v>0.98334318472044857</v>
      </c>
      <c r="Z12" s="250" t="s">
        <v>27</v>
      </c>
      <c r="AA12" s="249" t="s">
        <v>27</v>
      </c>
      <c r="AB12" s="249" t="s">
        <v>27</v>
      </c>
      <c r="AC12" s="249" t="s">
        <v>27</v>
      </c>
      <c r="AD12" s="249" t="s">
        <v>27</v>
      </c>
      <c r="AE12" s="249">
        <v>0</v>
      </c>
      <c r="AF12" s="249">
        <v>0.06</v>
      </c>
      <c r="AG12" s="249">
        <v>0.47</v>
      </c>
      <c r="AH12" s="249">
        <v>0.75</v>
      </c>
      <c r="AI12" s="256">
        <v>0.78333333333333333</v>
      </c>
      <c r="AJ12" s="252">
        <v>1</v>
      </c>
      <c r="AK12" s="253"/>
      <c r="AL12" s="254"/>
    </row>
    <row r="13" spans="1:79" s="6" customFormat="1" ht="34.950000000000003" customHeight="1">
      <c r="A13" s="185">
        <v>2128</v>
      </c>
      <c r="B13" s="255" t="s">
        <v>104</v>
      </c>
      <c r="C13" s="236" t="s">
        <v>33</v>
      </c>
      <c r="D13" s="183">
        <f>'Cuadro 1'!E13</f>
        <v>270000000</v>
      </c>
      <c r="E13" s="183">
        <f>'Cuadro 2'!E13</f>
        <v>270000000</v>
      </c>
      <c r="F13" s="248">
        <v>26078740.899999999</v>
      </c>
      <c r="G13" s="130">
        <v>12297306.35</v>
      </c>
      <c r="H13" s="130">
        <v>7682132.7299999995</v>
      </c>
      <c r="I13" s="130">
        <v>12790856.84</v>
      </c>
      <c r="J13" s="130">
        <v>9087363.0399999991</v>
      </c>
      <c r="K13" s="130">
        <v>59954659.530000001</v>
      </c>
      <c r="L13" s="130">
        <v>0</v>
      </c>
      <c r="M13" s="130">
        <v>80922773.340000004</v>
      </c>
      <c r="N13" s="130">
        <v>56186167.259999998</v>
      </c>
      <c r="O13" s="184">
        <f>'Cuadro 2'!H13</f>
        <v>0</v>
      </c>
      <c r="P13" s="249">
        <v>0.11510644777777777</v>
      </c>
      <c r="Q13" s="249">
        <v>0.16065202685185184</v>
      </c>
      <c r="R13" s="249">
        <v>0.18910437029629629</v>
      </c>
      <c r="S13" s="249">
        <v>0.23647791414814814</v>
      </c>
      <c r="T13" s="249">
        <v>0.27013481429629632</v>
      </c>
      <c r="U13" s="249">
        <v>0.49218910885185185</v>
      </c>
      <c r="V13" s="249">
        <v>0.49218910885185185</v>
      </c>
      <c r="W13" s="249">
        <v>0.79190308418518529</v>
      </c>
      <c r="X13" s="249">
        <v>1</v>
      </c>
      <c r="Y13" s="249">
        <f t="shared" si="0"/>
        <v>1</v>
      </c>
      <c r="Z13" s="250">
        <v>0.37</v>
      </c>
      <c r="AA13" s="249">
        <v>0.52610000000000001</v>
      </c>
      <c r="AB13" s="249">
        <v>0.58799999999999997</v>
      </c>
      <c r="AC13" s="249">
        <f>'[1]Anexo 2'!J13</f>
        <v>0.74729999999999996</v>
      </c>
      <c r="AD13" s="249">
        <v>0.81330000000000002</v>
      </c>
      <c r="AE13" s="249">
        <v>0.85089999999999999</v>
      </c>
      <c r="AF13" s="249">
        <v>0.87529999999999997</v>
      </c>
      <c r="AG13" s="249">
        <v>0.91779999999999995</v>
      </c>
      <c r="AH13" s="249">
        <v>0.97</v>
      </c>
      <c r="AI13" s="256">
        <v>0.98009999999999997</v>
      </c>
      <c r="AJ13" s="252">
        <v>2</v>
      </c>
      <c r="AK13" s="253"/>
      <c r="AL13" s="254"/>
    </row>
    <row r="14" spans="1:79" s="22" customFormat="1" ht="33" customHeight="1">
      <c r="A14" s="127">
        <v>2129</v>
      </c>
      <c r="B14" s="255" t="s">
        <v>34</v>
      </c>
      <c r="C14" s="129" t="s">
        <v>25</v>
      </c>
      <c r="D14" s="183">
        <f>'Cuadro 1'!E14</f>
        <v>130000000</v>
      </c>
      <c r="E14" s="183">
        <f>'Cuadro 2'!E14</f>
        <v>16910000</v>
      </c>
      <c r="F14" s="248">
        <v>0</v>
      </c>
      <c r="G14" s="130">
        <v>200000</v>
      </c>
      <c r="H14" s="130">
        <v>3000000</v>
      </c>
      <c r="I14" s="130">
        <v>0</v>
      </c>
      <c r="J14" s="130">
        <v>5000000</v>
      </c>
      <c r="K14" s="130">
        <v>0</v>
      </c>
      <c r="L14" s="130">
        <v>0</v>
      </c>
      <c r="M14" s="130">
        <v>3000000</v>
      </c>
      <c r="N14" s="130">
        <v>3800000</v>
      </c>
      <c r="O14" s="184">
        <f>'Cuadro 2'!H14</f>
        <v>1910000</v>
      </c>
      <c r="P14" s="249">
        <v>0</v>
      </c>
      <c r="Q14" s="249">
        <v>1.5384615384615385E-3</v>
      </c>
      <c r="R14" s="249">
        <v>2.4615384615384615E-2</v>
      </c>
      <c r="S14" s="249">
        <v>2.4615384615384615E-2</v>
      </c>
      <c r="T14" s="249">
        <v>6.3076923076923072E-2</v>
      </c>
      <c r="U14" s="249">
        <v>6.3076923076923072E-2</v>
      </c>
      <c r="V14" s="249">
        <v>6.3076923076923072E-2</v>
      </c>
      <c r="W14" s="249">
        <v>8.615384615384615E-2</v>
      </c>
      <c r="X14" s="249">
        <v>0.11538461538461539</v>
      </c>
      <c r="Y14" s="249">
        <f t="shared" si="0"/>
        <v>0.13007692307692309</v>
      </c>
      <c r="Z14" s="250">
        <v>0</v>
      </c>
      <c r="AA14" s="249">
        <v>3.1199999999999999E-2</v>
      </c>
      <c r="AB14" s="249">
        <v>4.3299999999999998E-2</v>
      </c>
      <c r="AC14" s="249">
        <f>'[1]Anexo 2'!J14</f>
        <v>6.6699999999999995E-2</v>
      </c>
      <c r="AD14" s="249">
        <v>0.104</v>
      </c>
      <c r="AE14" s="249">
        <v>0.14829999999999999</v>
      </c>
      <c r="AF14" s="249">
        <v>0.26419999999999999</v>
      </c>
      <c r="AG14" s="249">
        <v>0.30680000000000002</v>
      </c>
      <c r="AH14" s="249">
        <v>0.4042</v>
      </c>
      <c r="AI14" s="256">
        <v>0.40499404054187321</v>
      </c>
      <c r="AJ14" s="252">
        <v>2</v>
      </c>
      <c r="AK14" s="253"/>
      <c r="AL14" s="254"/>
    </row>
    <row r="15" spans="1:79" s="6" customFormat="1" ht="40.950000000000003" customHeight="1">
      <c r="A15" s="185">
        <v>2164</v>
      </c>
      <c r="B15" s="255" t="s">
        <v>35</v>
      </c>
      <c r="C15" s="236" t="s">
        <v>25</v>
      </c>
      <c r="D15" s="183">
        <f>'Cuadro 1'!E15</f>
        <v>154562390.28999999</v>
      </c>
      <c r="E15" s="183">
        <f>'Cuadro 2'!E15</f>
        <v>16854499.489999998</v>
      </c>
      <c r="F15" s="248" t="s">
        <v>27</v>
      </c>
      <c r="G15" s="130" t="s">
        <v>27</v>
      </c>
      <c r="H15" s="130" t="s">
        <v>27</v>
      </c>
      <c r="I15" s="130">
        <v>0</v>
      </c>
      <c r="J15" s="130">
        <v>1500000</v>
      </c>
      <c r="K15" s="130">
        <v>0</v>
      </c>
      <c r="L15" s="130">
        <v>9467661.4900000002</v>
      </c>
      <c r="M15" s="130">
        <v>5886838.3799999999</v>
      </c>
      <c r="N15" s="130">
        <v>0</v>
      </c>
      <c r="O15" s="184">
        <f>'Cuadro 2'!H15</f>
        <v>0</v>
      </c>
      <c r="P15" s="249" t="s">
        <v>27</v>
      </c>
      <c r="Q15" s="249" t="s">
        <v>27</v>
      </c>
      <c r="R15" s="249" t="s">
        <v>27</v>
      </c>
      <c r="S15" s="249">
        <v>0</v>
      </c>
      <c r="T15" s="249">
        <v>9.7048188578450593E-3</v>
      </c>
      <c r="U15" s="249">
        <v>9.7048188578450593E-3</v>
      </c>
      <c r="V15" s="249">
        <v>7.0959445369742025E-2</v>
      </c>
      <c r="W15" s="249">
        <v>0.10904657632672794</v>
      </c>
      <c r="X15" s="249">
        <v>0.10904657632672794</v>
      </c>
      <c r="Y15" s="249">
        <f t="shared" si="0"/>
        <v>0.10904657632672794</v>
      </c>
      <c r="Z15" s="250" t="s">
        <v>27</v>
      </c>
      <c r="AA15" s="249" t="s">
        <v>27</v>
      </c>
      <c r="AB15" s="249" t="s">
        <v>27</v>
      </c>
      <c r="AC15" s="249">
        <f>'[1]Anexo 2'!J16</f>
        <v>0</v>
      </c>
      <c r="AD15" s="249">
        <v>0.118505012987553</v>
      </c>
      <c r="AE15" s="249">
        <v>0.13700000000000001</v>
      </c>
      <c r="AF15" s="249">
        <v>0.19315930093031164</v>
      </c>
      <c r="AG15" s="249">
        <v>0.20380000000000001</v>
      </c>
      <c r="AH15" s="249">
        <v>0.2344</v>
      </c>
      <c r="AI15" s="257">
        <v>0.2581</v>
      </c>
      <c r="AJ15" s="252">
        <v>3</v>
      </c>
      <c r="AK15" s="253"/>
      <c r="AL15" s="254"/>
    </row>
    <row r="16" spans="1:79" s="6" customFormat="1" ht="25.2" customHeight="1">
      <c r="A16" s="185" t="s">
        <v>36</v>
      </c>
      <c r="B16" s="247" t="s">
        <v>149</v>
      </c>
      <c r="C16" s="236" t="s">
        <v>25</v>
      </c>
      <c r="D16" s="183">
        <f>'Cuadro 1'!E16</f>
        <v>111128810</v>
      </c>
      <c r="E16" s="130">
        <f>'Cuadro 2'!E16</f>
        <v>3988000</v>
      </c>
      <c r="F16" s="248" t="s">
        <v>27</v>
      </c>
      <c r="G16" s="130" t="s">
        <v>27</v>
      </c>
      <c r="H16" s="130" t="s">
        <v>27</v>
      </c>
      <c r="I16" s="130" t="s">
        <v>27</v>
      </c>
      <c r="J16" s="130">
        <v>0</v>
      </c>
      <c r="K16" s="130">
        <v>0</v>
      </c>
      <c r="L16" s="130">
        <v>1000000</v>
      </c>
      <c r="M16" s="130">
        <v>1088000</v>
      </c>
      <c r="N16" s="130">
        <v>1900000</v>
      </c>
      <c r="O16" s="184">
        <f>'Cuadro 2'!H16</f>
        <v>0</v>
      </c>
      <c r="P16" s="249" t="s">
        <v>27</v>
      </c>
      <c r="Q16" s="249" t="s">
        <v>27</v>
      </c>
      <c r="R16" s="249" t="s">
        <v>27</v>
      </c>
      <c r="S16" s="249" t="s">
        <v>27</v>
      </c>
      <c r="T16" s="249">
        <v>0</v>
      </c>
      <c r="U16" s="249">
        <v>0</v>
      </c>
      <c r="V16" s="249">
        <v>8.9985666183233677E-3</v>
      </c>
      <c r="W16" s="249">
        <v>1.8958180151483671E-2</v>
      </c>
      <c r="X16" s="258">
        <v>3.5886283673873587E-2</v>
      </c>
      <c r="Y16" s="258">
        <f>E16/D16</f>
        <v>3.5886283673873587E-2</v>
      </c>
      <c r="Z16" s="259" t="s">
        <v>27</v>
      </c>
      <c r="AA16" s="258" t="s">
        <v>27</v>
      </c>
      <c r="AB16" s="258" t="s">
        <v>27</v>
      </c>
      <c r="AC16" s="258" t="s">
        <v>27</v>
      </c>
      <c r="AD16" s="249">
        <v>0</v>
      </c>
      <c r="AE16" s="249">
        <v>9.1619426159301826E-2</v>
      </c>
      <c r="AF16" s="249">
        <v>0.11447100739696221</v>
      </c>
      <c r="AG16" s="249">
        <v>0.11650000000000001</v>
      </c>
      <c r="AH16" s="249">
        <v>0.1431</v>
      </c>
      <c r="AI16" s="260">
        <v>0.1188</v>
      </c>
      <c r="AJ16" s="252">
        <v>3</v>
      </c>
      <c r="AK16" s="253"/>
      <c r="AL16" s="254"/>
    </row>
    <row r="17" spans="1:38" s="6" customFormat="1" ht="27" customHeight="1">
      <c r="A17" s="185">
        <v>2198</v>
      </c>
      <c r="B17" s="255" t="s">
        <v>182</v>
      </c>
      <c r="C17" s="236" t="s">
        <v>40</v>
      </c>
      <c r="D17" s="183">
        <f>'Cuadro 1'!E17</f>
        <v>55080000</v>
      </c>
      <c r="E17" s="183">
        <f>'Cuadro 2'!E17</f>
        <v>500000</v>
      </c>
      <c r="F17" s="248" t="s">
        <v>27</v>
      </c>
      <c r="G17" s="130" t="s">
        <v>27</v>
      </c>
      <c r="H17" s="130" t="s">
        <v>27</v>
      </c>
      <c r="I17" s="130" t="s">
        <v>27</v>
      </c>
      <c r="J17" s="130">
        <v>0</v>
      </c>
      <c r="K17" s="130">
        <v>500000</v>
      </c>
      <c r="L17" s="130">
        <v>0</v>
      </c>
      <c r="M17" s="130">
        <v>0</v>
      </c>
      <c r="N17" s="130">
        <v>0</v>
      </c>
      <c r="O17" s="184">
        <f>'Cuadro 2'!H17</f>
        <v>0</v>
      </c>
      <c r="P17" s="258" t="s">
        <v>27</v>
      </c>
      <c r="Q17" s="258" t="s">
        <v>27</v>
      </c>
      <c r="R17" s="258" t="s">
        <v>27</v>
      </c>
      <c r="S17" s="258" t="s">
        <v>27</v>
      </c>
      <c r="T17" s="249">
        <v>0</v>
      </c>
      <c r="U17" s="249">
        <v>9.0777051561365292E-3</v>
      </c>
      <c r="V17" s="249">
        <v>9.0777051561365292E-3</v>
      </c>
      <c r="W17" s="249">
        <v>9.0777051561365292E-3</v>
      </c>
      <c r="X17" s="249">
        <v>9.0777051561365292E-3</v>
      </c>
      <c r="Y17" s="249">
        <f t="shared" si="0"/>
        <v>9.0777051561365292E-3</v>
      </c>
      <c r="Z17" s="259" t="s">
        <v>27</v>
      </c>
      <c r="AA17" s="258" t="s">
        <v>27</v>
      </c>
      <c r="AB17" s="258" t="s">
        <v>27</v>
      </c>
      <c r="AC17" s="258" t="s">
        <v>27</v>
      </c>
      <c r="AD17" s="249">
        <v>9.1399999999999995E-2</v>
      </c>
      <c r="AE17" s="249">
        <v>0.15978758169934643</v>
      </c>
      <c r="AF17" s="249">
        <v>0.18149999999999999</v>
      </c>
      <c r="AG17" s="249">
        <v>0.23300000000000001</v>
      </c>
      <c r="AH17" s="249">
        <v>0.2535</v>
      </c>
      <c r="AI17" s="256">
        <v>0.2243</v>
      </c>
      <c r="AJ17" s="252">
        <v>3</v>
      </c>
      <c r="AK17" s="253"/>
      <c r="AL17" s="254"/>
    </row>
    <row r="18" spans="1:38" s="6" customFormat="1" ht="27" customHeight="1">
      <c r="A18" s="185">
        <v>2220</v>
      </c>
      <c r="B18" s="255" t="s">
        <v>42</v>
      </c>
      <c r="C18" s="236" t="s">
        <v>43</v>
      </c>
      <c r="D18" s="183">
        <f>'Cuadro 1'!E18</f>
        <v>425000000</v>
      </c>
      <c r="E18" s="183">
        <f>'Cuadro 2'!E18</f>
        <v>0</v>
      </c>
      <c r="F18" s="248" t="s">
        <v>27</v>
      </c>
      <c r="G18" s="130" t="s">
        <v>27</v>
      </c>
      <c r="H18" s="130" t="s">
        <v>27</v>
      </c>
      <c r="I18" s="130" t="s">
        <v>27</v>
      </c>
      <c r="J18" s="130" t="s">
        <v>27</v>
      </c>
      <c r="K18" s="130" t="s">
        <v>27</v>
      </c>
      <c r="L18" s="130" t="s">
        <v>27</v>
      </c>
      <c r="M18" s="130">
        <v>0</v>
      </c>
      <c r="N18" s="130">
        <v>0</v>
      </c>
      <c r="O18" s="184">
        <f>'Cuadro 2'!H18</f>
        <v>0</v>
      </c>
      <c r="P18" s="258" t="s">
        <v>27</v>
      </c>
      <c r="Q18" s="258" t="s">
        <v>27</v>
      </c>
      <c r="R18" s="258" t="s">
        <v>27</v>
      </c>
      <c r="S18" s="258" t="s">
        <v>27</v>
      </c>
      <c r="T18" s="249" t="s">
        <v>27</v>
      </c>
      <c r="U18" s="249" t="s">
        <v>27</v>
      </c>
      <c r="V18" s="249" t="s">
        <v>27</v>
      </c>
      <c r="W18" s="249">
        <v>0</v>
      </c>
      <c r="X18" s="249">
        <v>0</v>
      </c>
      <c r="Y18" s="249">
        <f t="shared" si="0"/>
        <v>0</v>
      </c>
      <c r="Z18" s="259" t="s">
        <v>27</v>
      </c>
      <c r="AA18" s="258" t="s">
        <v>27</v>
      </c>
      <c r="AB18" s="258" t="s">
        <v>27</v>
      </c>
      <c r="AC18" s="258" t="s">
        <v>27</v>
      </c>
      <c r="AD18" s="249" t="s">
        <v>27</v>
      </c>
      <c r="AE18" s="249" t="s">
        <v>27</v>
      </c>
      <c r="AF18" s="249" t="s">
        <v>27</v>
      </c>
      <c r="AG18" s="249" t="s">
        <v>150</v>
      </c>
      <c r="AH18" s="249">
        <v>2.9999999999999997E-4</v>
      </c>
      <c r="AI18" s="256">
        <v>3.2000000000000001E-2</v>
      </c>
      <c r="AJ18" s="252">
        <v>2</v>
      </c>
      <c r="AK18" s="253"/>
      <c r="AL18" s="254"/>
    </row>
    <row r="19" spans="1:38" s="6" customFormat="1" ht="27" customHeight="1">
      <c r="A19" s="185">
        <v>2317</v>
      </c>
      <c r="B19" s="255" t="s">
        <v>185</v>
      </c>
      <c r="C19" s="236" t="s">
        <v>46</v>
      </c>
      <c r="D19" s="183">
        <v>700000000</v>
      </c>
      <c r="E19" s="183">
        <v>0</v>
      </c>
      <c r="F19" s="248" t="s">
        <v>27</v>
      </c>
      <c r="G19" s="130" t="s">
        <v>27</v>
      </c>
      <c r="H19" s="130" t="s">
        <v>27</v>
      </c>
      <c r="I19" s="130" t="s">
        <v>27</v>
      </c>
      <c r="J19" s="130" t="s">
        <v>27</v>
      </c>
      <c r="K19" s="130" t="s">
        <v>27</v>
      </c>
      <c r="L19" s="130" t="s">
        <v>27</v>
      </c>
      <c r="M19" s="130" t="s">
        <v>27</v>
      </c>
      <c r="N19" s="130" t="s">
        <v>27</v>
      </c>
      <c r="O19" s="184">
        <f>'Cuadro 2'!H19</f>
        <v>0</v>
      </c>
      <c r="P19" s="258" t="s">
        <v>27</v>
      </c>
      <c r="Q19" s="258" t="s">
        <v>27</v>
      </c>
      <c r="R19" s="258" t="s">
        <v>27</v>
      </c>
      <c r="S19" s="258" t="s">
        <v>27</v>
      </c>
      <c r="T19" s="249" t="s">
        <v>27</v>
      </c>
      <c r="U19" s="249" t="s">
        <v>27</v>
      </c>
      <c r="V19" s="249" t="s">
        <v>27</v>
      </c>
      <c r="W19" s="249" t="s">
        <v>27</v>
      </c>
      <c r="X19" s="249" t="s">
        <v>27</v>
      </c>
      <c r="Y19" s="249">
        <f t="shared" si="0"/>
        <v>0</v>
      </c>
      <c r="Z19" s="259" t="s">
        <v>27</v>
      </c>
      <c r="AA19" s="258" t="s">
        <v>27</v>
      </c>
      <c r="AB19" s="258" t="s">
        <v>27</v>
      </c>
      <c r="AC19" s="258" t="s">
        <v>27</v>
      </c>
      <c r="AD19" s="249" t="s">
        <v>27</v>
      </c>
      <c r="AE19" s="249" t="s">
        <v>27</v>
      </c>
      <c r="AF19" s="249" t="s">
        <v>27</v>
      </c>
      <c r="AG19" s="249" t="s">
        <v>27</v>
      </c>
      <c r="AH19" s="249" t="s">
        <v>27</v>
      </c>
      <c r="AI19" s="249" t="s">
        <v>27</v>
      </c>
      <c r="AJ19" s="261" t="s">
        <v>27</v>
      </c>
      <c r="AK19" s="253"/>
      <c r="AL19" s="254"/>
    </row>
    <row r="20" spans="1:38" s="35" customFormat="1" ht="14.4">
      <c r="A20" s="186"/>
      <c r="B20" s="262"/>
      <c r="C20" s="263"/>
      <c r="D20" s="264">
        <f>SUM(D11:D19)</f>
        <v>2035279957.29</v>
      </c>
      <c r="E20" s="264">
        <f t="shared" ref="E20:O20" si="1">SUM(E11:E19)</f>
        <v>496261226.99000001</v>
      </c>
      <c r="F20" s="265">
        <f t="shared" si="1"/>
        <v>35078740.899999999</v>
      </c>
      <c r="G20" s="264">
        <f t="shared" si="1"/>
        <v>29267306.350000001</v>
      </c>
      <c r="H20" s="264">
        <f t="shared" si="1"/>
        <v>20682132.73</v>
      </c>
      <c r="I20" s="264">
        <f t="shared" si="1"/>
        <v>12790856.84</v>
      </c>
      <c r="J20" s="264">
        <f t="shared" si="1"/>
        <v>15587363.039999999</v>
      </c>
      <c r="K20" s="264">
        <f t="shared" si="1"/>
        <v>60454659.530000001</v>
      </c>
      <c r="L20" s="264">
        <f t="shared" si="1"/>
        <v>22951418.490000002</v>
      </c>
      <c r="M20" s="264">
        <f t="shared" si="1"/>
        <v>139797611.72</v>
      </c>
      <c r="N20" s="264">
        <f t="shared" si="1"/>
        <v>101541137.75999999</v>
      </c>
      <c r="O20" s="189">
        <f t="shared" si="1"/>
        <v>1910000</v>
      </c>
      <c r="P20" s="266"/>
      <c r="Q20" s="266"/>
      <c r="R20" s="266"/>
      <c r="S20" s="266"/>
      <c r="T20" s="267"/>
      <c r="U20" s="267"/>
      <c r="V20" s="267"/>
      <c r="W20" s="267"/>
      <c r="X20" s="267"/>
      <c r="Y20" s="266"/>
      <c r="Z20" s="259"/>
      <c r="AA20" s="258"/>
      <c r="AB20" s="258"/>
      <c r="AC20" s="258"/>
      <c r="AD20" s="258"/>
      <c r="AE20" s="258"/>
      <c r="AF20" s="258"/>
      <c r="AG20" s="258"/>
      <c r="AH20" s="258"/>
      <c r="AI20" s="268"/>
      <c r="AJ20" s="269"/>
      <c r="AK20" s="253"/>
      <c r="AL20" s="254"/>
    </row>
    <row r="21" spans="1:38" s="35" customFormat="1" ht="14.4">
      <c r="A21" s="186"/>
      <c r="B21" s="262"/>
      <c r="C21" s="263"/>
      <c r="D21" s="264"/>
      <c r="E21" s="264"/>
      <c r="F21" s="265"/>
      <c r="G21" s="264"/>
      <c r="H21" s="264"/>
      <c r="I21" s="264"/>
      <c r="J21" s="264"/>
      <c r="K21" s="264"/>
      <c r="L21" s="136"/>
      <c r="M21" s="136"/>
      <c r="N21" s="136"/>
      <c r="O21" s="189"/>
      <c r="P21" s="266"/>
      <c r="Q21" s="266"/>
      <c r="R21" s="266"/>
      <c r="S21" s="266"/>
      <c r="T21" s="267"/>
      <c r="U21" s="267"/>
      <c r="V21" s="267"/>
      <c r="W21" s="267"/>
      <c r="X21" s="267"/>
      <c r="Y21" s="266"/>
      <c r="Z21" s="259"/>
      <c r="AA21" s="258"/>
      <c r="AB21" s="258"/>
      <c r="AC21" s="258"/>
      <c r="AD21" s="258"/>
      <c r="AE21" s="258"/>
      <c r="AF21" s="258"/>
      <c r="AG21" s="258"/>
      <c r="AH21" s="258"/>
      <c r="AI21" s="268"/>
      <c r="AJ21" s="269"/>
      <c r="AK21" s="253"/>
      <c r="AL21" s="254"/>
    </row>
    <row r="22" spans="1:38" s="6" customFormat="1" ht="16.5" customHeight="1">
      <c r="A22" s="270" t="s">
        <v>48</v>
      </c>
      <c r="B22" s="271"/>
      <c r="C22" s="236"/>
      <c r="D22" s="183"/>
      <c r="E22" s="183"/>
      <c r="F22" s="272"/>
      <c r="G22" s="183"/>
      <c r="H22" s="183"/>
      <c r="I22" s="183"/>
      <c r="J22" s="183"/>
      <c r="K22" s="183"/>
      <c r="L22" s="130"/>
      <c r="M22" s="130"/>
      <c r="N22" s="130"/>
      <c r="O22" s="184"/>
      <c r="P22" s="249"/>
      <c r="Q22" s="249"/>
      <c r="R22" s="249"/>
      <c r="S22" s="249"/>
      <c r="T22" s="249"/>
      <c r="U22" s="249"/>
      <c r="V22" s="249"/>
      <c r="W22" s="249"/>
      <c r="X22" s="249"/>
      <c r="Y22" s="249"/>
      <c r="Z22" s="259"/>
      <c r="AA22" s="258"/>
      <c r="AB22" s="258"/>
      <c r="AC22" s="258"/>
      <c r="AD22" s="258"/>
      <c r="AE22" s="258"/>
      <c r="AF22" s="258"/>
      <c r="AG22" s="258"/>
      <c r="AH22" s="258"/>
      <c r="AI22" s="256"/>
      <c r="AJ22" s="252"/>
      <c r="AK22" s="253"/>
      <c r="AL22" s="254"/>
    </row>
    <row r="23" spans="1:38" s="6" customFormat="1" ht="24.6" customHeight="1">
      <c r="A23" s="185" t="s">
        <v>49</v>
      </c>
      <c r="B23" s="273" t="s">
        <v>151</v>
      </c>
      <c r="C23" s="236" t="s">
        <v>152</v>
      </c>
      <c r="D23" s="183">
        <f>'Cuadro 1'!E23</f>
        <v>73000000</v>
      </c>
      <c r="E23" s="183">
        <f>'Cuadro 2'!E23</f>
        <v>70338690.840000004</v>
      </c>
      <c r="F23" s="248">
        <v>5075849.51</v>
      </c>
      <c r="G23" s="130">
        <v>0</v>
      </c>
      <c r="H23" s="130">
        <v>4104373.5300000003</v>
      </c>
      <c r="I23" s="130">
        <v>0</v>
      </c>
      <c r="J23" s="130">
        <v>10302672.949999999</v>
      </c>
      <c r="K23" s="130">
        <v>13635147.789999999</v>
      </c>
      <c r="L23" s="130">
        <v>12000000</v>
      </c>
      <c r="M23" s="130">
        <v>18340000</v>
      </c>
      <c r="N23" s="130">
        <v>6880647.0599999996</v>
      </c>
      <c r="O23" s="184">
        <f>'Cuadro 2'!H23</f>
        <v>0</v>
      </c>
      <c r="P23" s="249">
        <v>6.9532185068493152E-2</v>
      </c>
      <c r="Q23" s="249">
        <v>6.9532185068493152E-2</v>
      </c>
      <c r="R23" s="249">
        <v>0.12575647999999998</v>
      </c>
      <c r="S23" s="249">
        <v>0.12575647999999998</v>
      </c>
      <c r="T23" s="249">
        <v>0.26688898616438356</v>
      </c>
      <c r="U23" s="249">
        <v>0.45367183260273974</v>
      </c>
      <c r="V23" s="249">
        <v>0.61805539424657541</v>
      </c>
      <c r="W23" s="249">
        <v>0.86928827095890415</v>
      </c>
      <c r="X23" s="249">
        <v>0.96354371013698636</v>
      </c>
      <c r="Y23" s="249">
        <f t="shared" ref="Y23:Y31" si="2">E23/D23</f>
        <v>0.96354371013698636</v>
      </c>
      <c r="Z23" s="250">
        <v>4.1999999999999997E-3</v>
      </c>
      <c r="AA23" s="249">
        <v>3.5200000000000002E-2</v>
      </c>
      <c r="AB23" s="249">
        <v>9.6299999999999997E-2</v>
      </c>
      <c r="AC23" s="249">
        <f>'[1]Anexo 2'!J27</f>
        <v>0.2094</v>
      </c>
      <c r="AD23" s="249">
        <v>0.51609044573377705</v>
      </c>
      <c r="AE23" s="249">
        <v>0.71730000000000005</v>
      </c>
      <c r="AF23" s="249">
        <v>0.87362317168177506</v>
      </c>
      <c r="AG23" s="249">
        <v>0.93720000000000003</v>
      </c>
      <c r="AH23" s="249">
        <v>0.96930000000000005</v>
      </c>
      <c r="AI23" s="257">
        <v>0.98719999999999997</v>
      </c>
      <c r="AJ23" s="252">
        <v>2</v>
      </c>
      <c r="AK23" s="253"/>
      <c r="AL23" s="254"/>
    </row>
    <row r="24" spans="1:38" s="22" customFormat="1" ht="14.4" customHeight="1">
      <c r="A24" s="127" t="s">
        <v>153</v>
      </c>
      <c r="B24" s="247" t="s">
        <v>183</v>
      </c>
      <c r="C24" s="129" t="s">
        <v>54</v>
      </c>
      <c r="D24" s="183">
        <f>'Cuadro 1'!E24</f>
        <v>400000000</v>
      </c>
      <c r="E24" s="183">
        <f>'Cuadro 2'!E24</f>
        <v>283000000</v>
      </c>
      <c r="F24" s="248">
        <v>0</v>
      </c>
      <c r="G24" s="130">
        <v>5000000</v>
      </c>
      <c r="H24" s="130">
        <v>45000000</v>
      </c>
      <c r="I24" s="130">
        <v>120000000</v>
      </c>
      <c r="J24" s="130">
        <v>0</v>
      </c>
      <c r="K24" s="130">
        <v>0</v>
      </c>
      <c r="L24" s="130">
        <v>30000000</v>
      </c>
      <c r="M24" s="130">
        <v>80000000</v>
      </c>
      <c r="N24" s="130">
        <v>3000000</v>
      </c>
      <c r="O24" s="184">
        <f>'Cuadro 2'!H24</f>
        <v>0</v>
      </c>
      <c r="P24" s="249">
        <v>0</v>
      </c>
      <c r="Q24" s="249">
        <v>1.1111111111111112E-2</v>
      </c>
      <c r="R24" s="249">
        <v>0.125</v>
      </c>
      <c r="S24" s="249">
        <v>0.42499999999999999</v>
      </c>
      <c r="T24" s="249">
        <v>0.42499999999999999</v>
      </c>
      <c r="U24" s="249">
        <v>0.42499999999999999</v>
      </c>
      <c r="V24" s="249">
        <v>0.5</v>
      </c>
      <c r="W24" s="249">
        <v>0.7</v>
      </c>
      <c r="X24" s="249">
        <v>0.70750000000000002</v>
      </c>
      <c r="Y24" s="249">
        <f t="shared" si="2"/>
        <v>0.70750000000000002</v>
      </c>
      <c r="Z24" s="274">
        <v>0</v>
      </c>
      <c r="AA24" s="275">
        <v>0.13</v>
      </c>
      <c r="AB24" s="275">
        <v>0.31</v>
      </c>
      <c r="AC24" s="275">
        <f>'[1]Anexo 2'!J29</f>
        <v>0.49</v>
      </c>
      <c r="AD24" s="275">
        <v>0.59</v>
      </c>
      <c r="AE24" s="275">
        <v>0.74</v>
      </c>
      <c r="AF24" s="275">
        <v>0.47</v>
      </c>
      <c r="AG24" s="275">
        <v>0.57969999999999999</v>
      </c>
      <c r="AH24" s="275">
        <v>0.53690000000000004</v>
      </c>
      <c r="AI24" s="276">
        <v>0.54410000000000003</v>
      </c>
      <c r="AJ24" s="277">
        <v>1</v>
      </c>
      <c r="AK24" s="253"/>
      <c r="AL24" s="254"/>
    </row>
    <row r="25" spans="1:38" s="22" customFormat="1" ht="14.4">
      <c r="A25" s="127" t="s">
        <v>154</v>
      </c>
      <c r="B25" s="247" t="s">
        <v>184</v>
      </c>
      <c r="C25" s="129" t="s">
        <v>54</v>
      </c>
      <c r="D25" s="183">
        <f>'Cuadro 1'!E25</f>
        <v>50000000</v>
      </c>
      <c r="E25" s="183">
        <f>'Cuadro 2'!E25</f>
        <v>30000000</v>
      </c>
      <c r="F25" s="248">
        <v>0</v>
      </c>
      <c r="G25" s="130">
        <v>0</v>
      </c>
      <c r="H25" s="130">
        <v>0</v>
      </c>
      <c r="I25" s="130">
        <v>0</v>
      </c>
      <c r="J25" s="130">
        <v>0</v>
      </c>
      <c r="K25" s="130">
        <v>15000000</v>
      </c>
      <c r="L25" s="130">
        <v>5000000</v>
      </c>
      <c r="M25" s="130">
        <v>10000000</v>
      </c>
      <c r="N25" s="130">
        <v>0</v>
      </c>
      <c r="O25" s="184">
        <f>'Cuadro 2'!H25</f>
        <v>0</v>
      </c>
      <c r="P25" s="249">
        <v>0</v>
      </c>
      <c r="Q25" s="249">
        <v>0</v>
      </c>
      <c r="R25" s="249">
        <v>0</v>
      </c>
      <c r="S25" s="249">
        <v>0</v>
      </c>
      <c r="T25" s="249">
        <v>0</v>
      </c>
      <c r="U25" s="249">
        <v>0.3</v>
      </c>
      <c r="V25" s="249">
        <v>0.4</v>
      </c>
      <c r="W25" s="249">
        <v>0.6</v>
      </c>
      <c r="X25" s="249">
        <v>0.6</v>
      </c>
      <c r="Y25" s="249">
        <f t="shared" si="2"/>
        <v>0.6</v>
      </c>
      <c r="Z25" s="274"/>
      <c r="AA25" s="275"/>
      <c r="AB25" s="275"/>
      <c r="AC25" s="275"/>
      <c r="AD25" s="275"/>
      <c r="AE25" s="275"/>
      <c r="AF25" s="275"/>
      <c r="AG25" s="275"/>
      <c r="AH25" s="275"/>
      <c r="AI25" s="276"/>
      <c r="AJ25" s="277"/>
      <c r="AK25" s="253"/>
      <c r="AL25" s="254"/>
    </row>
    <row r="26" spans="1:38" s="22" customFormat="1" ht="27.6">
      <c r="A26" s="141" t="s">
        <v>56</v>
      </c>
      <c r="B26" s="255" t="s">
        <v>57</v>
      </c>
      <c r="C26" s="129" t="s">
        <v>58</v>
      </c>
      <c r="D26" s="130">
        <f>'Cuadro 1'!E26</f>
        <v>100000000</v>
      </c>
      <c r="E26" s="130">
        <f>'Cuadro 2'!E26</f>
        <v>91349418.599999994</v>
      </c>
      <c r="F26" s="248" t="s">
        <v>27</v>
      </c>
      <c r="G26" s="130" t="s">
        <v>27</v>
      </c>
      <c r="H26" s="130">
        <v>0</v>
      </c>
      <c r="I26" s="130">
        <v>0</v>
      </c>
      <c r="J26" s="130">
        <v>5145797.18</v>
      </c>
      <c r="K26" s="130">
        <v>0</v>
      </c>
      <c r="L26" s="130">
        <v>15406901.199999999</v>
      </c>
      <c r="M26" s="130">
        <v>32091430.600000005</v>
      </c>
      <c r="N26" s="130">
        <v>38705289.620000005</v>
      </c>
      <c r="O26" s="184">
        <f>'Cuadro 2'!H26</f>
        <v>0</v>
      </c>
      <c r="P26" s="249" t="s">
        <v>27</v>
      </c>
      <c r="Q26" s="249" t="s">
        <v>27</v>
      </c>
      <c r="R26" s="249" t="s">
        <v>27</v>
      </c>
      <c r="S26" s="249">
        <v>0</v>
      </c>
      <c r="T26" s="249">
        <v>5.1457971799999995E-2</v>
      </c>
      <c r="U26" s="249">
        <v>5.1457971799999995E-2</v>
      </c>
      <c r="V26" s="249">
        <v>0.20552698379999998</v>
      </c>
      <c r="W26" s="249">
        <v>0.52644128980000005</v>
      </c>
      <c r="X26" s="249">
        <v>0.91349418599999999</v>
      </c>
      <c r="Y26" s="249">
        <f t="shared" si="2"/>
        <v>0.91349418599999999</v>
      </c>
      <c r="Z26" s="250" t="s">
        <v>27</v>
      </c>
      <c r="AA26" s="249" t="s">
        <v>27</v>
      </c>
      <c r="AB26" s="249">
        <v>0</v>
      </c>
      <c r="AC26" s="249">
        <f>'[1]Anexo 2'!J31</f>
        <v>0</v>
      </c>
      <c r="AD26" s="249">
        <v>7.5999999999999998E-2</v>
      </c>
      <c r="AE26" s="249">
        <v>0.19453353999999998</v>
      </c>
      <c r="AF26" s="249">
        <v>0.31290000000000001</v>
      </c>
      <c r="AG26" s="249">
        <v>0.46100000000000002</v>
      </c>
      <c r="AH26" s="249">
        <v>0.56769999999999998</v>
      </c>
      <c r="AI26" s="251">
        <v>0.58520000000000005</v>
      </c>
      <c r="AJ26" s="252">
        <v>2</v>
      </c>
      <c r="AK26" s="253"/>
      <c r="AL26" s="254"/>
    </row>
    <row r="27" spans="1:38" s="6" customFormat="1" ht="27.6">
      <c r="A27" s="278" t="s">
        <v>59</v>
      </c>
      <c r="B27" s="255" t="s">
        <v>60</v>
      </c>
      <c r="C27" s="236" t="s">
        <v>54</v>
      </c>
      <c r="D27" s="183">
        <f>'Cuadro 1'!E27</f>
        <v>144036000</v>
      </c>
      <c r="E27" s="183">
        <f>'Cuadro 2'!E27</f>
        <v>91989292.430000007</v>
      </c>
      <c r="F27" s="248" t="s">
        <v>27</v>
      </c>
      <c r="G27" s="130" t="s">
        <v>27</v>
      </c>
      <c r="H27" s="130" t="s">
        <v>27</v>
      </c>
      <c r="I27" s="130">
        <v>0</v>
      </c>
      <c r="J27" s="130">
        <v>11450375.07</v>
      </c>
      <c r="K27" s="130">
        <v>32874109.239999998</v>
      </c>
      <c r="L27" s="130">
        <v>10000000</v>
      </c>
      <c r="M27" s="130">
        <v>7664808.1200000001</v>
      </c>
      <c r="N27" s="130">
        <v>30000000</v>
      </c>
      <c r="O27" s="184">
        <f>'Cuadro 2'!H27</f>
        <v>0</v>
      </c>
      <c r="P27" s="249" t="s">
        <v>27</v>
      </c>
      <c r="Q27" s="249" t="s">
        <v>27</v>
      </c>
      <c r="R27" s="249" t="s">
        <v>27</v>
      </c>
      <c r="S27" s="249">
        <v>0</v>
      </c>
      <c r="T27" s="249">
        <v>7.9496619386819969E-2</v>
      </c>
      <c r="U27" s="249">
        <v>0.30773198582298872</v>
      </c>
      <c r="V27" s="249">
        <v>0.37715907349551503</v>
      </c>
      <c r="W27" s="249">
        <v>0.43037360402954816</v>
      </c>
      <c r="X27" s="249">
        <v>0.63865486704712715</v>
      </c>
      <c r="Y27" s="249">
        <f t="shared" si="2"/>
        <v>0.63865486704712715</v>
      </c>
      <c r="Z27" s="259" t="s">
        <v>27</v>
      </c>
      <c r="AA27" s="258" t="s">
        <v>27</v>
      </c>
      <c r="AB27" s="258" t="s">
        <v>27</v>
      </c>
      <c r="AC27" s="249">
        <v>0</v>
      </c>
      <c r="AD27" s="249">
        <v>0.12</v>
      </c>
      <c r="AE27" s="249">
        <v>0.25</v>
      </c>
      <c r="AF27" s="249">
        <v>0.44</v>
      </c>
      <c r="AG27" s="249">
        <v>0.61</v>
      </c>
      <c r="AH27" s="249">
        <v>0.7</v>
      </c>
      <c r="AI27" s="256">
        <v>0.74</v>
      </c>
      <c r="AJ27" s="252">
        <v>2</v>
      </c>
      <c r="AK27" s="253"/>
      <c r="AL27" s="254"/>
    </row>
    <row r="28" spans="1:38" s="6" customFormat="1" ht="32.4" customHeight="1">
      <c r="A28" s="278" t="s">
        <v>61</v>
      </c>
      <c r="B28" s="255" t="s">
        <v>155</v>
      </c>
      <c r="C28" s="236" t="s">
        <v>156</v>
      </c>
      <c r="D28" s="183">
        <f>'Cuadro 1'!E28</f>
        <v>121300000</v>
      </c>
      <c r="E28" s="183">
        <f>'Cuadro 2'!E28</f>
        <v>94563456.840000004</v>
      </c>
      <c r="F28" s="248" t="s">
        <v>27</v>
      </c>
      <c r="G28" s="130" t="s">
        <v>27</v>
      </c>
      <c r="H28" s="130" t="s">
        <v>27</v>
      </c>
      <c r="I28" s="130" t="s">
        <v>27</v>
      </c>
      <c r="J28" s="130">
        <v>44485703.280000001</v>
      </c>
      <c r="K28" s="130">
        <v>4077753.56</v>
      </c>
      <c r="L28" s="130">
        <v>5000000</v>
      </c>
      <c r="M28" s="130">
        <v>3000000</v>
      </c>
      <c r="N28" s="130">
        <v>38000000</v>
      </c>
      <c r="O28" s="184">
        <f>'Cuadro 2'!H28</f>
        <v>0</v>
      </c>
      <c r="P28" s="249" t="s">
        <v>27</v>
      </c>
      <c r="Q28" s="249" t="s">
        <v>27</v>
      </c>
      <c r="R28" s="249" t="s">
        <v>27</v>
      </c>
      <c r="S28" s="249" t="s">
        <v>27</v>
      </c>
      <c r="T28" s="249">
        <v>0.3307487232713755</v>
      </c>
      <c r="U28" s="249">
        <v>0.36106659360594801</v>
      </c>
      <c r="V28" s="249">
        <v>0.39824131479553904</v>
      </c>
      <c r="W28" s="249">
        <v>0.4205461475092937</v>
      </c>
      <c r="X28" s="249">
        <v>0.70307402855018586</v>
      </c>
      <c r="Y28" s="249">
        <f t="shared" si="2"/>
        <v>0.77958332102225891</v>
      </c>
      <c r="Z28" s="259" t="s">
        <v>27</v>
      </c>
      <c r="AA28" s="258" t="s">
        <v>27</v>
      </c>
      <c r="AB28" s="258" t="s">
        <v>27</v>
      </c>
      <c r="AC28" s="249" t="s">
        <v>27</v>
      </c>
      <c r="AD28" s="249">
        <v>0.37309999999999999</v>
      </c>
      <c r="AE28" s="249">
        <v>0.46954288240495146</v>
      </c>
      <c r="AF28" s="249">
        <v>0.51822292634144429</v>
      </c>
      <c r="AG28" s="249">
        <v>0.59640000000000004</v>
      </c>
      <c r="AH28" s="249">
        <v>0.80379999999999996</v>
      </c>
      <c r="AI28" s="256">
        <v>0.82399999999999995</v>
      </c>
      <c r="AJ28" s="252">
        <v>2</v>
      </c>
      <c r="AK28" s="253"/>
      <c r="AL28" s="254"/>
    </row>
    <row r="29" spans="1:38" s="6" customFormat="1" ht="27" customHeight="1">
      <c r="A29" s="278" t="s">
        <v>64</v>
      </c>
      <c r="B29" s="255" t="s">
        <v>65</v>
      </c>
      <c r="C29" s="236" t="s">
        <v>71</v>
      </c>
      <c r="D29" s="183">
        <f>'Cuadro 1'!E29</f>
        <v>125000000</v>
      </c>
      <c r="E29" s="183">
        <f>'Cuadro 2'!E29</f>
        <v>40000000</v>
      </c>
      <c r="F29" s="248" t="s">
        <v>27</v>
      </c>
      <c r="G29" s="130" t="s">
        <v>27</v>
      </c>
      <c r="H29" s="130" t="s">
        <v>27</v>
      </c>
      <c r="I29" s="130" t="s">
        <v>27</v>
      </c>
      <c r="J29" s="130" t="s">
        <v>27</v>
      </c>
      <c r="K29" s="130">
        <v>0</v>
      </c>
      <c r="L29" s="130">
        <v>20000000</v>
      </c>
      <c r="M29" s="130">
        <v>0</v>
      </c>
      <c r="N29" s="130">
        <v>20000000</v>
      </c>
      <c r="O29" s="184">
        <f>'Cuadro 2'!H29</f>
        <v>0</v>
      </c>
      <c r="P29" s="249" t="s">
        <v>27</v>
      </c>
      <c r="Q29" s="249" t="s">
        <v>27</v>
      </c>
      <c r="R29" s="249" t="s">
        <v>27</v>
      </c>
      <c r="S29" s="249" t="s">
        <v>27</v>
      </c>
      <c r="T29" s="249" t="s">
        <v>27</v>
      </c>
      <c r="U29" s="249">
        <v>0</v>
      </c>
      <c r="V29" s="249">
        <v>0.16</v>
      </c>
      <c r="W29" s="249">
        <v>0.16</v>
      </c>
      <c r="X29" s="249">
        <v>0.32</v>
      </c>
      <c r="Y29" s="249">
        <f t="shared" si="2"/>
        <v>0.32</v>
      </c>
      <c r="Z29" s="259" t="s">
        <v>27</v>
      </c>
      <c r="AA29" s="258" t="s">
        <v>27</v>
      </c>
      <c r="AB29" s="258" t="s">
        <v>27</v>
      </c>
      <c r="AC29" s="249" t="s">
        <v>27</v>
      </c>
      <c r="AD29" s="249" t="s">
        <v>27</v>
      </c>
      <c r="AE29" s="249">
        <v>0</v>
      </c>
      <c r="AF29" s="249">
        <v>0.40300000000000002</v>
      </c>
      <c r="AG29" s="249">
        <v>0.441</v>
      </c>
      <c r="AH29" s="249">
        <v>0.51919999999999999</v>
      </c>
      <c r="AI29" s="256">
        <v>0.51919999999999999</v>
      </c>
      <c r="AJ29" s="252">
        <v>2</v>
      </c>
      <c r="AK29" s="253"/>
      <c r="AL29" s="254"/>
    </row>
    <row r="30" spans="1:38" s="6" customFormat="1" ht="28.2" customHeight="1">
      <c r="A30" s="278" t="s">
        <v>66</v>
      </c>
      <c r="B30" s="255" t="s">
        <v>67</v>
      </c>
      <c r="C30" s="236" t="s">
        <v>68</v>
      </c>
      <c r="D30" s="183">
        <f>'Cuadro 1'!E30</f>
        <v>100000000</v>
      </c>
      <c r="E30" s="183">
        <f>'Cuadro 2'!E30</f>
        <v>17923616.759999998</v>
      </c>
      <c r="F30" s="248" t="s">
        <v>27</v>
      </c>
      <c r="G30" s="130" t="s">
        <v>27</v>
      </c>
      <c r="H30" s="130" t="s">
        <v>27</v>
      </c>
      <c r="I30" s="130" t="s">
        <v>27</v>
      </c>
      <c r="J30" s="130" t="s">
        <v>27</v>
      </c>
      <c r="K30" s="130" t="s">
        <v>27</v>
      </c>
      <c r="L30" s="130">
        <v>850000</v>
      </c>
      <c r="M30" s="130">
        <v>5073616.76</v>
      </c>
      <c r="N30" s="130">
        <v>12000000</v>
      </c>
      <c r="O30" s="184">
        <f>'Cuadro 2'!H30</f>
        <v>0</v>
      </c>
      <c r="P30" s="249" t="s">
        <v>27</v>
      </c>
      <c r="Q30" s="249" t="s">
        <v>27</v>
      </c>
      <c r="R30" s="249" t="s">
        <v>27</v>
      </c>
      <c r="S30" s="249" t="s">
        <v>27</v>
      </c>
      <c r="T30" s="249" t="s">
        <v>27</v>
      </c>
      <c r="U30" s="249" t="s">
        <v>27</v>
      </c>
      <c r="V30" s="249">
        <v>8.5000000000000006E-3</v>
      </c>
      <c r="W30" s="249">
        <v>5.92361676E-2</v>
      </c>
      <c r="X30" s="249">
        <v>0.17923616759999997</v>
      </c>
      <c r="Y30" s="249">
        <f t="shared" si="2"/>
        <v>0.17923616759999997</v>
      </c>
      <c r="Z30" s="259" t="s">
        <v>27</v>
      </c>
      <c r="AA30" s="258" t="s">
        <v>27</v>
      </c>
      <c r="AB30" s="258" t="s">
        <v>27</v>
      </c>
      <c r="AC30" s="249" t="s">
        <v>27</v>
      </c>
      <c r="AD30" s="249" t="s">
        <v>27</v>
      </c>
      <c r="AE30" s="249" t="s">
        <v>27</v>
      </c>
      <c r="AF30" s="249">
        <v>2.9818721799999997E-3</v>
      </c>
      <c r="AG30" s="249">
        <v>0.15090000000000001</v>
      </c>
      <c r="AH30" s="249">
        <v>0.4405</v>
      </c>
      <c r="AI30" s="256">
        <v>0.54069999999999996</v>
      </c>
      <c r="AJ30" s="252">
        <v>2</v>
      </c>
      <c r="AK30" s="253"/>
      <c r="AL30" s="254"/>
    </row>
    <row r="31" spans="1:38" s="6" customFormat="1" ht="28.2" customHeight="1">
      <c r="A31" s="278" t="s">
        <v>69</v>
      </c>
      <c r="B31" s="255" t="s">
        <v>186</v>
      </c>
      <c r="C31" s="236" t="s">
        <v>71</v>
      </c>
      <c r="D31" s="183">
        <v>225000000</v>
      </c>
      <c r="E31" s="183">
        <f>'Cuadro 2'!E31</f>
        <v>0</v>
      </c>
      <c r="F31" s="248" t="s">
        <v>27</v>
      </c>
      <c r="G31" s="130" t="s">
        <v>27</v>
      </c>
      <c r="H31" s="130" t="s">
        <v>27</v>
      </c>
      <c r="I31" s="130" t="s">
        <v>27</v>
      </c>
      <c r="J31" s="130" t="s">
        <v>27</v>
      </c>
      <c r="K31" s="130" t="s">
        <v>27</v>
      </c>
      <c r="L31" s="130" t="s">
        <v>27</v>
      </c>
      <c r="M31" s="130" t="s">
        <v>27</v>
      </c>
      <c r="N31" s="130" t="s">
        <v>27</v>
      </c>
      <c r="O31" s="184">
        <f>'Cuadro 2'!H31</f>
        <v>0</v>
      </c>
      <c r="P31" s="249" t="s">
        <v>27</v>
      </c>
      <c r="Q31" s="249" t="s">
        <v>27</v>
      </c>
      <c r="R31" s="249" t="s">
        <v>27</v>
      </c>
      <c r="S31" s="249" t="s">
        <v>27</v>
      </c>
      <c r="T31" s="249" t="s">
        <v>27</v>
      </c>
      <c r="U31" s="249" t="s">
        <v>27</v>
      </c>
      <c r="V31" s="249" t="s">
        <v>27</v>
      </c>
      <c r="W31" s="249" t="s">
        <v>27</v>
      </c>
      <c r="X31" s="249" t="s">
        <v>27</v>
      </c>
      <c r="Y31" s="249">
        <f t="shared" si="2"/>
        <v>0</v>
      </c>
      <c r="Z31" s="259" t="s">
        <v>27</v>
      </c>
      <c r="AA31" s="258" t="s">
        <v>27</v>
      </c>
      <c r="AB31" s="258" t="s">
        <v>27</v>
      </c>
      <c r="AC31" s="249" t="s">
        <v>27</v>
      </c>
      <c r="AD31" s="249" t="s">
        <v>27</v>
      </c>
      <c r="AE31" s="249" t="s">
        <v>27</v>
      </c>
      <c r="AF31" s="249" t="s">
        <v>27</v>
      </c>
      <c r="AG31" s="249" t="s">
        <v>27</v>
      </c>
      <c r="AH31" s="249" t="s">
        <v>27</v>
      </c>
      <c r="AI31" s="256">
        <v>3.5200000000000002E-2</v>
      </c>
      <c r="AJ31" s="261" t="s">
        <v>27</v>
      </c>
      <c r="AK31" s="253"/>
      <c r="AL31" s="254"/>
    </row>
    <row r="32" spans="1:38" s="35" customFormat="1" ht="14.4">
      <c r="A32" s="186"/>
      <c r="B32" s="262"/>
      <c r="C32" s="263"/>
      <c r="D32" s="264">
        <f>SUM(D23:D31)</f>
        <v>1338336000</v>
      </c>
      <c r="E32" s="264">
        <f t="shared" ref="E32:N32" si="3">SUM(E23:E31)</f>
        <v>719164475.47000015</v>
      </c>
      <c r="F32" s="279">
        <f t="shared" si="3"/>
        <v>5075849.51</v>
      </c>
      <c r="G32" s="136">
        <f t="shared" si="3"/>
        <v>5000000</v>
      </c>
      <c r="H32" s="136">
        <f t="shared" si="3"/>
        <v>49104373.530000001</v>
      </c>
      <c r="I32" s="136">
        <f t="shared" si="3"/>
        <v>120000000</v>
      </c>
      <c r="J32" s="136">
        <f t="shared" si="3"/>
        <v>71384548.480000004</v>
      </c>
      <c r="K32" s="136">
        <f t="shared" si="3"/>
        <v>65587010.590000004</v>
      </c>
      <c r="L32" s="136">
        <f t="shared" si="3"/>
        <v>98256901.200000003</v>
      </c>
      <c r="M32" s="136">
        <f t="shared" si="3"/>
        <v>156169855.47999999</v>
      </c>
      <c r="N32" s="136">
        <f t="shared" si="3"/>
        <v>148585936.68000001</v>
      </c>
      <c r="O32" s="189">
        <f>SUM(O23:O31)</f>
        <v>0</v>
      </c>
      <c r="P32" s="267"/>
      <c r="Q32" s="267"/>
      <c r="R32" s="267"/>
      <c r="S32" s="267"/>
      <c r="T32" s="267"/>
      <c r="U32" s="267"/>
      <c r="V32" s="267"/>
      <c r="W32" s="267"/>
      <c r="X32" s="267"/>
      <c r="Y32" s="267"/>
      <c r="Z32" s="259"/>
      <c r="AA32" s="258"/>
      <c r="AB32" s="258"/>
      <c r="AC32" s="258"/>
      <c r="AD32" s="258"/>
      <c r="AE32" s="258"/>
      <c r="AF32" s="258"/>
      <c r="AG32" s="258"/>
      <c r="AH32" s="258"/>
      <c r="AI32" s="268"/>
      <c r="AJ32" s="269"/>
      <c r="AK32" s="253"/>
      <c r="AL32" s="254"/>
    </row>
    <row r="33" spans="1:79" s="6" customFormat="1" ht="11.25" customHeight="1">
      <c r="A33" s="280"/>
      <c r="B33" s="271"/>
      <c r="C33" s="236"/>
      <c r="D33" s="183"/>
      <c r="E33" s="183"/>
      <c r="F33" s="272"/>
      <c r="G33" s="183"/>
      <c r="H33" s="183"/>
      <c r="I33" s="183"/>
      <c r="J33" s="183"/>
      <c r="K33" s="183"/>
      <c r="L33" s="130"/>
      <c r="M33" s="130"/>
      <c r="N33" s="130"/>
      <c r="O33" s="184"/>
      <c r="P33" s="258"/>
      <c r="Q33" s="258"/>
      <c r="R33" s="258"/>
      <c r="S33" s="258"/>
      <c r="T33" s="249"/>
      <c r="U33" s="249"/>
      <c r="V33" s="249"/>
      <c r="W33" s="249"/>
      <c r="X33" s="249"/>
      <c r="Y33" s="249"/>
      <c r="Z33" s="259"/>
      <c r="AA33" s="258"/>
      <c r="AB33" s="258"/>
      <c r="AC33" s="258"/>
      <c r="AD33" s="258"/>
      <c r="AE33" s="258"/>
      <c r="AF33" s="258"/>
      <c r="AG33" s="258"/>
      <c r="AH33" s="258"/>
      <c r="AI33" s="256"/>
      <c r="AJ33" s="252"/>
      <c r="AK33" s="253"/>
      <c r="AL33" s="254"/>
    </row>
    <row r="34" spans="1:79" s="6" customFormat="1" ht="16.5" customHeight="1">
      <c r="A34" s="270" t="s">
        <v>73</v>
      </c>
      <c r="B34" s="271"/>
      <c r="C34" s="236"/>
      <c r="D34" s="183"/>
      <c r="E34" s="183"/>
      <c r="F34" s="248"/>
      <c r="G34" s="130"/>
      <c r="H34" s="130"/>
      <c r="I34" s="130"/>
      <c r="J34" s="130"/>
      <c r="K34" s="130"/>
      <c r="L34" s="130"/>
      <c r="M34" s="130"/>
      <c r="N34" s="130"/>
      <c r="O34" s="184"/>
      <c r="P34" s="249"/>
      <c r="Q34" s="249"/>
      <c r="R34" s="249"/>
      <c r="S34" s="249"/>
      <c r="T34" s="249"/>
      <c r="U34" s="249"/>
      <c r="V34" s="249"/>
      <c r="W34" s="249"/>
      <c r="X34" s="249"/>
      <c r="Y34" s="249"/>
      <c r="Z34" s="259"/>
      <c r="AA34" s="258"/>
      <c r="AB34" s="258"/>
      <c r="AC34" s="258"/>
      <c r="AD34" s="258"/>
      <c r="AE34" s="258"/>
      <c r="AF34" s="258"/>
      <c r="AG34" s="258"/>
      <c r="AH34" s="258"/>
      <c r="AI34" s="256"/>
      <c r="AJ34" s="252"/>
      <c r="AK34" s="253"/>
      <c r="AL34" s="254"/>
    </row>
    <row r="35" spans="1:79" s="6" customFormat="1" ht="27.75" customHeight="1">
      <c r="A35" s="185" t="s">
        <v>74</v>
      </c>
      <c r="B35" s="273" t="s">
        <v>157</v>
      </c>
      <c r="C35" s="236" t="s">
        <v>33</v>
      </c>
      <c r="D35" s="183">
        <f>'Cuadro 1'!E35</f>
        <v>420000000</v>
      </c>
      <c r="E35" s="183">
        <f>'Cuadro 2'!E35</f>
        <v>420000000</v>
      </c>
      <c r="F35" s="248" t="s">
        <v>27</v>
      </c>
      <c r="G35" s="130">
        <v>105000000</v>
      </c>
      <c r="H35" s="130">
        <v>0</v>
      </c>
      <c r="I35" s="130">
        <v>120000000</v>
      </c>
      <c r="J35" s="130">
        <v>60000000</v>
      </c>
      <c r="K35" s="130">
        <v>105000000</v>
      </c>
      <c r="L35" s="130">
        <v>0</v>
      </c>
      <c r="M35" s="130">
        <v>0</v>
      </c>
      <c r="N35" s="130">
        <v>30000000</v>
      </c>
      <c r="O35" s="184">
        <f>'Cuadro 2'!H35</f>
        <v>0</v>
      </c>
      <c r="P35" s="249">
        <v>0</v>
      </c>
      <c r="Q35" s="249">
        <v>0.25</v>
      </c>
      <c r="R35" s="249">
        <v>0.25</v>
      </c>
      <c r="S35" s="249">
        <v>0.5357142857142857</v>
      </c>
      <c r="T35" s="249">
        <v>0.6785714285714286</v>
      </c>
      <c r="U35" s="249">
        <v>0.9285714285714286</v>
      </c>
      <c r="V35" s="249">
        <v>0.9285714285714286</v>
      </c>
      <c r="W35" s="249">
        <v>0.9285714285714286</v>
      </c>
      <c r="X35" s="249">
        <v>1</v>
      </c>
      <c r="Y35" s="249">
        <f>E35/D35</f>
        <v>1</v>
      </c>
      <c r="Z35" s="250" t="s">
        <v>27</v>
      </c>
      <c r="AA35" s="249" t="s">
        <v>158</v>
      </c>
      <c r="AB35" s="249">
        <v>0.35539999999999999</v>
      </c>
      <c r="AC35" s="249">
        <v>0.6744</v>
      </c>
      <c r="AD35" s="249">
        <v>0.79400000000000004</v>
      </c>
      <c r="AE35" s="249">
        <v>0.86360000000000003</v>
      </c>
      <c r="AF35" s="249">
        <v>0.92279999999999995</v>
      </c>
      <c r="AG35" s="249">
        <v>0.96630000000000005</v>
      </c>
      <c r="AH35" s="249">
        <v>0.99750000000000005</v>
      </c>
      <c r="AI35" s="251">
        <v>1</v>
      </c>
      <c r="AJ35" s="252">
        <v>1</v>
      </c>
      <c r="AK35" s="253"/>
      <c r="AL35" s="254"/>
    </row>
    <row r="36" spans="1:79" s="6" customFormat="1" ht="27.75" customHeight="1">
      <c r="A36" s="185" t="s">
        <v>76</v>
      </c>
      <c r="B36" s="273" t="s">
        <v>77</v>
      </c>
      <c r="C36" s="236" t="s">
        <v>109</v>
      </c>
      <c r="D36" s="183">
        <f>'Cuadro 1'!E36</f>
        <v>156640000</v>
      </c>
      <c r="E36" s="183">
        <f>'Cuadro 2'!E36</f>
        <v>11201241.68</v>
      </c>
      <c r="F36" s="248" t="s">
        <v>27</v>
      </c>
      <c r="G36" s="130" t="s">
        <v>27</v>
      </c>
      <c r="H36" s="130" t="s">
        <v>27</v>
      </c>
      <c r="I36" s="130" t="s">
        <v>27</v>
      </c>
      <c r="J36" s="130" t="s">
        <v>27</v>
      </c>
      <c r="K36" s="130">
        <v>0</v>
      </c>
      <c r="L36" s="130">
        <v>3238550</v>
      </c>
      <c r="M36" s="130">
        <v>2114200</v>
      </c>
      <c r="N36" s="130">
        <v>3947150.0199999996</v>
      </c>
      <c r="O36" s="184">
        <f>'Cuadro 2'!H36</f>
        <v>1901341.66</v>
      </c>
      <c r="P36" s="249" t="s">
        <v>27</v>
      </c>
      <c r="Q36" s="249" t="s">
        <v>27</v>
      </c>
      <c r="R36" s="249" t="s">
        <v>27</v>
      </c>
      <c r="S36" s="249" t="s">
        <v>27</v>
      </c>
      <c r="T36" s="249" t="s">
        <v>27</v>
      </c>
      <c r="U36" s="249">
        <v>0</v>
      </c>
      <c r="V36" s="249">
        <v>2.0675114913176709E-2</v>
      </c>
      <c r="W36" s="249">
        <v>3.4172305924412665E-2</v>
      </c>
      <c r="X36" s="249">
        <v>5.9371169688457605E-2</v>
      </c>
      <c r="Y36" s="249">
        <f>E36/D36</f>
        <v>7.1509459141981618E-2</v>
      </c>
      <c r="Z36" s="250" t="s">
        <v>27</v>
      </c>
      <c r="AA36" s="249" t="s">
        <v>27</v>
      </c>
      <c r="AB36" s="249" t="s">
        <v>27</v>
      </c>
      <c r="AC36" s="249" t="s">
        <v>27</v>
      </c>
      <c r="AD36" s="249" t="s">
        <v>27</v>
      </c>
      <c r="AE36" s="249">
        <v>0</v>
      </c>
      <c r="AF36" s="249">
        <v>6.3E-3</v>
      </c>
      <c r="AG36" s="249">
        <v>4.9200000000000001E-2</v>
      </c>
      <c r="AH36" s="249">
        <v>8.1900000000000001E-2</v>
      </c>
      <c r="AI36" s="256">
        <v>0.1105</v>
      </c>
      <c r="AJ36" s="252">
        <v>2</v>
      </c>
      <c r="AK36" s="253"/>
      <c r="AL36" s="254"/>
    </row>
    <row r="37" spans="1:79" s="6" customFormat="1" ht="27.75" customHeight="1">
      <c r="A37" s="127" t="s">
        <v>80</v>
      </c>
      <c r="B37" s="281" t="s">
        <v>110</v>
      </c>
      <c r="C37" s="129" t="s">
        <v>81</v>
      </c>
      <c r="D37" s="183">
        <f>'Cuadro 1'!E37</f>
        <v>75100500</v>
      </c>
      <c r="E37" s="183">
        <f>'Cuadro 2'!E37</f>
        <v>5187751.25</v>
      </c>
      <c r="F37" s="248" t="s">
        <v>27</v>
      </c>
      <c r="G37" s="130" t="s">
        <v>27</v>
      </c>
      <c r="H37" s="130" t="s">
        <v>27</v>
      </c>
      <c r="I37" s="130" t="s">
        <v>27</v>
      </c>
      <c r="J37" s="130" t="s">
        <v>27</v>
      </c>
      <c r="K37" s="130" t="s">
        <v>27</v>
      </c>
      <c r="L37" s="130">
        <v>187751.25</v>
      </c>
      <c r="M37" s="130">
        <v>5000000</v>
      </c>
      <c r="N37" s="130">
        <v>0</v>
      </c>
      <c r="O37" s="184">
        <f>'Cuadro 2'!H37</f>
        <v>0</v>
      </c>
      <c r="P37" s="249" t="s">
        <v>27</v>
      </c>
      <c r="Q37" s="249" t="s">
        <v>27</v>
      </c>
      <c r="R37" s="249" t="s">
        <v>27</v>
      </c>
      <c r="S37" s="249" t="s">
        <v>27</v>
      </c>
      <c r="T37" s="249" t="s">
        <v>27</v>
      </c>
      <c r="U37" s="249" t="s">
        <v>27</v>
      </c>
      <c r="V37" s="249">
        <v>2.5000000000000001E-3</v>
      </c>
      <c r="W37" s="249">
        <v>6.9077452879807724E-2</v>
      </c>
      <c r="X37" s="249">
        <v>6.9077452879807724E-2</v>
      </c>
      <c r="Y37" s="249">
        <f>E37/D37</f>
        <v>6.9077452879807724E-2</v>
      </c>
      <c r="Z37" s="250" t="s">
        <v>27</v>
      </c>
      <c r="AA37" s="249" t="s">
        <v>27</v>
      </c>
      <c r="AB37" s="249" t="s">
        <v>27</v>
      </c>
      <c r="AC37" s="249" t="s">
        <v>27</v>
      </c>
      <c r="AD37" s="249" t="s">
        <v>27</v>
      </c>
      <c r="AE37" s="249" t="s">
        <v>27</v>
      </c>
      <c r="AF37" s="249">
        <v>0</v>
      </c>
      <c r="AG37" s="249">
        <v>4.2900000000000001E-2</v>
      </c>
      <c r="AH37" s="249">
        <v>0.2387</v>
      </c>
      <c r="AI37" s="282">
        <v>0.2387</v>
      </c>
      <c r="AJ37" s="252">
        <v>2</v>
      </c>
      <c r="AK37" s="253"/>
      <c r="AL37" s="254"/>
    </row>
    <row r="38" spans="1:79" s="35" customFormat="1" ht="14.4">
      <c r="A38" s="186"/>
      <c r="B38" s="262"/>
      <c r="C38" s="263"/>
      <c r="D38" s="264">
        <f>SUM(D35:D37)</f>
        <v>651740500</v>
      </c>
      <c r="E38" s="264">
        <f t="shared" ref="E38:O38" si="4">SUM(E35:E37)</f>
        <v>436388992.93000001</v>
      </c>
      <c r="F38" s="265">
        <f t="shared" si="4"/>
        <v>0</v>
      </c>
      <c r="G38" s="264">
        <f t="shared" si="4"/>
        <v>105000000</v>
      </c>
      <c r="H38" s="264">
        <f t="shared" si="4"/>
        <v>0</v>
      </c>
      <c r="I38" s="264">
        <f t="shared" si="4"/>
        <v>120000000</v>
      </c>
      <c r="J38" s="264">
        <f t="shared" si="4"/>
        <v>60000000</v>
      </c>
      <c r="K38" s="264">
        <f t="shared" si="4"/>
        <v>105000000</v>
      </c>
      <c r="L38" s="264">
        <f t="shared" si="4"/>
        <v>3426301.25</v>
      </c>
      <c r="M38" s="264">
        <f t="shared" si="4"/>
        <v>7114200</v>
      </c>
      <c r="N38" s="264">
        <f t="shared" si="4"/>
        <v>33947150.019999996</v>
      </c>
      <c r="O38" s="189">
        <f t="shared" si="4"/>
        <v>1901341.66</v>
      </c>
      <c r="P38" s="267"/>
      <c r="Q38" s="267"/>
      <c r="R38" s="267"/>
      <c r="S38" s="267"/>
      <c r="T38" s="267"/>
      <c r="U38" s="267"/>
      <c r="V38" s="267"/>
      <c r="W38" s="267"/>
      <c r="X38" s="267"/>
      <c r="Y38" s="267"/>
      <c r="Z38" s="259"/>
      <c r="AA38" s="258"/>
      <c r="AB38" s="258"/>
      <c r="AC38" s="258"/>
      <c r="AD38" s="258"/>
      <c r="AE38" s="258"/>
      <c r="AF38" s="258"/>
      <c r="AG38" s="258"/>
      <c r="AH38" s="258"/>
      <c r="AI38" s="268"/>
      <c r="AJ38" s="269"/>
      <c r="AK38" s="253"/>
      <c r="AL38" s="254"/>
    </row>
    <row r="39" spans="1:79" s="35" customFormat="1" ht="27.6">
      <c r="A39" s="186"/>
      <c r="B39" s="262"/>
      <c r="C39" s="263"/>
      <c r="D39" s="264"/>
      <c r="E39" s="264"/>
      <c r="F39" s="265"/>
      <c r="G39" s="264"/>
      <c r="H39" s="264"/>
      <c r="I39" s="264"/>
      <c r="J39" s="264"/>
      <c r="K39" s="264"/>
      <c r="L39" s="136"/>
      <c r="M39" s="136"/>
      <c r="N39" s="136"/>
      <c r="O39" s="189"/>
      <c r="P39" s="267"/>
      <c r="Q39" s="267"/>
      <c r="R39" s="267"/>
      <c r="S39" s="267"/>
      <c r="T39" s="267"/>
      <c r="U39" s="267"/>
      <c r="V39" s="267"/>
      <c r="W39" s="267"/>
      <c r="X39" s="267"/>
      <c r="Y39" s="267"/>
      <c r="Z39" s="259"/>
      <c r="AA39" s="258"/>
      <c r="AB39" s="258"/>
      <c r="AC39" s="258"/>
      <c r="AD39" s="258"/>
      <c r="AE39" s="258"/>
      <c r="AF39" s="258"/>
      <c r="AG39" s="258"/>
      <c r="AH39" s="258"/>
      <c r="AI39" s="268"/>
      <c r="AJ39" s="252"/>
      <c r="AK39" s="253"/>
      <c r="AL39" s="254"/>
    </row>
    <row r="40" spans="1:79" s="35" customFormat="1" ht="14.4">
      <c r="A40" s="186" t="s">
        <v>82</v>
      </c>
      <c r="B40" s="271"/>
      <c r="C40" s="236"/>
      <c r="D40" s="264"/>
      <c r="E40" s="264"/>
      <c r="F40" s="279"/>
      <c r="G40" s="136"/>
      <c r="H40" s="136"/>
      <c r="I40" s="136"/>
      <c r="J40" s="136"/>
      <c r="K40" s="136"/>
      <c r="L40" s="136"/>
      <c r="M40" s="136"/>
      <c r="N40" s="136"/>
      <c r="O40" s="189"/>
      <c r="P40" s="267"/>
      <c r="Q40" s="267"/>
      <c r="R40" s="267"/>
      <c r="S40" s="267"/>
      <c r="T40" s="267"/>
      <c r="U40" s="267"/>
      <c r="V40" s="267"/>
      <c r="W40" s="267"/>
      <c r="X40" s="267"/>
      <c r="Y40" s="267"/>
      <c r="Z40" s="259"/>
      <c r="AA40" s="258"/>
      <c r="AB40" s="258"/>
      <c r="AC40" s="258"/>
      <c r="AD40" s="258"/>
      <c r="AE40" s="258"/>
      <c r="AF40" s="258"/>
      <c r="AG40" s="258"/>
      <c r="AH40" s="258"/>
      <c r="AI40" s="268"/>
      <c r="AJ40" s="269"/>
      <c r="AK40" s="253"/>
      <c r="AL40" s="254"/>
    </row>
    <row r="41" spans="1:79" s="35" customFormat="1" ht="29.4" customHeight="1">
      <c r="A41" s="25" t="s">
        <v>83</v>
      </c>
      <c r="B41" s="255" t="s">
        <v>159</v>
      </c>
      <c r="C41" s="236" t="s">
        <v>30</v>
      </c>
      <c r="D41" s="130">
        <f>'Cuadro 1'!E41</f>
        <v>296000000</v>
      </c>
      <c r="E41" s="130">
        <f>'Cuadro 2'!E41</f>
        <v>262121591.75</v>
      </c>
      <c r="F41" s="248">
        <v>0</v>
      </c>
      <c r="G41" s="130">
        <v>0</v>
      </c>
      <c r="H41" s="130">
        <v>0</v>
      </c>
      <c r="I41" s="130">
        <v>0</v>
      </c>
      <c r="J41" s="130">
        <v>37374665.859999999</v>
      </c>
      <c r="K41" s="130">
        <v>39012508.710000001</v>
      </c>
      <c r="L41" s="130">
        <v>62032244.909999996</v>
      </c>
      <c r="M41" s="130">
        <v>53087088.469999999</v>
      </c>
      <c r="N41" s="130">
        <v>59709468.840000004</v>
      </c>
      <c r="O41" s="184">
        <f>'Cuadro 2'!H41</f>
        <v>10905614.960000001</v>
      </c>
      <c r="P41" s="249">
        <v>0</v>
      </c>
      <c r="Q41" s="249">
        <v>0</v>
      </c>
      <c r="R41" s="249">
        <v>0</v>
      </c>
      <c r="S41" s="249">
        <v>0</v>
      </c>
      <c r="T41" s="249">
        <v>0.12626576304054055</v>
      </c>
      <c r="U41" s="249">
        <v>0.25806477895270274</v>
      </c>
      <c r="V41" s="249">
        <v>0.46760000000000002</v>
      </c>
      <c r="W41" s="249">
        <v>0.64698144577702699</v>
      </c>
      <c r="X41" s="249">
        <v>0.84870262429054055</v>
      </c>
      <c r="Y41" s="249">
        <f>E41/D41</f>
        <v>0.88554591807432437</v>
      </c>
      <c r="Z41" s="250">
        <v>0</v>
      </c>
      <c r="AA41" s="249">
        <v>7.1000000000000004E-3</v>
      </c>
      <c r="AB41" s="249">
        <v>2.5499999999999998E-2</v>
      </c>
      <c r="AC41" s="249">
        <v>6.0999999999999999E-2</v>
      </c>
      <c r="AD41" s="249">
        <v>0.20519999999999999</v>
      </c>
      <c r="AE41" s="249">
        <v>0.3392</v>
      </c>
      <c r="AF41" s="249">
        <v>0.45479999999999998</v>
      </c>
      <c r="AG41" s="249">
        <v>0.76060000000000005</v>
      </c>
      <c r="AH41" s="249">
        <v>0.81179999999999997</v>
      </c>
      <c r="AI41" s="251">
        <v>0.8286</v>
      </c>
      <c r="AJ41" s="252">
        <v>3</v>
      </c>
      <c r="AK41" s="253"/>
      <c r="AL41" s="254"/>
    </row>
    <row r="42" spans="1:79" s="35" customFormat="1" ht="14.4">
      <c r="A42" s="186"/>
      <c r="B42" s="283"/>
      <c r="C42" s="236"/>
      <c r="D42" s="136">
        <f t="shared" ref="D42:O42" si="5">SUM(D41:D41)</f>
        <v>296000000</v>
      </c>
      <c r="E42" s="136">
        <f t="shared" si="5"/>
        <v>262121591.75</v>
      </c>
      <c r="F42" s="265">
        <f t="shared" si="5"/>
        <v>0</v>
      </c>
      <c r="G42" s="264">
        <f t="shared" si="5"/>
        <v>0</v>
      </c>
      <c r="H42" s="264">
        <f t="shared" si="5"/>
        <v>0</v>
      </c>
      <c r="I42" s="264">
        <f t="shared" si="5"/>
        <v>0</v>
      </c>
      <c r="J42" s="264">
        <f t="shared" si="5"/>
        <v>37374665.859999999</v>
      </c>
      <c r="K42" s="264">
        <f t="shared" si="5"/>
        <v>39012508.710000001</v>
      </c>
      <c r="L42" s="264">
        <f t="shared" si="5"/>
        <v>62032244.909999996</v>
      </c>
      <c r="M42" s="264">
        <f t="shared" si="5"/>
        <v>53087088.469999999</v>
      </c>
      <c r="N42" s="264">
        <f t="shared" si="5"/>
        <v>59709468.840000004</v>
      </c>
      <c r="O42" s="189">
        <f t="shared" si="5"/>
        <v>10905614.960000001</v>
      </c>
      <c r="P42" s="267"/>
      <c r="Q42" s="267"/>
      <c r="R42" s="267"/>
      <c r="S42" s="267"/>
      <c r="T42" s="267"/>
      <c r="U42" s="267"/>
      <c r="V42" s="267"/>
      <c r="W42" s="267"/>
      <c r="X42" s="267"/>
      <c r="Y42" s="267"/>
      <c r="Z42" s="259"/>
      <c r="AA42" s="258"/>
      <c r="AB42" s="258"/>
      <c r="AC42" s="258"/>
      <c r="AD42" s="249"/>
      <c r="AE42" s="249"/>
      <c r="AF42" s="249"/>
      <c r="AG42" s="249"/>
      <c r="AH42" s="249"/>
      <c r="AI42" s="268"/>
      <c r="AJ42" s="269"/>
      <c r="AK42" s="253"/>
      <c r="AL42" s="254"/>
    </row>
    <row r="43" spans="1:79" s="6" customFormat="1" ht="27.6">
      <c r="A43" s="280"/>
      <c r="B43" s="271"/>
      <c r="C43" s="236"/>
      <c r="D43" s="130"/>
      <c r="E43" s="130"/>
      <c r="F43" s="272"/>
      <c r="G43" s="183"/>
      <c r="H43" s="183"/>
      <c r="I43" s="183"/>
      <c r="J43" s="183"/>
      <c r="K43" s="183"/>
      <c r="L43" s="130"/>
      <c r="M43" s="130"/>
      <c r="N43" s="130"/>
      <c r="O43" s="184"/>
      <c r="P43" s="249"/>
      <c r="Q43" s="249"/>
      <c r="R43" s="249"/>
      <c r="S43" s="249"/>
      <c r="T43" s="249"/>
      <c r="U43" s="249"/>
      <c r="V43" s="249"/>
      <c r="W43" s="249"/>
      <c r="X43" s="249"/>
      <c r="Y43" s="249"/>
      <c r="Z43" s="259"/>
      <c r="AA43" s="258"/>
      <c r="AB43" s="258"/>
      <c r="AC43" s="258"/>
      <c r="AD43" s="249"/>
      <c r="AE43" s="249"/>
      <c r="AF43" s="249"/>
      <c r="AG43" s="249"/>
      <c r="AH43" s="249"/>
      <c r="AI43" s="256"/>
      <c r="AJ43" s="252"/>
      <c r="AK43" s="253"/>
      <c r="AL43" s="254"/>
    </row>
    <row r="44" spans="1:79" s="6" customFormat="1" ht="16.5" customHeight="1">
      <c r="A44" s="270" t="s">
        <v>84</v>
      </c>
      <c r="B44" s="283"/>
      <c r="C44" s="236"/>
      <c r="D44" s="130"/>
      <c r="E44" s="130"/>
      <c r="F44" s="272"/>
      <c r="G44" s="183"/>
      <c r="H44" s="183"/>
      <c r="I44" s="183"/>
      <c r="J44" s="183"/>
      <c r="K44" s="183"/>
      <c r="L44" s="130"/>
      <c r="M44" s="130"/>
      <c r="N44" s="130"/>
      <c r="O44" s="184"/>
      <c r="P44" s="249"/>
      <c r="Q44" s="249"/>
      <c r="R44" s="249"/>
      <c r="S44" s="249"/>
      <c r="T44" s="249"/>
      <c r="U44" s="249"/>
      <c r="V44" s="249"/>
      <c r="W44" s="249"/>
      <c r="X44" s="249"/>
      <c r="Y44" s="258"/>
      <c r="Z44" s="259"/>
      <c r="AA44" s="258"/>
      <c r="AB44" s="258"/>
      <c r="AC44" s="258"/>
      <c r="AD44" s="249"/>
      <c r="AE44" s="249"/>
      <c r="AF44" s="249"/>
      <c r="AG44" s="249"/>
      <c r="AH44" s="249"/>
      <c r="AI44" s="256"/>
      <c r="AJ44" s="284"/>
      <c r="AK44" s="253"/>
      <c r="AL44" s="254"/>
    </row>
    <row r="45" spans="1:79" s="286" customFormat="1" ht="27.6">
      <c r="A45" s="127" t="s">
        <v>85</v>
      </c>
      <c r="B45" s="285" t="s">
        <v>187</v>
      </c>
      <c r="C45" s="129" t="s">
        <v>62</v>
      </c>
      <c r="D45" s="130">
        <f>'Cuadro 1'!E45</f>
        <v>171727783.28377932</v>
      </c>
      <c r="E45" s="130">
        <f>'Cuadro 2'!E45</f>
        <v>36291616.498183019</v>
      </c>
      <c r="F45" s="248" t="s">
        <v>27</v>
      </c>
      <c r="G45" s="130" t="s">
        <v>27</v>
      </c>
      <c r="H45" s="130">
        <v>0</v>
      </c>
      <c r="I45" s="130">
        <f>17318638.9999999/O68</f>
        <v>114427.74364056755</v>
      </c>
      <c r="J45" s="130">
        <f>1216372948/O68</f>
        <v>8036821.592335646</v>
      </c>
      <c r="K45" s="130">
        <f>1118131105/O68</f>
        <v>7387717.9055170137</v>
      </c>
      <c r="L45" s="130">
        <f>1399114822/O68</f>
        <v>9244234.0403039325</v>
      </c>
      <c r="M45" s="130">
        <f>549543611/O68</f>
        <v>3630945.5632639579</v>
      </c>
      <c r="N45" s="130">
        <f>1191255844/O68</f>
        <v>7870867.8163197888</v>
      </c>
      <c r="O45" s="184">
        <f>'Cuadro 2'!H45</f>
        <v>6601.8368021143051</v>
      </c>
      <c r="P45" s="249" t="s">
        <v>27</v>
      </c>
      <c r="Q45" s="249" t="s">
        <v>27</v>
      </c>
      <c r="R45" s="249" t="s">
        <v>27</v>
      </c>
      <c r="S45" s="249">
        <v>6.663321534377284E-4</v>
      </c>
      <c r="T45" s="249">
        <v>4.7466106998576431E-2</v>
      </c>
      <c r="U45" s="249">
        <v>9.0499999999999997E-2</v>
      </c>
      <c r="V45" s="249">
        <v>0.14431678327113232</v>
      </c>
      <c r="W45" s="249">
        <v>0.16546039494440384</v>
      </c>
      <c r="X45" s="249">
        <v>0.21129379281289679</v>
      </c>
      <c r="Y45" s="249">
        <f>E45/D45</f>
        <v>0.21133223642799431</v>
      </c>
      <c r="Z45" s="250" t="s">
        <v>27</v>
      </c>
      <c r="AA45" s="249" t="s">
        <v>27</v>
      </c>
      <c r="AB45" s="249">
        <v>2.5000000000000001E-3</v>
      </c>
      <c r="AC45" s="249">
        <f>'[1]Anexo 2'!J53</f>
        <v>1.6477200000000001E-2</v>
      </c>
      <c r="AD45" s="249">
        <v>0.10839093399999999</v>
      </c>
      <c r="AE45" s="249">
        <v>0.1676</v>
      </c>
      <c r="AF45" s="249">
        <v>0.2567179544</v>
      </c>
      <c r="AG45" s="249">
        <v>0.3014</v>
      </c>
      <c r="AH45" s="249">
        <v>0.35139999999999999</v>
      </c>
      <c r="AI45" s="256">
        <v>0.35980000000000001</v>
      </c>
      <c r="AJ45" s="252">
        <v>2</v>
      </c>
      <c r="AK45" s="253"/>
      <c r="AL45" s="254"/>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9" s="6" customFormat="1">
      <c r="A46" s="186"/>
      <c r="B46" s="283"/>
      <c r="C46" s="236"/>
      <c r="D46" s="136">
        <f t="shared" ref="D46:N46" si="6">SUM(D45:D45)</f>
        <v>171727783.28377932</v>
      </c>
      <c r="E46" s="136">
        <f t="shared" si="6"/>
        <v>36291616.498183019</v>
      </c>
      <c r="F46" s="265">
        <f t="shared" si="6"/>
        <v>0</v>
      </c>
      <c r="G46" s="264">
        <f t="shared" si="6"/>
        <v>0</v>
      </c>
      <c r="H46" s="264">
        <f t="shared" si="6"/>
        <v>0</v>
      </c>
      <c r="I46" s="264">
        <f t="shared" si="6"/>
        <v>114427.74364056755</v>
      </c>
      <c r="J46" s="264">
        <f t="shared" si="6"/>
        <v>8036821.592335646</v>
      </c>
      <c r="K46" s="264">
        <f t="shared" si="6"/>
        <v>7387717.9055170137</v>
      </c>
      <c r="L46" s="264">
        <f t="shared" si="6"/>
        <v>9244234.0403039325</v>
      </c>
      <c r="M46" s="264">
        <f t="shared" si="6"/>
        <v>3630945.5632639579</v>
      </c>
      <c r="N46" s="264">
        <f t="shared" si="6"/>
        <v>7870867.8163197888</v>
      </c>
      <c r="O46" s="189">
        <f>SUM(O45:O45)</f>
        <v>6601.8368021143051</v>
      </c>
      <c r="P46" s="267"/>
      <c r="Q46" s="267"/>
      <c r="R46" s="267"/>
      <c r="S46" s="267"/>
      <c r="T46" s="267"/>
      <c r="U46" s="267"/>
      <c r="V46" s="267"/>
      <c r="W46" s="267"/>
      <c r="X46" s="267"/>
      <c r="Y46" s="267"/>
      <c r="Z46" s="250"/>
      <c r="AA46" s="249"/>
      <c r="AB46" s="249"/>
      <c r="AC46" s="249"/>
      <c r="AD46" s="249"/>
      <c r="AE46" s="249"/>
      <c r="AF46" s="249"/>
      <c r="AG46" s="249"/>
      <c r="AH46" s="249"/>
      <c r="AI46" s="256"/>
      <c r="AJ46" s="287"/>
      <c r="AK46" s="253"/>
      <c r="AL46" s="254"/>
    </row>
    <row r="47" spans="1:79">
      <c r="A47" s="288"/>
      <c r="B47" s="289"/>
      <c r="C47" s="290"/>
      <c r="D47" s="136"/>
      <c r="E47" s="136"/>
      <c r="F47" s="265"/>
      <c r="G47" s="136"/>
      <c r="H47" s="136"/>
      <c r="I47" s="136"/>
      <c r="J47" s="136"/>
      <c r="K47" s="136"/>
      <c r="L47" s="136"/>
      <c r="M47" s="136"/>
      <c r="N47" s="136"/>
      <c r="O47" s="189"/>
      <c r="P47" s="267"/>
      <c r="Q47" s="267"/>
      <c r="R47" s="267"/>
      <c r="S47" s="267"/>
      <c r="T47" s="267"/>
      <c r="U47" s="267"/>
      <c r="V47" s="267"/>
      <c r="W47" s="267"/>
      <c r="X47" s="267"/>
      <c r="Y47" s="267"/>
      <c r="Z47" s="250"/>
      <c r="AA47" s="249"/>
      <c r="AB47" s="249"/>
      <c r="AC47" s="249"/>
      <c r="AD47" s="249"/>
      <c r="AE47" s="249"/>
      <c r="AF47" s="249"/>
      <c r="AG47" s="249"/>
      <c r="AH47" s="249"/>
      <c r="AI47" s="256"/>
      <c r="AJ47" s="287"/>
      <c r="AK47" s="253"/>
      <c r="AL47" s="254"/>
      <c r="BT47" s="210"/>
      <c r="BU47" s="210"/>
      <c r="BV47" s="210"/>
      <c r="BW47" s="210"/>
      <c r="BX47" s="210"/>
      <c r="BY47" s="210"/>
      <c r="BZ47" s="210"/>
      <c r="CA47" s="210"/>
    </row>
    <row r="48" spans="1:79">
      <c r="A48" s="152" t="s">
        <v>86</v>
      </c>
      <c r="B48" s="291"/>
      <c r="C48" s="200"/>
      <c r="D48" s="136">
        <f>D20+D32+D38+D42+D46</f>
        <v>4493084240.5737791</v>
      </c>
      <c r="E48" s="136">
        <f>E20+E32+E38+E42+E46</f>
        <v>1950227903.6381831</v>
      </c>
      <c r="F48" s="292">
        <f t="shared" ref="F48:O48" si="7">F20+F32+F38+F42+F46</f>
        <v>40154590.409999996</v>
      </c>
      <c r="G48" s="293">
        <f t="shared" si="7"/>
        <v>139267306.34999999</v>
      </c>
      <c r="H48" s="293">
        <f t="shared" si="7"/>
        <v>69786506.260000005</v>
      </c>
      <c r="I48" s="293">
        <f t="shared" si="7"/>
        <v>252905284.58364058</v>
      </c>
      <c r="J48" s="293">
        <f t="shared" si="7"/>
        <v>192383398.97233564</v>
      </c>
      <c r="K48" s="293">
        <f t="shared" si="7"/>
        <v>277441896.73551702</v>
      </c>
      <c r="L48" s="293">
        <f t="shared" si="7"/>
        <v>195911099.89030394</v>
      </c>
      <c r="M48" s="293">
        <f t="shared" si="7"/>
        <v>359799701.23326391</v>
      </c>
      <c r="N48" s="293">
        <f t="shared" si="7"/>
        <v>351654561.11631972</v>
      </c>
      <c r="O48" s="189">
        <f t="shared" si="7"/>
        <v>14723558.456802115</v>
      </c>
      <c r="P48" s="267"/>
      <c r="Q48" s="267"/>
      <c r="R48" s="294"/>
      <c r="S48" s="294"/>
      <c r="T48" s="294"/>
      <c r="U48" s="294"/>
      <c r="V48" s="294"/>
      <c r="W48" s="294"/>
      <c r="X48" s="294"/>
      <c r="Y48" s="294"/>
      <c r="Z48" s="295"/>
      <c r="AA48" s="296"/>
      <c r="AB48" s="296"/>
      <c r="AC48" s="258"/>
      <c r="AD48" s="258"/>
      <c r="AE48" s="258"/>
      <c r="AF48" s="258"/>
      <c r="AG48" s="258"/>
      <c r="AH48" s="258"/>
      <c r="AI48" s="236"/>
      <c r="AJ48" s="297"/>
      <c r="AK48" s="298"/>
      <c r="BT48" s="210"/>
      <c r="BU48" s="210"/>
      <c r="BV48" s="210"/>
      <c r="BW48" s="210"/>
      <c r="BX48" s="210"/>
      <c r="BY48" s="210"/>
      <c r="BZ48" s="210"/>
      <c r="CA48" s="210"/>
    </row>
    <row r="49" spans="1:79" s="312" customFormat="1" ht="13.2" thickBot="1">
      <c r="A49" s="299"/>
      <c r="B49" s="300"/>
      <c r="C49" s="301"/>
      <c r="D49" s="302"/>
      <c r="E49" s="302"/>
      <c r="F49" s="303"/>
      <c r="G49" s="150"/>
      <c r="H49" s="150"/>
      <c r="I49" s="150"/>
      <c r="J49" s="150"/>
      <c r="K49" s="150"/>
      <c r="L49" s="150"/>
      <c r="M49" s="150"/>
      <c r="N49" s="150"/>
      <c r="O49" s="151"/>
      <c r="P49" s="304"/>
      <c r="Q49" s="304"/>
      <c r="R49" s="305"/>
      <c r="S49" s="305"/>
      <c r="T49" s="305"/>
      <c r="U49" s="305"/>
      <c r="V49" s="305"/>
      <c r="W49" s="305"/>
      <c r="X49" s="305"/>
      <c r="Y49" s="305"/>
      <c r="Z49" s="306"/>
      <c r="AA49" s="307"/>
      <c r="AB49" s="307"/>
      <c r="AC49" s="308"/>
      <c r="AD49" s="308"/>
      <c r="AE49" s="308"/>
      <c r="AF49" s="308"/>
      <c r="AG49" s="308"/>
      <c r="AH49" s="308"/>
      <c r="AI49" s="309"/>
      <c r="AJ49" s="310"/>
      <c r="AK49" s="311"/>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9">
      <c r="A50" s="312"/>
      <c r="B50" s="312"/>
      <c r="C50" s="312"/>
      <c r="F50" s="312"/>
      <c r="G50" s="312"/>
      <c r="H50" s="312"/>
      <c r="I50" s="133"/>
      <c r="J50" s="133"/>
      <c r="K50" s="133"/>
      <c r="L50" s="133"/>
      <c r="M50" s="133"/>
      <c r="N50" s="133"/>
      <c r="O50" s="133"/>
      <c r="P50" s="133"/>
      <c r="Q50" s="133"/>
      <c r="R50" s="133"/>
      <c r="S50" s="133"/>
      <c r="T50" s="133"/>
      <c r="U50" s="133"/>
      <c r="V50" s="133"/>
      <c r="W50" s="133"/>
      <c r="X50" s="133"/>
      <c r="Y50" s="133"/>
      <c r="Z50" s="133"/>
      <c r="AA50" s="133"/>
      <c r="AB50" s="312"/>
      <c r="AC50" s="312"/>
      <c r="AD50" s="312"/>
      <c r="AE50" s="312"/>
      <c r="AF50" s="312"/>
      <c r="AG50" s="312"/>
      <c r="AH50" s="312"/>
      <c r="AI50" s="313"/>
    </row>
    <row r="51" spans="1:79" ht="15" customHeight="1">
      <c r="A51" s="133" t="s">
        <v>87</v>
      </c>
      <c r="B51" s="312"/>
      <c r="C51" s="312"/>
      <c r="E51" s="215"/>
      <c r="F51" s="312"/>
      <c r="G51" s="312"/>
      <c r="H51" s="312"/>
      <c r="I51" s="314"/>
      <c r="J51" s="314"/>
      <c r="K51" s="314"/>
      <c r="L51" s="314"/>
      <c r="M51" s="314"/>
      <c r="N51" s="314"/>
      <c r="O51" s="314"/>
      <c r="P51" s="314"/>
      <c r="Q51" s="314"/>
      <c r="R51" s="314"/>
      <c r="S51" s="314"/>
      <c r="T51" s="314"/>
      <c r="U51" s="314"/>
      <c r="V51" s="314"/>
      <c r="W51" s="314"/>
      <c r="X51" s="314"/>
      <c r="Y51" s="314"/>
      <c r="Z51" s="133"/>
      <c r="AA51" s="133"/>
      <c r="AB51" s="312"/>
      <c r="AC51" s="312"/>
      <c r="AD51" s="312"/>
      <c r="AE51" s="312"/>
      <c r="AF51" s="312"/>
      <c r="AG51" s="312"/>
      <c r="AH51" s="312"/>
      <c r="AI51" s="313"/>
    </row>
    <row r="52" spans="1:79" ht="12.75" customHeight="1">
      <c r="A52" s="210"/>
      <c r="B52" s="210"/>
      <c r="I52" s="315"/>
      <c r="J52" s="315"/>
      <c r="K52" s="315"/>
      <c r="L52" s="315"/>
      <c r="M52" s="315"/>
      <c r="N52" s="315"/>
      <c r="O52" s="315"/>
      <c r="P52" s="315"/>
      <c r="Q52" s="315"/>
      <c r="R52" s="315"/>
      <c r="S52" s="315"/>
      <c r="T52" s="315"/>
      <c r="U52" s="315"/>
      <c r="V52" s="315"/>
      <c r="W52" s="315"/>
      <c r="X52" s="315"/>
      <c r="Y52" s="315"/>
    </row>
    <row r="53" spans="1:79" s="201" customFormat="1" ht="31.95" customHeight="1">
      <c r="A53" s="316" t="s">
        <v>113</v>
      </c>
      <c r="B53" s="316"/>
      <c r="I53" s="202"/>
      <c r="J53" s="157"/>
      <c r="K53" s="157"/>
      <c r="L53" s="157"/>
      <c r="M53" s="157"/>
      <c r="N53" s="157"/>
      <c r="O53" s="157"/>
      <c r="P53" s="157"/>
      <c r="Q53" s="157"/>
      <c r="R53" s="157"/>
      <c r="S53" s="157"/>
      <c r="T53" s="157"/>
      <c r="U53" s="157"/>
      <c r="V53" s="157"/>
      <c r="W53" s="157"/>
      <c r="X53" s="157"/>
      <c r="Y53" s="157"/>
      <c r="Z53" s="157"/>
      <c r="AA53" s="157"/>
      <c r="AB53" s="317"/>
      <c r="AI53" s="290"/>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row>
    <row r="54" spans="1:79" s="157" customFormat="1" ht="24" customHeight="1">
      <c r="A54" s="318" t="s">
        <v>160</v>
      </c>
      <c r="B54" s="318"/>
      <c r="I54" s="319"/>
      <c r="AI54" s="129"/>
    </row>
    <row r="55" spans="1:79" s="157" customFormat="1" ht="22.2" customHeight="1">
      <c r="A55" s="158" t="s">
        <v>114</v>
      </c>
      <c r="B55" s="158"/>
      <c r="AI55" s="129"/>
    </row>
    <row r="56" spans="1:79" s="157" customFormat="1" ht="21" customHeight="1">
      <c r="A56" s="320" t="s">
        <v>161</v>
      </c>
      <c r="B56" s="320"/>
      <c r="C56" s="320"/>
      <c r="D56" s="320"/>
      <c r="E56" s="320"/>
      <c r="F56" s="320"/>
      <c r="G56" s="320"/>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row>
    <row r="57" spans="1:79" s="201" customFormat="1" ht="36.6" customHeight="1">
      <c r="A57" s="320" t="s">
        <v>162</v>
      </c>
      <c r="B57" s="320"/>
      <c r="C57" s="320"/>
      <c r="D57" s="320"/>
      <c r="E57" s="320"/>
      <c r="F57" s="320"/>
      <c r="G57" s="320"/>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row>
    <row r="58" spans="1:79" s="201" customFormat="1" ht="41.4" customHeight="1">
      <c r="A58" s="320" t="s">
        <v>163</v>
      </c>
      <c r="B58" s="320"/>
      <c r="C58" s="320"/>
      <c r="D58" s="320"/>
      <c r="E58" s="320"/>
      <c r="F58" s="320"/>
      <c r="G58" s="320"/>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28"/>
      <c r="AK58" s="12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row>
    <row r="59" spans="1:79" s="201" customFormat="1" ht="57.6" customHeight="1">
      <c r="A59" s="321" t="s">
        <v>164</v>
      </c>
      <c r="B59" s="321"/>
      <c r="C59" s="321"/>
      <c r="D59" s="321"/>
      <c r="E59" s="321"/>
      <c r="F59" s="321"/>
      <c r="G59" s="321"/>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128"/>
      <c r="AK59" s="12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row>
    <row r="60" spans="1:79" s="201" customFormat="1" ht="58.2" customHeight="1">
      <c r="A60" s="320" t="s">
        <v>189</v>
      </c>
      <c r="B60" s="320"/>
      <c r="C60" s="320"/>
      <c r="D60" s="320"/>
      <c r="E60" s="320"/>
      <c r="F60" s="320"/>
      <c r="G60" s="320"/>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28"/>
      <c r="AK60" s="12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row>
    <row r="61" spans="1:79" s="157" customFormat="1" ht="52.2" customHeight="1">
      <c r="A61" s="321" t="s">
        <v>188</v>
      </c>
      <c r="B61" s="320"/>
      <c r="C61" s="320"/>
      <c r="D61" s="320"/>
      <c r="E61" s="320"/>
      <c r="F61" s="320"/>
      <c r="G61" s="320"/>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row>
    <row r="62" spans="1:79" ht="42.6" customHeight="1">
      <c r="A62" s="323" t="s">
        <v>190</v>
      </c>
      <c r="B62" s="323"/>
      <c r="C62" s="323"/>
      <c r="D62" s="323"/>
      <c r="E62" s="323"/>
      <c r="F62" s="323"/>
      <c r="G62" s="323"/>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row>
    <row r="63" spans="1:79" ht="46.8" customHeight="1">
      <c r="A63" s="320" t="s">
        <v>191</v>
      </c>
      <c r="B63" s="320"/>
      <c r="C63" s="320"/>
      <c r="D63" s="320"/>
      <c r="E63" s="320"/>
      <c r="F63" s="320"/>
      <c r="G63" s="320"/>
    </row>
    <row r="64" spans="1:79" ht="27.6" customHeight="1">
      <c r="A64" s="160"/>
      <c r="B64" s="160"/>
      <c r="C64" s="160"/>
      <c r="D64" s="160"/>
      <c r="E64" s="160"/>
      <c r="F64" s="160"/>
      <c r="G64" s="160"/>
      <c r="Y64" s="22"/>
    </row>
    <row r="65" spans="1:79">
      <c r="L65" s="105"/>
      <c r="M65" s="105"/>
      <c r="N65" s="105"/>
      <c r="O65" s="105"/>
      <c r="P65" s="105"/>
      <c r="Q65" s="105"/>
      <c r="R65" s="105"/>
      <c r="S65" s="105"/>
      <c r="Y65" s="22"/>
    </row>
    <row r="66" spans="1:79" ht="15">
      <c r="D66" s="325" t="s">
        <v>165</v>
      </c>
      <c r="E66" s="325"/>
      <c r="F66" s="326"/>
      <c r="G66" s="326"/>
      <c r="H66" s="326"/>
      <c r="I66" s="327"/>
      <c r="J66" s="327"/>
      <c r="K66" s="327"/>
      <c r="L66" s="105"/>
      <c r="M66" s="105"/>
      <c r="N66" s="105"/>
      <c r="O66" s="105"/>
      <c r="P66" s="105"/>
      <c r="Q66" s="105"/>
      <c r="R66" s="105"/>
      <c r="S66" s="105"/>
      <c r="Y66" s="22"/>
    </row>
    <row r="67" spans="1:79" ht="25.2">
      <c r="A67" s="210"/>
      <c r="B67" s="210"/>
      <c r="D67" s="326"/>
      <c r="E67" s="326"/>
      <c r="F67" s="328">
        <v>2015</v>
      </c>
      <c r="G67" s="328">
        <v>2016</v>
      </c>
      <c r="H67" s="328">
        <v>2017</v>
      </c>
      <c r="I67" s="329">
        <v>2018</v>
      </c>
      <c r="J67" s="329">
        <v>2019</v>
      </c>
      <c r="K67" s="329">
        <v>2020</v>
      </c>
      <c r="L67" s="330"/>
      <c r="M67" s="330"/>
      <c r="N67" s="330"/>
      <c r="O67" s="330" t="s">
        <v>166</v>
      </c>
      <c r="P67" s="330"/>
      <c r="Q67" s="330"/>
      <c r="R67" s="330"/>
      <c r="S67" s="330"/>
      <c r="T67" s="331"/>
      <c r="U67" s="331"/>
      <c r="V67" s="331"/>
      <c r="W67" s="331"/>
      <c r="X67" s="331"/>
      <c r="Y67" s="210"/>
      <c r="Z67" s="210"/>
      <c r="AA67" s="210"/>
      <c r="AD67" s="290"/>
      <c r="AE67" s="290"/>
      <c r="AF67" s="290"/>
      <c r="AG67" s="290"/>
      <c r="AH67" s="290"/>
      <c r="AI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c r="BT67" s="210"/>
      <c r="BU67" s="210"/>
      <c r="BV67" s="210"/>
      <c r="BW67" s="210"/>
      <c r="BX67" s="210"/>
      <c r="BY67" s="210"/>
      <c r="BZ67" s="210"/>
      <c r="CA67" s="210"/>
    </row>
    <row r="68" spans="1:79" ht="16.8">
      <c r="A68" s="210"/>
      <c r="B68" s="210"/>
      <c r="D68" s="325"/>
      <c r="E68" s="332" t="s">
        <v>167</v>
      </c>
      <c r="F68" s="333">
        <v>1.0862000000000001</v>
      </c>
      <c r="G68" s="333">
        <v>1.0517000000000001</v>
      </c>
      <c r="H68" s="333">
        <v>1.2004999999999999</v>
      </c>
      <c r="I68" s="333">
        <v>1.1445000000000001</v>
      </c>
      <c r="J68" s="333">
        <v>1.1237999999999999</v>
      </c>
      <c r="K68" s="333">
        <v>1.2281</v>
      </c>
      <c r="L68" s="334"/>
      <c r="M68" s="334"/>
      <c r="N68" s="334" t="s">
        <v>168</v>
      </c>
      <c r="O68" s="334">
        <v>151.35</v>
      </c>
      <c r="P68" s="334"/>
      <c r="Q68" s="334"/>
      <c r="R68" s="334"/>
      <c r="S68" s="334"/>
      <c r="T68" s="335"/>
      <c r="U68" s="335"/>
      <c r="V68" s="335"/>
      <c r="W68" s="335"/>
      <c r="X68" s="335"/>
      <c r="Y68" s="210"/>
      <c r="Z68" s="210"/>
      <c r="AA68" s="210"/>
      <c r="AD68" s="290"/>
      <c r="AE68" s="290"/>
      <c r="AF68" s="290"/>
      <c r="AG68" s="290"/>
      <c r="AH68" s="290"/>
      <c r="AI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row>
    <row r="69" spans="1:79" ht="16.8">
      <c r="A69" s="210"/>
      <c r="B69" s="210"/>
      <c r="D69" s="332"/>
      <c r="E69" s="332" t="s">
        <v>169</v>
      </c>
      <c r="F69" s="333">
        <v>120.22</v>
      </c>
      <c r="G69" s="333">
        <v>116.96</v>
      </c>
      <c r="H69" s="333">
        <v>112.69</v>
      </c>
      <c r="I69" s="333">
        <v>110.03</v>
      </c>
      <c r="J69" s="333">
        <v>108.5</v>
      </c>
      <c r="K69" s="333">
        <v>103.07</v>
      </c>
      <c r="L69" s="334"/>
      <c r="M69" s="334"/>
      <c r="N69" s="334" t="s">
        <v>170</v>
      </c>
      <c r="O69" s="334">
        <v>1.079</v>
      </c>
      <c r="P69" s="336"/>
      <c r="Q69" s="336"/>
      <c r="R69" s="336"/>
      <c r="S69" s="336"/>
      <c r="T69" s="336"/>
      <c r="U69" s="336"/>
      <c r="V69" s="336"/>
      <c r="W69" s="336"/>
      <c r="X69" s="336"/>
      <c r="Y69" s="210"/>
      <c r="Z69" s="210"/>
      <c r="AA69" s="210"/>
      <c r="AD69" s="290"/>
      <c r="AE69" s="290"/>
      <c r="AF69" s="290"/>
      <c r="AG69" s="290"/>
      <c r="AH69" s="290"/>
      <c r="AI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row>
    <row r="70" spans="1:79" ht="16.8">
      <c r="A70" s="210"/>
      <c r="B70" s="210"/>
      <c r="D70" s="332"/>
      <c r="E70" s="332" t="s">
        <v>171</v>
      </c>
      <c r="F70" s="333">
        <v>6.4936999999999996</v>
      </c>
      <c r="G70" s="333">
        <v>6.9450000000000003</v>
      </c>
      <c r="H70" s="333">
        <v>6.5068000000000001</v>
      </c>
      <c r="I70" s="333">
        <v>6.8784999999999998</v>
      </c>
      <c r="J70" s="333">
        <v>6.9615</v>
      </c>
      <c r="K70" s="333">
        <v>6.5350999999999999</v>
      </c>
      <c r="L70" s="334"/>
      <c r="M70" s="337"/>
      <c r="N70" s="337"/>
      <c r="O70" s="337"/>
      <c r="P70" s="334"/>
      <c r="Q70" s="334"/>
      <c r="R70" s="334"/>
      <c r="S70" s="334"/>
      <c r="T70" s="334"/>
      <c r="U70" s="334"/>
      <c r="V70" s="334"/>
      <c r="W70" s="334"/>
      <c r="X70" s="334"/>
      <c r="Y70" s="210"/>
      <c r="Z70" s="210"/>
      <c r="AA70" s="210"/>
      <c r="AD70" s="290"/>
      <c r="AE70" s="290"/>
      <c r="AF70" s="290"/>
      <c r="AG70" s="290"/>
      <c r="AH70" s="290"/>
      <c r="AI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row>
    <row r="71" spans="1:79">
      <c r="J71" s="105"/>
      <c r="K71" s="105"/>
      <c r="L71" s="105"/>
      <c r="M71" s="105"/>
      <c r="N71" s="105"/>
      <c r="O71" s="105"/>
      <c r="P71" s="105"/>
      <c r="Q71" s="105"/>
      <c r="R71" s="105"/>
      <c r="S71" s="105"/>
    </row>
    <row r="72" spans="1:79">
      <c r="L72" s="105"/>
      <c r="M72" s="105"/>
      <c r="N72" s="105"/>
      <c r="O72" s="105"/>
      <c r="P72" s="105"/>
      <c r="Q72" s="105"/>
      <c r="R72" s="105"/>
      <c r="S72" s="105"/>
    </row>
    <row r="73" spans="1:79">
      <c r="L73" s="105"/>
      <c r="M73" s="105"/>
      <c r="N73" s="105"/>
      <c r="O73" s="105"/>
      <c r="P73" s="105"/>
      <c r="Q73" s="105"/>
      <c r="R73" s="105"/>
      <c r="S73" s="105"/>
    </row>
    <row r="74" spans="1:79">
      <c r="L74" s="105"/>
      <c r="M74" s="105"/>
      <c r="N74" s="105"/>
      <c r="O74" s="105"/>
      <c r="P74" s="105"/>
      <c r="Q74" s="105"/>
      <c r="R74" s="105"/>
      <c r="S74" s="105"/>
    </row>
    <row r="75" spans="1:79">
      <c r="L75" s="105"/>
      <c r="M75" s="105"/>
      <c r="N75" s="105"/>
      <c r="O75" s="338"/>
      <c r="P75" s="339"/>
      <c r="Q75" s="105"/>
      <c r="R75" s="105"/>
      <c r="S75" s="105"/>
    </row>
    <row r="76" spans="1:79">
      <c r="L76" s="105"/>
      <c r="M76" s="105"/>
      <c r="N76" s="105"/>
      <c r="O76" s="105"/>
      <c r="P76" s="105"/>
      <c r="Q76" s="105"/>
      <c r="R76" s="105"/>
      <c r="S76" s="105"/>
    </row>
    <row r="77" spans="1:79">
      <c r="L77" s="105"/>
      <c r="M77" s="105"/>
      <c r="N77" s="105"/>
      <c r="O77" s="105"/>
      <c r="P77" s="105"/>
      <c r="Q77" s="105"/>
      <c r="R77" s="105"/>
      <c r="S77" s="105"/>
    </row>
    <row r="78" spans="1:79">
      <c r="O78" s="340"/>
      <c r="P78" s="341"/>
    </row>
  </sheetData>
  <sheetProtection algorithmName="SHA-512" hashValue="NDa9475N/LqpJgxrqeIByTuS6Vo1rSbFZIpLKWOTyCKmejEiQUO1bn84KkY6od+Drw0wtHXBM7y9BGuNHfT67w==" saltValue="jX1KJnsq7Hww36kS3WKchA==" spinCount="100000" sheet="1" objects="1" scenarios="1"/>
  <sortState xmlns:xlrd2="http://schemas.microsoft.com/office/spreadsheetml/2017/richdata2" ref="A56:G63">
    <sortCondition ref="A56:A63"/>
  </sortState>
  <mergeCells count="35">
    <mergeCell ref="AH24:AH25"/>
    <mergeCell ref="AJ24:AJ25"/>
    <mergeCell ref="AF24:AF25"/>
    <mergeCell ref="AB24:AB25"/>
    <mergeCell ref="AD24:AD25"/>
    <mergeCell ref="AI24:AI25"/>
    <mergeCell ref="AJ3:AK3"/>
    <mergeCell ref="A4:AI4"/>
    <mergeCell ref="A2:AI2"/>
    <mergeCell ref="A3:AI3"/>
    <mergeCell ref="B7:B8"/>
    <mergeCell ref="C7:C8"/>
    <mergeCell ref="D7:D8"/>
    <mergeCell ref="E7:E8"/>
    <mergeCell ref="F7:O7"/>
    <mergeCell ref="AJ4:AK4"/>
    <mergeCell ref="A5:AI5"/>
    <mergeCell ref="A7:A8"/>
    <mergeCell ref="P7:Y7"/>
    <mergeCell ref="Z7:AI7"/>
    <mergeCell ref="AJ7:AJ8"/>
    <mergeCell ref="A64:G64"/>
    <mergeCell ref="AA24:AA25"/>
    <mergeCell ref="AG24:AG25"/>
    <mergeCell ref="AC24:AC25"/>
    <mergeCell ref="A62:G62"/>
    <mergeCell ref="A63:G63"/>
    <mergeCell ref="A60:G60"/>
    <mergeCell ref="A61:G61"/>
    <mergeCell ref="A56:G56"/>
    <mergeCell ref="A57:G57"/>
    <mergeCell ref="A58:G58"/>
    <mergeCell ref="A59:G59"/>
    <mergeCell ref="AE24:AE25"/>
    <mergeCell ref="Z24:Z25"/>
  </mergeCells>
  <phoneticPr fontId="11" type="noConversion"/>
  <conditionalFormatting sqref="AJ11:AJ19">
    <cfRule type="iconSet" priority="24">
      <iconSet iconSet="3TrafficLights2" showValue="0" reverse="1">
        <cfvo type="percent" val="0"/>
        <cfvo type="num" val="2"/>
        <cfvo type="num" val="3"/>
      </iconSet>
    </cfRule>
    <cfRule type="cellIs" dxfId="7" priority="25" operator="equal">
      <formula>1</formula>
    </cfRule>
    <cfRule type="iconSet" priority="26">
      <iconSet iconSet="3TrafficLights2">
        <cfvo type="percent" val="0"/>
        <cfvo type="percent" val="33"/>
        <cfvo type="percent" val="67"/>
      </iconSet>
    </cfRule>
  </conditionalFormatting>
  <conditionalFormatting sqref="AJ22:AJ23 AJ26:AJ30">
    <cfRule type="iconSet" priority="22">
      <iconSet iconSet="3TrafficLights2" showValue="0" reverse="1">
        <cfvo type="percent" val="0"/>
        <cfvo type="num" val="2"/>
        <cfvo type="num" val="3"/>
      </iconSet>
    </cfRule>
    <cfRule type="iconSet" priority="23">
      <iconSet iconSet="3TrafficLights2">
        <cfvo type="percent" val="0"/>
        <cfvo type="percent" val="33"/>
        <cfvo type="percent" val="67"/>
      </iconSet>
    </cfRule>
  </conditionalFormatting>
  <conditionalFormatting sqref="AJ22:AJ24">
    <cfRule type="cellIs" dxfId="6" priority="11" operator="equal">
      <formula>1</formula>
    </cfRule>
  </conditionalFormatting>
  <conditionalFormatting sqref="AJ24">
    <cfRule type="iconSet" priority="10">
      <iconSet iconSet="3TrafficLights2" showValue="0" reverse="1">
        <cfvo type="percent" val="0"/>
        <cfvo type="num" val="2"/>
        <cfvo type="num" val="3"/>
      </iconSet>
    </cfRule>
    <cfRule type="iconSet" priority="12">
      <iconSet iconSet="3TrafficLights2">
        <cfvo type="percent" val="0"/>
        <cfvo type="percent" val="33"/>
        <cfvo type="percent" val="67"/>
      </iconSet>
    </cfRule>
  </conditionalFormatting>
  <conditionalFormatting sqref="AJ26:AJ31">
    <cfRule type="cellIs" dxfId="5" priority="2" operator="equal">
      <formula>1</formula>
    </cfRule>
  </conditionalFormatting>
  <conditionalFormatting sqref="AJ31">
    <cfRule type="iconSet" priority="1">
      <iconSet iconSet="3TrafficLights2" showValue="0" reverse="1">
        <cfvo type="percent" val="0"/>
        <cfvo type="num" val="2"/>
        <cfvo type="num" val="3"/>
      </iconSet>
    </cfRule>
    <cfRule type="iconSet" priority="3">
      <iconSet iconSet="3TrafficLights2">
        <cfvo type="percent" val="0"/>
        <cfvo type="percent" val="33"/>
        <cfvo type="percent" val="67"/>
      </iconSet>
    </cfRule>
  </conditionalFormatting>
  <conditionalFormatting sqref="AJ33:AJ37">
    <cfRule type="iconSet" priority="19">
      <iconSet iconSet="3TrafficLights2" showValue="0" reverse="1">
        <cfvo type="percent" val="0"/>
        <cfvo type="num" val="2"/>
        <cfvo type="num" val="3"/>
      </iconSet>
    </cfRule>
    <cfRule type="cellIs" dxfId="4" priority="20" operator="equal">
      <formula>1</formula>
    </cfRule>
    <cfRule type="iconSet" priority="21">
      <iconSet iconSet="3TrafficLights2">
        <cfvo type="percent" val="0"/>
        <cfvo type="percent" val="33"/>
        <cfvo type="percent" val="67"/>
      </iconSet>
    </cfRule>
  </conditionalFormatting>
  <conditionalFormatting sqref="AJ39">
    <cfRule type="iconSet" priority="16">
      <iconSet iconSet="3TrafficLights2" showValue="0" reverse="1">
        <cfvo type="percent" val="0"/>
        <cfvo type="num" val="2"/>
        <cfvo type="num" val="3"/>
      </iconSet>
    </cfRule>
    <cfRule type="cellIs" dxfId="3" priority="17" operator="equal">
      <formula>1</formula>
    </cfRule>
    <cfRule type="iconSet" priority="18">
      <iconSet iconSet="3TrafficLights2">
        <cfvo type="percent" val="0"/>
        <cfvo type="percent" val="33"/>
        <cfvo type="percent" val="67"/>
      </iconSet>
    </cfRule>
  </conditionalFormatting>
  <conditionalFormatting sqref="AJ41">
    <cfRule type="iconSet" priority="7">
      <iconSet iconSet="3TrafficLights2" showValue="0" reverse="1">
        <cfvo type="percent" val="0"/>
        <cfvo type="num" val="2"/>
        <cfvo type="num" val="3"/>
      </iconSet>
    </cfRule>
    <cfRule type="cellIs" dxfId="2" priority="8" operator="equal">
      <formula>1</formula>
    </cfRule>
    <cfRule type="iconSet" priority="9">
      <iconSet iconSet="3TrafficLights2">
        <cfvo type="percent" val="0"/>
        <cfvo type="percent" val="33"/>
        <cfvo type="percent" val="67"/>
      </iconSet>
    </cfRule>
  </conditionalFormatting>
  <conditionalFormatting sqref="AJ43">
    <cfRule type="iconSet" priority="13">
      <iconSet iconSet="3TrafficLights2" showValue="0" reverse="1">
        <cfvo type="percent" val="0"/>
        <cfvo type="num" val="2"/>
        <cfvo type="num" val="3"/>
      </iconSet>
    </cfRule>
    <cfRule type="cellIs" dxfId="1" priority="14" operator="equal">
      <formula>1</formula>
    </cfRule>
    <cfRule type="iconSet" priority="15">
      <iconSet iconSet="3TrafficLights2">
        <cfvo type="percent" val="0"/>
        <cfvo type="percent" val="33"/>
        <cfvo type="percent" val="67"/>
      </iconSet>
    </cfRule>
  </conditionalFormatting>
  <conditionalFormatting sqref="AJ45">
    <cfRule type="iconSet" priority="4">
      <iconSet iconSet="3TrafficLights2" showValue="0" reverse="1">
        <cfvo type="percent" val="0"/>
        <cfvo type="num" val="2"/>
        <cfvo type="num" val="3"/>
      </iconSet>
    </cfRule>
    <cfRule type="cellIs" dxfId="0" priority="5" operator="equal">
      <formula>1</formula>
    </cfRule>
    <cfRule type="iconSet" priority="6">
      <iconSet iconSet="3TrafficLights2">
        <cfvo type="percent" val="0"/>
        <cfvo type="percent" val="33"/>
        <cfvo type="percent" val="67"/>
      </iconSet>
    </cfRule>
  </conditionalFormatting>
  <printOptions horizontalCentered="1" verticalCentered="1"/>
  <pageMargins left="0.19685039370078741" right="0.15748031496062992" top="0.19685039370078741" bottom="0.19685039370078741" header="0" footer="0"/>
  <pageSetup scale="26" orientation="landscape" r:id="rId1"/>
  <headerFooter alignWithMargins="0"/>
  <colBreaks count="1" manualBreakCount="1">
    <brk id="35" min="1" max="65" man="1"/>
  </colBreaks>
  <ignoredErrors>
    <ignoredError sqref="D41:E41 D45:E45 S46:S50 D35:D36 D37:E37 D23:E30 Y32:Y40 D11:E18 Y11:Y15 Y20:Y30 Y41:Y47 Y17:Y18" unlockedFormula="1"/>
    <ignoredError sqref="A41" numberStoredAsText="1"/>
    <ignoredError sqref="E36 E35" formula="1" unlockedFormula="1"/>
    <ignoredError sqref="E33:E3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873a4-122f-43ec-943b-fa1cdb45e6da">
      <Terms xmlns="http://schemas.microsoft.com/office/infopath/2007/PartnerControls"/>
    </lcf76f155ced4ddcb4097134ff3c332f>
    <TaxCatchAll xmlns="40e36ec7-59a2-4b08-b036-f52709bde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FB59FC44D313499F2782CAF08B5DF4" ma:contentTypeVersion="13" ma:contentTypeDescription="Crear nuevo documento." ma:contentTypeScope="" ma:versionID="31bd508f26d3e1fa394ffe160661a6f2">
  <xsd:schema xmlns:xsd="http://www.w3.org/2001/XMLSchema" xmlns:xs="http://www.w3.org/2001/XMLSchema" xmlns:p="http://schemas.microsoft.com/office/2006/metadata/properties" xmlns:ns2="96e873a4-122f-43ec-943b-fa1cdb45e6da" xmlns:ns3="40e36ec7-59a2-4b08-b036-f52709bde58b" targetNamespace="http://schemas.microsoft.com/office/2006/metadata/properties" ma:root="true" ma:fieldsID="85f0714d405a61d63979e8795038c05e" ns2:_="" ns3:_="">
    <xsd:import namespace="96e873a4-122f-43ec-943b-fa1cdb45e6da"/>
    <xsd:import namespace="40e36ec7-59a2-4b08-b036-f52709bde5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73a4-122f-43ec-943b-fa1cdb45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36ec7-59a2-4b08-b036-f52709bde5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89a7-65c2-4593-b7f4-e95340724b28}" ma:internalName="TaxCatchAll" ma:showField="CatchAllData" ma:web="40e36ec7-59a2-4b08-b036-f52709bde58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1F6DB-E401-407D-93AB-7E0B8814A543}">
  <ds:schemaRefs>
    <ds:schemaRef ds:uri="http://schemas.microsoft.com/sharepoint/v3/contenttype/forms"/>
  </ds:schemaRefs>
</ds:datastoreItem>
</file>

<file path=customXml/itemProps2.xml><?xml version="1.0" encoding="utf-8"?>
<ds:datastoreItem xmlns:ds="http://schemas.openxmlformats.org/officeDocument/2006/customXml" ds:itemID="{9F41F07B-8A49-4246-97C5-523D91FEA419}">
  <ds:schemaRefs>
    <ds:schemaRef ds:uri="http://purl.org/dc/dcmitype/"/>
    <ds:schemaRef ds:uri="40e36ec7-59a2-4b08-b036-f52709bde58b"/>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96e873a4-122f-43ec-943b-fa1cdb45e6d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647C153-62C9-46E4-9FF7-35DBC351F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873a4-122f-43ec-943b-fa1cdb45e6da"/>
    <ds:schemaRef ds:uri="40e36ec7-59a2-4b08-b036-f52709bde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Índice</vt:lpstr>
      <vt:lpstr>Cuadro 1</vt:lpstr>
      <vt:lpstr>Cuadro 2</vt:lpstr>
      <vt:lpstr>Cuadro 3</vt:lpstr>
      <vt:lpstr>Cuadro 4</vt:lpstr>
      <vt:lpstr>'Cuadro 1'!Área_de_impresión</vt:lpstr>
      <vt:lpstr>'Cuadro 2'!Área_de_impresión</vt:lpstr>
      <vt:lpstr>'Cuadro 3'!Área_de_impresión</vt:lpstr>
      <vt:lpstr>'Cuadro 4'!Área_de_impresión</vt:lpstr>
      <vt:lpstr>'Cuadro 1'!Títulos_a_imprimir</vt:lpstr>
      <vt:lpstr>'Cuadro 2'!Títulos_a_imprimir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Fabio Gamboa Naranjo</cp:lastModifiedBy>
  <cp:revision/>
  <dcterms:created xsi:type="dcterms:W3CDTF">2004-05-21T17:50:07Z</dcterms:created>
  <dcterms:modified xsi:type="dcterms:W3CDTF">2024-06-14T15:29:52Z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0x01010091FB59FC44D313499F2782CAF08B5DF4</vt:lpwstr>
  </property>
  <property fmtid="{D5CDD505-2E9C-101B-9397-08002B2CF9AE}" pid="3" name="MediaServiceImageTags">
    <vt:lpwstr/>
  </property>
</Properties>
</file>