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8"/>
  <workbookPr codeName="ThisWorkbook" hidePivotFieldList="1"/>
  <mc:AlternateContent xmlns:mc="http://schemas.openxmlformats.org/markup-compatibility/2006">
    <mc:Choice Requires="x15">
      <x15ac:absPath xmlns:x15ac="http://schemas.microsoft.com/office/spreadsheetml/2010/11/ac" url="https://mhaciendacr-my.sharepoint.com/personal/gamboanf_hacienda_go_cr/Documents/Escritorio/"/>
    </mc:Choice>
  </mc:AlternateContent>
  <xr:revisionPtr revIDLastSave="0" documentId="8_{DAFA0708-39EE-4BC6-8B01-D5F8D39E7C9F}" xr6:coauthVersionLast="36" xr6:coauthVersionMax="47" xr10:uidLastSave="{00000000-0000-0000-0000-000000000000}"/>
  <bookViews>
    <workbookView xWindow="0" yWindow="0" windowWidth="23040" windowHeight="9060" tabRatio="714" xr2:uid="{00000000-000D-0000-FFFF-FFFF00000000}"/>
  </bookViews>
  <sheets>
    <sheet name="Índice" sheetId="52" r:id="rId1"/>
    <sheet name="Cuadro 1" sheetId="46" r:id="rId2"/>
    <sheet name="Cuadro 2" sheetId="42" r:id="rId3"/>
    <sheet name="Cuadro 3" sheetId="50" r:id="rId4"/>
    <sheet name="Cuadro 4" sheetId="17" r:id="rId5"/>
    <sheet name="Cuadro 5" sheetId="51" r:id="rId6"/>
  </sheets>
  <externalReferences>
    <externalReference r:id="rId7"/>
  </externalReferences>
  <definedNames>
    <definedName name="_xlnm._FilterDatabase" localSheetId="1" hidden="1">'Cuadro 1'!$A$7:$L$20</definedName>
    <definedName name="_xlnm.Print_Area" localSheetId="1">'Cuadro 1'!$A$2:$L$59</definedName>
    <definedName name="_xlnm.Print_Area" localSheetId="2">'Cuadro 2'!$A$2:$I$62</definedName>
    <definedName name="_xlnm.Print_Area" localSheetId="3">'Cuadro 3'!$A$1:$K$60</definedName>
    <definedName name="_xlnm.Print_Area" localSheetId="4">'Cuadro 4'!$A$2:$AF$66</definedName>
    <definedName name="_xlnm.Print_Titles" localSheetId="1">'Cuadro 1'!$2:$7</definedName>
    <definedName name="_xlnm.Print_Titles" localSheetId="2">'Cuadro 2'!$2:$8</definedName>
  </definedNames>
  <calcPr calcId="191028"/>
</workbook>
</file>

<file path=xl/calcChain.xml><?xml version="1.0" encoding="utf-8"?>
<calcChain xmlns="http://schemas.openxmlformats.org/spreadsheetml/2006/main">
  <c r="E51" i="42" l="1"/>
  <c r="H51" i="42"/>
  <c r="H47" i="42"/>
  <c r="E43" i="42"/>
  <c r="G43" i="42"/>
  <c r="H43" i="42"/>
  <c r="I43" i="42"/>
  <c r="J43" i="42"/>
  <c r="E38" i="42"/>
  <c r="G38" i="42"/>
  <c r="H38" i="42"/>
  <c r="I38" i="42"/>
  <c r="J38" i="42"/>
  <c r="E32" i="42"/>
  <c r="G32" i="42"/>
  <c r="H32" i="42"/>
  <c r="I32" i="42"/>
  <c r="G21" i="42"/>
  <c r="H21" i="42"/>
  <c r="H53" i="42" s="1"/>
  <c r="I21" i="42"/>
  <c r="J21" i="42"/>
  <c r="F50" i="50" l="1"/>
  <c r="E50" i="50"/>
  <c r="K46" i="42"/>
  <c r="J46" i="42"/>
  <c r="J47" i="42" s="1"/>
  <c r="I46" i="42"/>
  <c r="I47" i="42" s="1"/>
  <c r="G46" i="42"/>
  <c r="G47" i="42" s="1"/>
  <c r="K30" i="51"/>
  <c r="J15" i="50"/>
  <c r="E8" i="51"/>
  <c r="K50" i="42"/>
  <c r="J50" i="42"/>
  <c r="J51" i="42" s="1"/>
  <c r="I50" i="42"/>
  <c r="I51" i="42" s="1"/>
  <c r="G50" i="42"/>
  <c r="G51" i="42" s="1"/>
  <c r="E49" i="46"/>
  <c r="G50" i="50"/>
  <c r="E45" i="46"/>
  <c r="E46" i="42"/>
  <c r="E47" i="42" s="1"/>
  <c r="N50" i="17"/>
  <c r="N46" i="17"/>
  <c r="N42" i="17"/>
  <c r="N41" i="17"/>
  <c r="N37" i="17"/>
  <c r="N36" i="17"/>
  <c r="N35" i="17"/>
  <c r="N31" i="17"/>
  <c r="N30" i="17"/>
  <c r="N29" i="17"/>
  <c r="N28" i="17"/>
  <c r="N27" i="17"/>
  <c r="N26" i="17"/>
  <c r="N25" i="17"/>
  <c r="N24" i="17"/>
  <c r="N20" i="17"/>
  <c r="N19" i="17"/>
  <c r="N18" i="17"/>
  <c r="N17" i="17"/>
  <c r="N16" i="17"/>
  <c r="N15" i="17"/>
  <c r="N14" i="17"/>
  <c r="N13" i="17"/>
  <c r="N12" i="17"/>
  <c r="N11" i="17"/>
  <c r="G53" i="42" l="1"/>
  <c r="I53" i="42"/>
  <c r="N51" i="17"/>
  <c r="N47" i="17"/>
  <c r="N43" i="17"/>
  <c r="N38" i="17"/>
  <c r="N32" i="17"/>
  <c r="N21" i="17"/>
  <c r="K21" i="42"/>
  <c r="K51" i="42"/>
  <c r="K47" i="42"/>
  <c r="K43" i="42"/>
  <c r="K38" i="42"/>
  <c r="J32" i="42"/>
  <c r="J53" i="42" s="1"/>
  <c r="K32" i="42"/>
  <c r="N53" i="17" l="1"/>
  <c r="K53" i="42"/>
  <c r="K14" i="51"/>
  <c r="H37" i="50"/>
  <c r="H12" i="50"/>
  <c r="H13" i="50"/>
  <c r="H14" i="50"/>
  <c r="H15" i="50"/>
  <c r="H16" i="50"/>
  <c r="H17" i="50"/>
  <c r="H18" i="50"/>
  <c r="H20" i="50"/>
  <c r="K24" i="51" l="1"/>
  <c r="K19" i="51"/>
  <c r="K9" i="51"/>
  <c r="K32" i="51" s="1"/>
  <c r="E14" i="51"/>
  <c r="E30" i="51"/>
  <c r="E24" i="51"/>
  <c r="E19" i="51"/>
  <c r="F51" i="17" l="1"/>
  <c r="G51" i="17"/>
  <c r="H51" i="17"/>
  <c r="I51" i="17"/>
  <c r="J51" i="17"/>
  <c r="K51" i="17"/>
  <c r="L51" i="17"/>
  <c r="F47" i="17"/>
  <c r="G47" i="17"/>
  <c r="H47" i="17"/>
  <c r="K47" i="17"/>
  <c r="L47" i="17"/>
  <c r="F43" i="17"/>
  <c r="K43" i="17"/>
  <c r="L43" i="17"/>
  <c r="H38" i="17"/>
  <c r="I38" i="17"/>
  <c r="J38" i="17"/>
  <c r="K38" i="17"/>
  <c r="L38" i="17"/>
  <c r="F32" i="17"/>
  <c r="G32" i="17"/>
  <c r="H32" i="17"/>
  <c r="I32" i="17"/>
  <c r="J32" i="17"/>
  <c r="K32" i="17"/>
  <c r="L32" i="17"/>
  <c r="F21" i="17"/>
  <c r="G21" i="17"/>
  <c r="H21" i="17"/>
  <c r="I21" i="17"/>
  <c r="J21" i="17"/>
  <c r="K21" i="17"/>
  <c r="L21" i="17"/>
  <c r="L53" i="17" l="1"/>
  <c r="K53" i="17"/>
  <c r="I51" i="50"/>
  <c r="J51" i="50"/>
  <c r="K51" i="50"/>
  <c r="E47" i="50"/>
  <c r="F47" i="50"/>
  <c r="G47" i="50"/>
  <c r="I47" i="50"/>
  <c r="J47" i="50"/>
  <c r="K47" i="50"/>
  <c r="F43" i="50"/>
  <c r="G43" i="50"/>
  <c r="I43" i="50"/>
  <c r="J43" i="50"/>
  <c r="K43" i="50"/>
  <c r="E38" i="50"/>
  <c r="F38" i="50"/>
  <c r="G38" i="50"/>
  <c r="H38" i="50"/>
  <c r="I38" i="50"/>
  <c r="J38" i="50"/>
  <c r="K38" i="50"/>
  <c r="E32" i="50"/>
  <c r="F32" i="50"/>
  <c r="G32" i="50"/>
  <c r="I32" i="50"/>
  <c r="J32" i="50"/>
  <c r="E21" i="50"/>
  <c r="F21" i="50"/>
  <c r="G21" i="50"/>
  <c r="E21" i="42" l="1"/>
  <c r="E53" i="42" s="1"/>
  <c r="J21" i="50" l="1"/>
  <c r="J54" i="50" s="1"/>
  <c r="E20" i="46" l="1"/>
  <c r="G51" i="50" l="1"/>
  <c r="G54" i="50" s="1"/>
  <c r="M43" i="17"/>
  <c r="M38" i="17"/>
  <c r="M32" i="17"/>
  <c r="M21" i="17"/>
  <c r="M47" i="17"/>
  <c r="K24" i="50" l="1"/>
  <c r="K32" i="50" s="1"/>
  <c r="H11" i="50"/>
  <c r="H21" i="50" s="1"/>
  <c r="E9" i="51" l="1"/>
  <c r="E32" i="51" s="1"/>
  <c r="A4" i="51"/>
  <c r="D20" i="17" l="1"/>
  <c r="E20" i="17"/>
  <c r="W20" i="17" l="1"/>
  <c r="D20" i="42"/>
  <c r="F20" i="42" s="1"/>
  <c r="D19" i="42"/>
  <c r="M51" i="17" l="1"/>
  <c r="F51" i="50" l="1"/>
  <c r="F54" i="50" s="1"/>
  <c r="E19" i="17" l="1"/>
  <c r="D19" i="17"/>
  <c r="D19" i="50"/>
  <c r="F19" i="42"/>
  <c r="W19" i="17" l="1"/>
  <c r="E37" i="17" l="1"/>
  <c r="G38" i="17"/>
  <c r="F38" i="17"/>
  <c r="F53" i="17" s="1"/>
  <c r="D37" i="17"/>
  <c r="D37" i="50"/>
  <c r="D37" i="42"/>
  <c r="F37" i="42" s="1"/>
  <c r="E37" i="46"/>
  <c r="W37" i="17" l="1"/>
  <c r="E31" i="46" l="1"/>
  <c r="E51" i="50" l="1"/>
  <c r="D13" i="42" l="1"/>
  <c r="F13" i="42" s="1"/>
  <c r="E43" i="50" l="1"/>
  <c r="E54" i="50" s="1"/>
  <c r="H28" i="50" l="1"/>
  <c r="H30" i="50" l="1"/>
  <c r="E36" i="17"/>
  <c r="E30" i="17" l="1"/>
  <c r="E31" i="17"/>
  <c r="E13" i="17"/>
  <c r="D13" i="17"/>
  <c r="D13" i="50"/>
  <c r="E42" i="46"/>
  <c r="E50" i="46"/>
  <c r="E46" i="46"/>
  <c r="W13" i="17" l="1"/>
  <c r="D36" i="17" l="1"/>
  <c r="W36" i="17" s="1"/>
  <c r="D36" i="50"/>
  <c r="D36" i="42"/>
  <c r="F36" i="42" s="1"/>
  <c r="D30" i="17" l="1"/>
  <c r="W30" i="17" s="1"/>
  <c r="D31" i="17"/>
  <c r="W31" i="17" s="1"/>
  <c r="D30" i="50"/>
  <c r="D31" i="50"/>
  <c r="D30" i="42"/>
  <c r="F30" i="42" s="1"/>
  <c r="D31" i="42"/>
  <c r="F31" i="42" s="1"/>
  <c r="I46" i="17" l="1"/>
  <c r="I47" i="17" s="1"/>
  <c r="I15" i="50" l="1"/>
  <c r="I21" i="50" s="1"/>
  <c r="I54" i="50" s="1"/>
  <c r="D41" i="50"/>
  <c r="D46" i="50"/>
  <c r="D50" i="50"/>
  <c r="D51" i="50" s="1"/>
  <c r="J46" i="17"/>
  <c r="J47" i="17" s="1"/>
  <c r="J43" i="17"/>
  <c r="J53" i="17" s="1"/>
  <c r="I43" i="17"/>
  <c r="I53" i="17" s="1"/>
  <c r="H43" i="17"/>
  <c r="H53" i="17" s="1"/>
  <c r="G43" i="17"/>
  <c r="G53" i="17" s="1"/>
  <c r="E41" i="17"/>
  <c r="E42" i="17"/>
  <c r="E46" i="17"/>
  <c r="E11" i="17"/>
  <c r="E12" i="17"/>
  <c r="E14" i="17"/>
  <c r="E15" i="17"/>
  <c r="E16" i="17"/>
  <c r="E17" i="17"/>
  <c r="E18" i="17"/>
  <c r="E24" i="17"/>
  <c r="E25" i="17"/>
  <c r="E26" i="17"/>
  <c r="E27" i="17"/>
  <c r="E28" i="17"/>
  <c r="E29" i="17"/>
  <c r="E35" i="17"/>
  <c r="E38" i="17" s="1"/>
  <c r="E50" i="17"/>
  <c r="E51" i="17" s="1"/>
  <c r="D42" i="17"/>
  <c r="D11" i="17"/>
  <c r="D12" i="17"/>
  <c r="D14" i="17"/>
  <c r="D15" i="17"/>
  <c r="D16" i="17"/>
  <c r="D17" i="17"/>
  <c r="D18" i="17"/>
  <c r="D24" i="17"/>
  <c r="D25" i="17"/>
  <c r="D26" i="17"/>
  <c r="D27" i="17"/>
  <c r="D28" i="17"/>
  <c r="D29" i="17"/>
  <c r="D35" i="17"/>
  <c r="D38" i="17" s="1"/>
  <c r="H24" i="50"/>
  <c r="H29" i="50"/>
  <c r="H41" i="50"/>
  <c r="H43" i="50" s="1"/>
  <c r="H46" i="50"/>
  <c r="H47" i="50" s="1"/>
  <c r="H50" i="50"/>
  <c r="H51" i="50" s="1"/>
  <c r="D42" i="50"/>
  <c r="D11" i="50"/>
  <c r="D12" i="50"/>
  <c r="D14" i="50"/>
  <c r="D15" i="50"/>
  <c r="D16" i="50"/>
  <c r="D17" i="50"/>
  <c r="D18" i="50"/>
  <c r="D24" i="50"/>
  <c r="D25" i="50"/>
  <c r="D26" i="50"/>
  <c r="D27" i="50"/>
  <c r="D28" i="50"/>
  <c r="D29" i="50"/>
  <c r="D35" i="50"/>
  <c r="D38" i="50" s="1"/>
  <c r="D42" i="42"/>
  <c r="F42" i="42" s="1"/>
  <c r="D11" i="42"/>
  <c r="D12" i="42"/>
  <c r="F12" i="42" s="1"/>
  <c r="D14" i="42"/>
  <c r="F14" i="42" s="1"/>
  <c r="D15" i="42"/>
  <c r="F15" i="42" s="1"/>
  <c r="D16" i="42"/>
  <c r="F16" i="42" s="1"/>
  <c r="D17" i="42"/>
  <c r="F17" i="42" s="1"/>
  <c r="D18" i="42"/>
  <c r="F18" i="42" s="1"/>
  <c r="D24" i="42"/>
  <c r="D25" i="42"/>
  <c r="F25" i="42" s="1"/>
  <c r="D26" i="42"/>
  <c r="F26" i="42" s="1"/>
  <c r="D27" i="42"/>
  <c r="F27" i="42" s="1"/>
  <c r="D28" i="42"/>
  <c r="F28" i="42" s="1"/>
  <c r="D29" i="42"/>
  <c r="F29" i="42" s="1"/>
  <c r="D35" i="42"/>
  <c r="D38" i="42" s="1"/>
  <c r="A5" i="17"/>
  <c r="A5" i="50"/>
  <c r="A5" i="42"/>
  <c r="AA46" i="17"/>
  <c r="AA27" i="17"/>
  <c r="AA25" i="17"/>
  <c r="AA24" i="17"/>
  <c r="AA16" i="17"/>
  <c r="AA15" i="17"/>
  <c r="AA14" i="17"/>
  <c r="AA12" i="17"/>
  <c r="AA11" i="17"/>
  <c r="C29" i="42"/>
  <c r="C18" i="42"/>
  <c r="C17" i="42"/>
  <c r="F24" i="42" l="1"/>
  <c r="F32" i="42" s="1"/>
  <c r="D32" i="42"/>
  <c r="H32" i="50"/>
  <c r="H54" i="50"/>
  <c r="D21" i="50"/>
  <c r="D21" i="17"/>
  <c r="E21" i="17"/>
  <c r="D21" i="42"/>
  <c r="E32" i="17"/>
  <c r="F11" i="42"/>
  <c r="F21" i="42" s="1"/>
  <c r="K15" i="50"/>
  <c r="K21" i="50" s="1"/>
  <c r="K54" i="50" s="1"/>
  <c r="F35" i="42"/>
  <c r="F38" i="42" s="1"/>
  <c r="D32" i="50"/>
  <c r="M53" i="17"/>
  <c r="D32" i="17"/>
  <c r="W11" i="17"/>
  <c r="D46" i="42"/>
  <c r="F46" i="42" s="1"/>
  <c r="F47" i="42" s="1"/>
  <c r="D46" i="17"/>
  <c r="W46" i="17" s="1"/>
  <c r="W25" i="17"/>
  <c r="W29" i="17"/>
  <c r="W27" i="17"/>
  <c r="W24" i="17"/>
  <c r="W17" i="17"/>
  <c r="W12" i="17"/>
  <c r="W16" i="17"/>
  <c r="W14" i="17"/>
  <c r="D47" i="50"/>
  <c r="E43" i="17"/>
  <c r="D43" i="50"/>
  <c r="W35" i="17"/>
  <c r="W15" i="17"/>
  <c r="W28" i="17"/>
  <c r="W26" i="17"/>
  <c r="W42" i="17"/>
  <c r="W18" i="17"/>
  <c r="D41" i="17"/>
  <c r="D41" i="42"/>
  <c r="F41" i="42" s="1"/>
  <c r="F43" i="42" s="1"/>
  <c r="E47" i="17"/>
  <c r="E53" i="17" l="1"/>
  <c r="E52" i="46"/>
  <c r="D54" i="50"/>
  <c r="D47" i="42"/>
  <c r="D47" i="17"/>
  <c r="D50" i="42"/>
  <c r="D50" i="17"/>
  <c r="D43" i="42"/>
  <c r="D43" i="17"/>
  <c r="W41" i="17"/>
  <c r="D51" i="17" l="1"/>
  <c r="D53" i="17" s="1"/>
  <c r="W50" i="17"/>
  <c r="F50" i="42"/>
  <c r="F51" i="42" s="1"/>
  <c r="F53" i="42" s="1"/>
  <c r="D51" i="42"/>
  <c r="D53" i="42" s="1"/>
  <c r="D57" i="42" s="1"/>
</calcChain>
</file>

<file path=xl/sharedStrings.xml><?xml version="1.0" encoding="utf-8"?>
<sst xmlns="http://schemas.openxmlformats.org/spreadsheetml/2006/main" count="814" uniqueCount="205">
  <si>
    <t>Informe Estadístico sobre los Créditos Externos en Periodo de Ejecución 
del Gobierno Central y Resto del Sector Público
I Trimestre 2023</t>
  </si>
  <si>
    <t>Cuadro 1</t>
  </si>
  <si>
    <t>FECHAS IMPORTANTES ASOCIADAS A LOS CONTRATOS DE PRÉSTAMO</t>
  </si>
  <si>
    <t>Cuadro 2</t>
  </si>
  <si>
    <t>DESEMBOLSOS REALES Y PROGRAMACIÓN 2023</t>
  </si>
  <si>
    <t>Cuadro 3</t>
  </si>
  <si>
    <t>ESTADO FINANCIERO DE LA CONTRAPARTIDA NACIONAL Y DONACIÓN</t>
  </si>
  <si>
    <t>Cuadro 4</t>
  </si>
  <si>
    <t>DESEMBOLSOS, AVANCE FINANCIERO Y AVANCE FISICO (2015 - I TRIMESTRE 2023)</t>
  </si>
  <si>
    <t>Cuadro 5</t>
  </si>
  <si>
    <t xml:space="preserve">PROGRAMAS DE APOYO PRESUPUESTARIO </t>
  </si>
  <si>
    <t>CUADRO N° 1</t>
  </si>
  <si>
    <t>(cifras expresadas en valores absolutos en US$)</t>
  </si>
  <si>
    <t>Referencia del Acreedor</t>
  </si>
  <si>
    <t>Nombre del Programa / Proyecto</t>
  </si>
  <si>
    <t xml:space="preserve">Unidad Ejecutora </t>
  </si>
  <si>
    <t xml:space="preserve">Deudor / Garante </t>
  </si>
  <si>
    <r>
      <t>Monto del préstamo
(en US$)</t>
    </r>
    <r>
      <rPr>
        <b/>
        <vertAlign val="superscript"/>
        <sz val="9"/>
        <color theme="1"/>
        <rFont val="Arial"/>
        <family val="2"/>
      </rPr>
      <t xml:space="preserve"> 2/</t>
    </r>
  </si>
  <si>
    <t>Fecha suscripción del Contrato</t>
  </si>
  <si>
    <t>Fecha de aprobación de Ley</t>
  </si>
  <si>
    <t>Número de Ley</t>
  </si>
  <si>
    <t>Fecha incorporación de recursos al Presupuesto Nacional y/o Institucional</t>
  </si>
  <si>
    <t>Fecha de vencimiento del período de desembolso original</t>
  </si>
  <si>
    <t>Fecha de vencimiento del período de desembolso con prórrogas</t>
  </si>
  <si>
    <t>Cantidad de prórrogas otorgadas al período de desembolso</t>
  </si>
  <si>
    <t>BCIE</t>
  </si>
  <si>
    <r>
      <t xml:space="preserve">Programa Abastecimiento del Área Metropolitana de San José, Acueductos Urbanos y Alcantarillado Sanitario de Puerto Viejo de Limón </t>
    </r>
    <r>
      <rPr>
        <b/>
        <vertAlign val="superscript"/>
        <sz val="9"/>
        <color theme="1"/>
        <rFont val="Arial"/>
        <family val="2"/>
      </rPr>
      <t>1/</t>
    </r>
  </si>
  <si>
    <t>AyA</t>
  </si>
  <si>
    <t xml:space="preserve">AyA </t>
  </si>
  <si>
    <t>N/A</t>
  </si>
  <si>
    <r>
      <t>Programa Obras Estratégicas de Infraestructura Vial</t>
    </r>
    <r>
      <rPr>
        <b/>
        <vertAlign val="superscript"/>
        <sz val="9"/>
        <color theme="1"/>
        <rFont val="Arial"/>
        <family val="2"/>
      </rPr>
      <t xml:space="preserve"> 2/</t>
    </r>
  </si>
  <si>
    <t>CONAVI</t>
  </si>
  <si>
    <t>AM2080</t>
  </si>
  <si>
    <t>Ampliación Programa  de Obras Estratégicas de Infraestructura Vial</t>
  </si>
  <si>
    <t xml:space="preserve">Programa de Renovación de la Infraestructura y Equipamiento Hospitalario </t>
  </si>
  <si>
    <t>CCSS</t>
  </si>
  <si>
    <t>Proyecto de Reducción de Agua No Contabilizada y Optimización de la Eficiencia Energética en el GAM</t>
  </si>
  <si>
    <t>Programa de Abastecimiento del Área Metropolitana de San José, Acueductos Urbanos II y Alcantarillado Sanitario de Juanito Mora de Puntarenas</t>
  </si>
  <si>
    <t>2188-A</t>
  </si>
  <si>
    <t>Programa de Agua Potable y Saneamiento de Zonas Costeras, Gestión de la Calidad y Eficiencia del Servicio (PAACC)</t>
  </si>
  <si>
    <t>Programa de Alcantarillado y Control de Inundaciones para Limón</t>
  </si>
  <si>
    <t>AyA/SENARA</t>
  </si>
  <si>
    <t xml:space="preserve">Gobierno </t>
  </si>
  <si>
    <t>Adquisición y Aplicación de Vacunas COVID-19</t>
  </si>
  <si>
    <t>CNE</t>
  </si>
  <si>
    <t>Proyecto de Abastecimiento de Agua para la Cuenca Media del río Tempisque y Comunidades Costeras (PAACUME)</t>
  </si>
  <si>
    <t xml:space="preserve">SENARA </t>
  </si>
  <si>
    <t>60 meses a partir del primer desembolso</t>
  </si>
  <si>
    <t>BID</t>
  </si>
  <si>
    <t>2493/OC-CR</t>
  </si>
  <si>
    <r>
      <t>Programa de Agua Potable y Saneamiento</t>
    </r>
    <r>
      <rPr>
        <vertAlign val="superscript"/>
        <sz val="9"/>
        <color theme="1"/>
        <rFont val="Arial"/>
        <family val="2"/>
      </rPr>
      <t xml:space="preserve"> </t>
    </r>
  </si>
  <si>
    <t xml:space="preserve">AyA  / Gobierno </t>
  </si>
  <si>
    <t>3071/OC-CR</t>
  </si>
  <si>
    <t>Programa de Infraestructura de Transporte</t>
  </si>
  <si>
    <t>MOPT</t>
  </si>
  <si>
    <t xml:space="preserve">3072/CH-CR </t>
  </si>
  <si>
    <t>3488/OC-CR</t>
  </si>
  <si>
    <t>Programa de Integración Fronteriza de Costa Rica</t>
  </si>
  <si>
    <t xml:space="preserve">COMEX </t>
  </si>
  <si>
    <t>4507/OC-CR</t>
  </si>
  <si>
    <t>Programa Red Vial Cantonal II</t>
  </si>
  <si>
    <t>3589/OC-CR</t>
  </si>
  <si>
    <t xml:space="preserve">Primer Programa de Energía Renovable, Transmisión y Distribución de Electricidad </t>
  </si>
  <si>
    <t>ICE</t>
  </si>
  <si>
    <t>4864/OC-CR</t>
  </si>
  <si>
    <t xml:space="preserve">Programa de Infraestructura Vial y Promoción de Asociaciones Público-Privadas </t>
  </si>
  <si>
    <t xml:space="preserve">MOPT </t>
  </si>
  <si>
    <t>4871/OC-CR</t>
  </si>
  <si>
    <t>Programa de Seguridad Ciudadana y Prevención de Violencia</t>
  </si>
  <si>
    <t>MJP</t>
  </si>
  <si>
    <t>BIRF</t>
  </si>
  <si>
    <t>8593-CR</t>
  </si>
  <si>
    <t>Programa por Resultados para el Fortalecimiento del Seguro Universal de Salud en Costa Rica</t>
  </si>
  <si>
    <t>9075-CR</t>
  </si>
  <si>
    <t>Proyecto Hacienda Digital para el Bicentenario</t>
  </si>
  <si>
    <t xml:space="preserve">MH </t>
  </si>
  <si>
    <t>9922</t>
  </si>
  <si>
    <t>9050-CR</t>
  </si>
  <si>
    <t>Programa de Desarrollo Sostenible de la Pesca
y Acuicultura en Costa Rica</t>
  </si>
  <si>
    <t>INCOPESCA</t>
  </si>
  <si>
    <t>EXIMBANK</t>
  </si>
  <si>
    <t xml:space="preserve">1420203052013111013
</t>
  </si>
  <si>
    <r>
      <t>Proyecto Rehabilitación y Ampliación de la Ruta Nacional No. 32</t>
    </r>
    <r>
      <rPr>
        <b/>
        <sz val="9"/>
        <color theme="1"/>
        <rFont val="Arial"/>
        <family val="2"/>
      </rPr>
      <t xml:space="preserve"> </t>
    </r>
    <r>
      <rPr>
        <b/>
        <vertAlign val="superscript"/>
        <sz val="9"/>
        <color theme="1"/>
        <rFont val="Arial"/>
        <family val="2"/>
      </rPr>
      <t>3/</t>
    </r>
  </si>
  <si>
    <t>1420202052013211015</t>
  </si>
  <si>
    <t xml:space="preserve">Proyecto Rehabilitación y Ampliación de la Ruta Nacional No. 32 </t>
  </si>
  <si>
    <t>JICA</t>
  </si>
  <si>
    <t>CR-P5-2</t>
  </si>
  <si>
    <r>
      <t xml:space="preserve">Proyecto Geotérmico Borinquen I </t>
    </r>
    <r>
      <rPr>
        <b/>
        <vertAlign val="superscript"/>
        <sz val="9"/>
        <color theme="1"/>
        <rFont val="Arial"/>
        <family val="2"/>
      </rPr>
      <t>4/</t>
    </r>
  </si>
  <si>
    <t xml:space="preserve">ICE / Gobierno </t>
  </si>
  <si>
    <t>KFW</t>
  </si>
  <si>
    <r>
      <t xml:space="preserve">Programa de Saneamiento en Zonas Prioritarias </t>
    </r>
    <r>
      <rPr>
        <b/>
        <vertAlign val="superscript"/>
        <sz val="9"/>
        <color theme="1"/>
        <rFont val="Arial"/>
        <family val="2"/>
      </rPr>
      <t>4/</t>
    </r>
  </si>
  <si>
    <t>G. TOTAL en US$</t>
  </si>
  <si>
    <t>FUENTE: BASE DE DATOS SIGADE v. 6.1 / INFORMES DE SEGUIMIENTO SEMESTRAL DE LAS UNIDADES EJECUTORAS (UE)</t>
  </si>
  <si>
    <r>
      <t>NOTAS:</t>
    </r>
    <r>
      <rPr>
        <b/>
        <sz val="9"/>
        <color theme="1"/>
        <rFont val="Arial"/>
        <family val="2"/>
      </rPr>
      <t xml:space="preserve"> </t>
    </r>
  </si>
  <si>
    <r>
      <t>N/A=</t>
    </r>
    <r>
      <rPr>
        <sz val="9"/>
        <color theme="1"/>
        <rFont val="Arial"/>
        <family val="2"/>
      </rPr>
      <t xml:space="preserve"> No aplica.</t>
    </r>
  </si>
  <si>
    <r>
      <rPr>
        <b/>
        <sz val="9"/>
        <color rgb="FF000000"/>
        <rFont val="Arial"/>
        <family val="2"/>
      </rPr>
      <t xml:space="preserve">1/ </t>
    </r>
    <r>
      <rPr>
        <sz val="9"/>
        <color rgb="FF000000"/>
        <rFont val="Arial"/>
        <family val="2"/>
      </rPr>
      <t>El Programa alcanza el 100% del monto del crédito desembolsado en junio 2021 (considerando los recursos rescindidos por el BCIE); sin embargo, continúa ejecutando las obras pendientes, con fecha prevista de finalizació</t>
    </r>
    <r>
      <rPr>
        <sz val="9"/>
        <rFont val="Arial"/>
        <family val="2"/>
      </rPr>
      <t>n en 2024.</t>
    </r>
    <r>
      <rPr>
        <sz val="9"/>
        <color rgb="FF000000"/>
        <rFont val="Arial"/>
        <family val="2"/>
      </rPr>
      <t xml:space="preserve"> </t>
    </r>
  </si>
  <si>
    <r>
      <rPr>
        <b/>
        <sz val="9"/>
        <color rgb="FF000000"/>
        <rFont val="Arial"/>
        <family val="2"/>
      </rPr>
      <t xml:space="preserve">2/ </t>
    </r>
    <r>
      <rPr>
        <sz val="9"/>
        <color rgb="FF000000"/>
        <rFont val="Arial"/>
        <family val="2"/>
      </rPr>
      <t xml:space="preserve">El Programa alcanza el 100% del monto del crédito desembolsado en Mayo 2021; sin embargo, continúa ejecutando las obras pendientes, como lo es el Corredor de Circunvalación Norte. </t>
    </r>
  </si>
  <si>
    <r>
      <rPr>
        <b/>
        <sz val="9"/>
        <color theme="1"/>
        <rFont val="Arial"/>
        <family val="2"/>
      </rPr>
      <t>3/</t>
    </r>
    <r>
      <rPr>
        <sz val="9"/>
        <color theme="1"/>
        <rFont val="Arial"/>
        <family val="2"/>
      </rPr>
      <t xml:space="preserve"> El monto del préstamo en dólares responde al monto desembolsado (utilizando las referencias cambiarias del acreedor), y pagado a la empresa contratista a cargo del proyecto. Para efectos de calcular el periodo de ejecución real de dicho crédito, se utiliza la fecha de entrada en vigencia (efectividad dada por el Acreedor) y la fecha del último desembolso realizado por el Acreedor.</t>
    </r>
  </si>
  <si>
    <r>
      <rPr>
        <b/>
        <sz val="9"/>
        <color rgb="FF000000"/>
        <rFont val="Arial"/>
        <family val="2"/>
      </rPr>
      <t>4/</t>
    </r>
    <r>
      <rPr>
        <sz val="9"/>
        <color rgb="FF000000"/>
        <rFont val="Arial"/>
        <family val="2"/>
      </rPr>
      <t xml:space="preserve"> Para dolarizar los montos de los préstamos cuya moneda contractual no fue pactada en dólares se utilizó como referencia el valor del tipo de cambio al 31 de marzo del 2023 de dicha moneda con respecto al dólar.</t>
    </r>
  </si>
  <si>
    <t>CUADRO N° 2</t>
  </si>
  <si>
    <t>(cifras expresadas en valores absolutos US$)</t>
  </si>
  <si>
    <t>Nombre del Programa/Proyecto</t>
  </si>
  <si>
    <t>Unidad Ejecutora</t>
  </si>
  <si>
    <t xml:space="preserve">Monto del préstamo
(en US$) </t>
  </si>
  <si>
    <t xml:space="preserve">Monto acumulado desembolsado a Marzo 2023
(en US$)  </t>
  </si>
  <si>
    <t xml:space="preserve">Monto Pendiente por desembolsar
 (en US$)  </t>
  </si>
  <si>
    <r>
      <rPr>
        <b/>
        <sz val="9"/>
        <color rgb="FF000000"/>
        <rFont val="Arial"/>
        <family val="2"/>
      </rPr>
      <t xml:space="preserve">Programado </t>
    </r>
    <r>
      <rPr>
        <b/>
        <vertAlign val="superscript"/>
        <sz val="9"/>
        <color rgb="FF000000"/>
        <rFont val="Arial"/>
        <family val="2"/>
      </rPr>
      <t>1/</t>
    </r>
  </si>
  <si>
    <t>Real</t>
  </si>
  <si>
    <t>I Trimestre 2023</t>
  </si>
  <si>
    <t>II Trimestre 2023</t>
  </si>
  <si>
    <t>III Trimestre 2023</t>
  </si>
  <si>
    <t>IV Trimestre 2023</t>
  </si>
  <si>
    <t xml:space="preserve">Programa Abastecimiento del Área Metropolitana de San José, Acueductos Urbanos y Alcantarillado Sanitario de Puerto Viejo de Limón </t>
  </si>
  <si>
    <t>Programa Obras Estratégicas de Infraestructura Vial</t>
  </si>
  <si>
    <t>Programa de Renovación de la Infraestructura y Equipamiento Hospitalario</t>
  </si>
  <si>
    <r>
      <t>Proyecto de Reducción de Agua No Contabilizada y Optimización de la Eficiencia Energética en el GAM</t>
    </r>
    <r>
      <rPr>
        <b/>
        <vertAlign val="superscript"/>
        <sz val="9"/>
        <color theme="1"/>
        <rFont val="Arial"/>
        <family val="2"/>
      </rPr>
      <t xml:space="preserve"> </t>
    </r>
  </si>
  <si>
    <t>Programa de Agua Potable y Saneamiento de Zonas Costeras, Gestión de la Calidad y Eficiencia del Servicio</t>
  </si>
  <si>
    <t xml:space="preserve"> -   </t>
  </si>
  <si>
    <t>Proyecto Adquisición y Aplicación de Vacunas COVID-19</t>
  </si>
  <si>
    <t xml:space="preserve">Programa de Agua Potable y Saneamiento </t>
  </si>
  <si>
    <t>Primer Programa de Energía Renovable, Transmisión y Distribución de Electricidad</t>
  </si>
  <si>
    <r>
      <rPr>
        <sz val="9"/>
        <color rgb="FF000000"/>
        <rFont val="Arial"/>
        <family val="2"/>
      </rPr>
      <t xml:space="preserve">Proyecto Rehabilitación y Ampliación de la Ruta Nacional No. 32 </t>
    </r>
    <r>
      <rPr>
        <b/>
        <vertAlign val="superscript"/>
        <sz val="9"/>
        <color rgb="FF000000"/>
        <rFont val="Arial"/>
        <family val="2"/>
      </rPr>
      <t>2/</t>
    </r>
  </si>
  <si>
    <r>
      <rPr>
        <sz val="9"/>
        <color rgb="FF000000"/>
        <rFont val="Arial"/>
        <family val="2"/>
      </rPr>
      <t xml:space="preserve">Proyecto Geotérmico Borinquen I </t>
    </r>
    <r>
      <rPr>
        <b/>
        <vertAlign val="superscript"/>
        <sz val="9"/>
        <color rgb="FF000000"/>
        <rFont val="Arial"/>
        <family val="2"/>
      </rPr>
      <t>3/</t>
    </r>
  </si>
  <si>
    <t xml:space="preserve">KFW </t>
  </si>
  <si>
    <r>
      <rPr>
        <sz val="9"/>
        <color rgb="FF000000"/>
        <rFont val="Arial"/>
        <family val="2"/>
      </rPr>
      <t xml:space="preserve">Programa de Saneamiento en Zonas Prioritarias </t>
    </r>
    <r>
      <rPr>
        <b/>
        <vertAlign val="superscript"/>
        <sz val="9"/>
        <color rgb="FF000000"/>
        <rFont val="Arial"/>
        <family val="2"/>
      </rPr>
      <t>3/</t>
    </r>
  </si>
  <si>
    <t>FUENTE: BASE DE DATOS SIGADE v. 6.1 / INFORMES DE SEGUIMIENTO DE LAS UNIDADES EJECUTORAS (UE)</t>
  </si>
  <si>
    <r>
      <t>N/A=</t>
    </r>
    <r>
      <rPr>
        <sz val="9"/>
        <color theme="1"/>
        <rFont val="Arial"/>
        <family val="2"/>
      </rPr>
      <t xml:space="preserve"> No aplica</t>
    </r>
  </si>
  <si>
    <r>
      <rPr>
        <b/>
        <sz val="9"/>
        <color rgb="FF000000"/>
        <rFont val="Arial"/>
        <family val="2"/>
      </rPr>
      <t>1/</t>
    </r>
    <r>
      <rPr>
        <sz val="9"/>
        <color rgb="FF000000"/>
        <rFont val="Arial"/>
        <family val="2"/>
      </rPr>
      <t xml:space="preserve">  Los datos de Programación de Desembolsos de los Recursos Externos para el año 2023 fueron suministrados por las UE/UCP en el Informe de Seguimiento correspondiente al II Semestre 2022.</t>
    </r>
  </si>
  <si>
    <r>
      <rPr>
        <b/>
        <sz val="9"/>
        <color rgb="FF000000"/>
        <rFont val="Arial"/>
        <family val="2"/>
      </rPr>
      <t xml:space="preserve">2/  </t>
    </r>
    <r>
      <rPr>
        <sz val="9"/>
        <color rgb="FF000000"/>
        <rFont val="Arial"/>
        <family val="2"/>
      </rPr>
      <t>El monto del préstamo en dólares responde al monto desembolsado (utilizando las referencias cambiarias del acreedor), y pagado a la empresa contratista a cargo del proyecto. Para efectos de calcular el periodo de ejecución real de dicho crédito, se utiliza la fecha de entrada en vigencia (efectividad dada por el Acreedor) y la fecha del último desembolso realizado por el Acreedor.</t>
    </r>
  </si>
  <si>
    <r>
      <rPr>
        <b/>
        <sz val="9"/>
        <color rgb="FF000000"/>
        <rFont val="Arial"/>
        <family val="2"/>
      </rPr>
      <t>3/</t>
    </r>
    <r>
      <rPr>
        <sz val="9"/>
        <color rgb="FF000000"/>
        <rFont val="Arial"/>
        <family val="2"/>
      </rPr>
      <t xml:space="preserve"> Para dolarizar los montos de los préstamos cuya moneda contractual no fue pactada en dólares, se utilizó como referencia el valor del tipo de cambio al 31 de marzo de 2023 de dicha moneda con respecto al dólar.</t>
    </r>
  </si>
  <si>
    <t>CUADRO N° 3</t>
  </si>
  <si>
    <t>Monto del préstamo
(en US$)</t>
  </si>
  <si>
    <t>Contrapartida Nacional</t>
  </si>
  <si>
    <t>Donación</t>
  </si>
  <si>
    <t xml:space="preserve">Monto Original                       (en US$)
</t>
  </si>
  <si>
    <t>Monto Vigente
 (en US$)</t>
  </si>
  <si>
    <t>Monto ejecutado a marzo 2023</t>
  </si>
  <si>
    <t>Monto pendiente por ejecutar</t>
  </si>
  <si>
    <t>Monto de donación</t>
  </si>
  <si>
    <t>Monto desembolsado a Marzo 2023 (Desembolsado)</t>
  </si>
  <si>
    <t xml:space="preserve">Monto pendiente por desembolsar </t>
  </si>
  <si>
    <t xml:space="preserve">Proyecto de Reducción de Agua No Contabilizada y Optimización de la Eficiencia Energética en el GAM </t>
  </si>
  <si>
    <r>
      <t xml:space="preserve">Programa de Abastecimiento del Área Metropolitana de San José, Acueductos Urbanos II y Alcantarillado Sanitario de Juanito Mora de Puntarenas </t>
    </r>
    <r>
      <rPr>
        <vertAlign val="superscript"/>
        <sz val="9"/>
        <color theme="1"/>
        <rFont val="Arial"/>
        <family val="2"/>
      </rPr>
      <t>3/</t>
    </r>
  </si>
  <si>
    <t>NA</t>
  </si>
  <si>
    <r>
      <rPr>
        <sz val="9"/>
        <color rgb="FF000000"/>
        <rFont val="Arial"/>
        <family val="2"/>
      </rPr>
      <t xml:space="preserve">Proyecto Rehabilitación y Ampliación de la Ruta Nacional No. 32 </t>
    </r>
    <r>
      <rPr>
        <b/>
        <vertAlign val="superscript"/>
        <sz val="9"/>
        <color rgb="FF000000"/>
        <rFont val="Arial"/>
        <family val="2"/>
      </rPr>
      <t>1/</t>
    </r>
  </si>
  <si>
    <r>
      <rPr>
        <sz val="9"/>
        <color rgb="FF000000"/>
        <rFont val="Arial"/>
        <family val="2"/>
      </rPr>
      <t>Proyecto Rehabilitación y Ampliación de la Ruta Nacional No. 32</t>
    </r>
    <r>
      <rPr>
        <vertAlign val="superscript"/>
        <sz val="9"/>
        <color rgb="FF000000"/>
        <rFont val="Arial"/>
        <family val="2"/>
      </rPr>
      <t xml:space="preserve"> </t>
    </r>
  </si>
  <si>
    <r>
      <rPr>
        <sz val="9"/>
        <color rgb="FF000000"/>
        <rFont val="Arial"/>
        <family val="2"/>
      </rPr>
      <t xml:space="preserve">Proyecto Geotérmico Borinquen I </t>
    </r>
    <r>
      <rPr>
        <b/>
        <vertAlign val="superscript"/>
        <sz val="9"/>
        <color rgb="FF000000"/>
        <rFont val="Arial"/>
        <family val="2"/>
      </rPr>
      <t>2/</t>
    </r>
  </si>
  <si>
    <r>
      <rPr>
        <sz val="9"/>
        <color rgb="FF000000"/>
        <rFont val="Arial"/>
        <family val="2"/>
      </rPr>
      <t>Programa de Saneamiento en Zonas Prioritarias</t>
    </r>
    <r>
      <rPr>
        <vertAlign val="superscript"/>
        <sz val="9"/>
        <color rgb="FF000000"/>
        <rFont val="Arial"/>
        <family val="2"/>
      </rPr>
      <t xml:space="preserve"> 2/</t>
    </r>
  </si>
  <si>
    <r>
      <rPr>
        <b/>
        <sz val="9"/>
        <color rgb="FF000000"/>
        <rFont val="Arial"/>
        <family val="2"/>
      </rPr>
      <t>1/</t>
    </r>
    <r>
      <rPr>
        <sz val="9"/>
        <color rgb="FF000000"/>
        <rFont val="Arial"/>
        <family val="2"/>
      </rPr>
      <t xml:space="preserve"> El monto del préstamo en dólares responde al monto desembolsado (utilizando las referencias cambiarias del acreedor), y pagado a la empresa contratista a cargo del proyecto. Para efectos de calcular el periodo de ejecución real de dicho crédito, se utiliza la fecha de entrada en vigencia (efectividad dada por el Acreedor) y la fecha del último desembolso realizado por el Acreedor.</t>
    </r>
  </si>
  <si>
    <r>
      <rPr>
        <b/>
        <sz val="9"/>
        <color rgb="FF000000"/>
        <rFont val="Arial"/>
        <family val="2"/>
      </rPr>
      <t>2/</t>
    </r>
    <r>
      <rPr>
        <sz val="9"/>
        <color rgb="FF000000"/>
        <rFont val="Arial"/>
        <family val="2"/>
      </rPr>
      <t xml:space="preserve">  Para dolarizar los montos de los préstamos cuya moneda contractual no fue pactada en dólares se utilizó como referencia el valor del tipo de cambio al 31 de marzo de 2023 de dicha moneda con respecto al dólar.</t>
    </r>
  </si>
  <si>
    <t>CUADRO N° 4</t>
  </si>
  <si>
    <t>DESEMBOLSOS, AVANCE FINANCIERO Y AVANCE FISICO (2015 - I Trimestre 2023)</t>
  </si>
  <si>
    <t xml:space="preserve">Monto del préstamo 
(en US$) </t>
  </si>
  <si>
    <r>
      <t xml:space="preserve">Desembolsos </t>
    </r>
    <r>
      <rPr>
        <b/>
        <vertAlign val="superscript"/>
        <sz val="9"/>
        <color theme="1"/>
        <rFont val="Arial"/>
        <family val="2"/>
      </rPr>
      <t>1/</t>
    </r>
  </si>
  <si>
    <r>
      <t xml:space="preserve">Avance financiero (%) </t>
    </r>
    <r>
      <rPr>
        <b/>
        <vertAlign val="superscript"/>
        <sz val="9"/>
        <color theme="1"/>
        <rFont val="Arial"/>
        <family val="2"/>
      </rPr>
      <t>2/</t>
    </r>
  </si>
  <si>
    <r>
      <t xml:space="preserve">Avance físico (%) </t>
    </r>
    <r>
      <rPr>
        <b/>
        <vertAlign val="superscript"/>
        <sz val="9"/>
        <color theme="1"/>
        <rFont val="Arial"/>
        <family val="2"/>
      </rPr>
      <t>2/</t>
    </r>
  </si>
  <si>
    <t>Al I Trimestre 2023</t>
  </si>
  <si>
    <r>
      <t xml:space="preserve">Programa Abastecimiento del Área Metropolitana de San José, Acueductos Urbanos y Alcantarillado Sanitario de Puerto Viejo de Limón  </t>
    </r>
    <r>
      <rPr>
        <b/>
        <vertAlign val="superscript"/>
        <sz val="12"/>
        <color rgb="FF000000"/>
        <rFont val="Arial"/>
        <family val="2"/>
      </rPr>
      <t>3/</t>
    </r>
  </si>
  <si>
    <t xml:space="preserve">Programa Obras Estratégicas de Infraestructura Vial </t>
  </si>
  <si>
    <r>
      <rPr>
        <sz val="9"/>
        <color rgb="FF000000"/>
        <rFont val="Arial"/>
      </rPr>
      <t xml:space="preserve">Programa de Acueducto y Alcantarillado en Ciudades Costeras (PAACC) </t>
    </r>
    <r>
      <rPr>
        <b/>
        <vertAlign val="superscript"/>
        <sz val="9"/>
        <color rgb="FF000000"/>
        <rFont val="Arial"/>
      </rPr>
      <t>4/</t>
    </r>
  </si>
  <si>
    <t>N/D</t>
  </si>
  <si>
    <r>
      <t>Programa de Agua Potable y Saneamiento</t>
    </r>
    <r>
      <rPr>
        <b/>
        <vertAlign val="superscript"/>
        <sz val="9"/>
        <color theme="1"/>
        <rFont val="Arial"/>
        <family val="2"/>
      </rPr>
      <t xml:space="preserve"> </t>
    </r>
  </si>
  <si>
    <t xml:space="preserve">3071/OC-CR  
</t>
  </si>
  <si>
    <r>
      <rPr>
        <sz val="9"/>
        <color rgb="FF000000"/>
        <rFont val="Arial"/>
        <family val="2"/>
      </rPr>
      <t xml:space="preserve">Programa de Infraestructura de Transporte </t>
    </r>
    <r>
      <rPr>
        <b/>
        <vertAlign val="superscript"/>
        <sz val="9"/>
        <color rgb="FF000000"/>
        <rFont val="Arial"/>
        <family val="2"/>
      </rPr>
      <t>5/</t>
    </r>
  </si>
  <si>
    <t xml:space="preserve">
3072/CH-CR </t>
  </si>
  <si>
    <r>
      <rPr>
        <sz val="9"/>
        <color rgb="FF000000"/>
        <rFont val="Arial"/>
        <family val="2"/>
      </rPr>
      <t>Programa de Infraestructura de Transporte</t>
    </r>
    <r>
      <rPr>
        <b/>
        <vertAlign val="superscript"/>
        <sz val="9"/>
        <color rgb="FF000000"/>
        <rFont val="Arial"/>
        <family val="2"/>
      </rPr>
      <t xml:space="preserve"> 5/</t>
    </r>
  </si>
  <si>
    <r>
      <t>Primer Programa de Energía Renovable, Transmisión y Distribución de Electricidad</t>
    </r>
    <r>
      <rPr>
        <sz val="9"/>
        <color rgb="FFFF0000"/>
        <rFont val="Arial"/>
        <family val="2"/>
      </rPr>
      <t xml:space="preserve"> </t>
    </r>
  </si>
  <si>
    <t xml:space="preserve">ICE </t>
  </si>
  <si>
    <t xml:space="preserve">Programa por Resultados para el Fortalecimiento del Seguro Universal de Salud en Costa Rica </t>
  </si>
  <si>
    <t>ND</t>
  </si>
  <si>
    <r>
      <rPr>
        <sz val="9"/>
        <color rgb="FF000000"/>
        <rFont val="Arial"/>
        <family val="2"/>
      </rPr>
      <t xml:space="preserve">Proyecto Rehabilitación y Ampliación de la Ruta Nacional No. 32 </t>
    </r>
    <r>
      <rPr>
        <b/>
        <vertAlign val="superscript"/>
        <sz val="9"/>
        <color rgb="FF000000"/>
        <rFont val="Arial"/>
        <family val="2"/>
      </rPr>
      <t>6/</t>
    </r>
  </si>
  <si>
    <r>
      <t>Proyecto Rehabilitación y Ampliación de la Ruta Nacional No. 32</t>
    </r>
    <r>
      <rPr>
        <vertAlign val="superscript"/>
        <sz val="9"/>
        <color theme="1"/>
        <rFont val="Arial"/>
        <family val="2"/>
      </rPr>
      <t xml:space="preserve"> </t>
    </r>
  </si>
  <si>
    <r>
      <rPr>
        <sz val="9"/>
        <color rgb="FF000000"/>
        <rFont val="Arial"/>
        <family val="2"/>
      </rPr>
      <t xml:space="preserve">Proyecto Geotérmico Borinquen I </t>
    </r>
    <r>
      <rPr>
        <b/>
        <vertAlign val="superscript"/>
        <sz val="9"/>
        <color rgb="FF000000"/>
        <rFont val="Arial"/>
        <family val="2"/>
      </rPr>
      <t>7/</t>
    </r>
  </si>
  <si>
    <r>
      <rPr>
        <sz val="9"/>
        <color rgb="FF000000"/>
        <rFont val="Arial"/>
        <family val="2"/>
      </rPr>
      <t xml:space="preserve">Programa de Saneamiento en Zonas Prioritarias </t>
    </r>
    <r>
      <rPr>
        <b/>
        <vertAlign val="superscript"/>
        <sz val="9"/>
        <color rgb="FF000000"/>
        <rFont val="Arial"/>
        <family val="2"/>
      </rPr>
      <t>7/</t>
    </r>
  </si>
  <si>
    <r>
      <t>N/D=</t>
    </r>
    <r>
      <rPr>
        <sz val="9"/>
        <color theme="1"/>
        <rFont val="Arial"/>
        <family val="2"/>
      </rPr>
      <t xml:space="preserve"> Información no disponible</t>
    </r>
  </si>
  <si>
    <r>
      <rPr>
        <b/>
        <sz val="9"/>
        <color rgb="FF000000"/>
        <rFont val="Arial"/>
        <family val="2"/>
      </rPr>
      <t>1/</t>
    </r>
    <r>
      <rPr>
        <sz val="9"/>
        <color rgb="FF000000"/>
        <rFont val="Arial"/>
        <family val="2"/>
      </rPr>
      <t xml:space="preserve"> Los valores corresponden al comportamiento de cada año y periodo en particular (no son acumulados).</t>
    </r>
  </si>
  <si>
    <r>
      <rPr>
        <b/>
        <sz val="9"/>
        <color rgb="FF000000"/>
        <rFont val="Arial"/>
        <family val="2"/>
      </rPr>
      <t>2/</t>
    </r>
    <r>
      <rPr>
        <sz val="9"/>
        <color rgb="FF000000"/>
        <rFont val="Arial"/>
        <family val="2"/>
      </rPr>
      <t xml:space="preserve"> Los valores corresponden al avance acumulado desde que inició el Programa/Proyecto hasta el final de cada periodo.</t>
    </r>
  </si>
  <si>
    <r>
      <rPr>
        <b/>
        <sz val="9"/>
        <color rgb="FF000000"/>
        <rFont val="Arial"/>
        <family val="2"/>
      </rPr>
      <t>3/</t>
    </r>
    <r>
      <rPr>
        <sz val="9"/>
        <color rgb="FF000000"/>
        <rFont val="Arial"/>
        <family val="2"/>
      </rPr>
      <t xml:space="preserve"> Esta disminución de Avance Físico, se atribuye según AyA, a cambios solicitados por Casa Presidencial en cuanto al cronograma del Proyecto "Diseño Quinta Etapa Ampliación Acueducto Metropolitano" y a un error a lo interno en cuanto al cálculo del avance físico para el "Plan Maestro del Gran Área Metropolitana" y a la necesidad de replanteamiento de este último proyecto por parte del AyA.</t>
    </r>
  </si>
  <si>
    <r>
      <rPr>
        <b/>
        <sz val="9"/>
        <color rgb="FF000000"/>
        <rFont val="Arial"/>
      </rPr>
      <t>4/</t>
    </r>
    <r>
      <rPr>
        <sz val="9"/>
        <color rgb="FF000000"/>
        <rFont val="Arial"/>
      </rPr>
      <t xml:space="preserve"> El avance financiero para el préstamo BCIE 2188-A PAACC tuvo un leve ajuste a la baja al cierre del I trimestre 2023 producto de variaciones con el tipo de cambio de la porción del crédito desembolsada en Euros al convertirla a Dólares.</t>
    </r>
  </si>
  <si>
    <r>
      <rPr>
        <b/>
        <sz val="9"/>
        <color rgb="FF000000"/>
        <rFont val="Arial"/>
      </rPr>
      <t>5/</t>
    </r>
    <r>
      <rPr>
        <sz val="9"/>
        <color rgb="FF000000"/>
        <rFont val="Arial"/>
      </rPr>
      <t xml:space="preserve"> Durante el I Trimestre 2021, el Ejecutor aplicó un cambio a la metodología que venía implementando para estimar de avance físico del Programa, considerando las mejoras implementadas por parte del PIT para el cumplimiento de las disposiciones establecidas por la CGR.</t>
    </r>
  </si>
  <si>
    <r>
      <rPr>
        <b/>
        <sz val="9"/>
        <color rgb="FF000000"/>
        <rFont val="Arial"/>
        <family val="2"/>
      </rPr>
      <t xml:space="preserve">6/  </t>
    </r>
    <r>
      <rPr>
        <sz val="9"/>
        <color rgb="FF000000"/>
        <rFont val="Arial"/>
        <family val="2"/>
      </rPr>
      <t>El monto del préstamo en dólares responde al monto desembolsado (utilizando las referencias cambiarias del acreedor), y pagado a la empresa contratista a cargo del proyecto. Para efectos de calcular el periodo de ejecución real de dicho crédito, se utiliza la fecha de entrada en vigencia (efectividad dada por el Acreedor) y la fecha del último desembolso realizado por el Acreedor.</t>
    </r>
  </si>
  <si>
    <r>
      <rPr>
        <b/>
        <sz val="9"/>
        <color rgb="FF000000"/>
        <rFont val="Arial"/>
        <family val="2"/>
      </rPr>
      <t>7/</t>
    </r>
    <r>
      <rPr>
        <sz val="9"/>
        <color rgb="FF000000"/>
        <rFont val="Arial"/>
        <family val="2"/>
      </rPr>
      <t xml:space="preserve">  Para dolarizar los montos de los préstamos cuya moneda contractual no fue pactada en dólares, se utilizó como referencia el valor del tipo de cambio al 31 de marzo de 2023 de dicha moneda con respecto al dólar.</t>
    </r>
  </si>
  <si>
    <t>TIPOS DE CAMBIO</t>
  </si>
  <si>
    <t>Euros a $</t>
  </si>
  <si>
    <t>Yenes a $</t>
  </si>
  <si>
    <t>Yuanes a $</t>
  </si>
  <si>
    <t>CUADRO N° 5</t>
  </si>
  <si>
    <t xml:space="preserve">Fecha de desembolso realizado </t>
  </si>
  <si>
    <t>Monto desembolsado acumulado a marzo 2023
(en US$)</t>
  </si>
  <si>
    <t>AFD</t>
  </si>
  <si>
    <t xml:space="preserve">CCR 1025 01L </t>
  </si>
  <si>
    <t>Programa de Apoyo Presupuestario basado en Políticas para Implementar la Trayectoria Sostenible e Inclusiva de Costa Rica</t>
  </si>
  <si>
    <t>GOBNO</t>
  </si>
  <si>
    <t>Programa de Gestión Fiscal y de Descarbonización</t>
  </si>
  <si>
    <t>5264/OC-CR</t>
  </si>
  <si>
    <t>Programa de  Emergencia y  Fortalecimiento  Fiscal  SDL</t>
  </si>
  <si>
    <t>MH</t>
  </si>
  <si>
    <t xml:space="preserve">5263/OC-CR </t>
  </si>
  <si>
    <t>Programa de Apoyo a la Sostenibilidad Fiscal II (PBP)</t>
  </si>
  <si>
    <t>9146-CR</t>
  </si>
  <si>
    <t>9279-CR</t>
  </si>
  <si>
    <t>Segundo Préstamo para Políticas de Desarrollo para la Gestión Fiscal y Descarbonización, entre el Banco Internacional de Reconstrucción y Fomento</t>
  </si>
  <si>
    <t>FMI</t>
  </si>
  <si>
    <t>Apoyo para la recuperación post pandemia y consolidación fiscal</t>
  </si>
  <si>
    <t xml:space="preserve">FUENTE: BASE DE DATOS SIGADE v. 6.1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</si>
</sst>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 #,##0.00_-;_-* &quot;-&quot;??_-;_-@_-"/>
    <numFmt numFmtId="164" formatCode="_(&quot;₡&quot;* #,##0.00_);_(&quot;₡&quot;* \(#,##0.00\);_(&quot;₡&quot;* &quot;-&quot;??_);_(@_)"/>
    <numFmt numFmtId="165" formatCode="_(* #,##0.00_);_(* \(#,##0.00\);_(* &quot;-&quot;??_);_(@_)"/>
    <numFmt numFmtId="166" formatCode="dd/mm/yyyy;@"/>
    <numFmt numFmtId="167" formatCode="_([$€-2]* #,##0.00_);_([$€-2]* \(#,##0.00\);_([$€-2]* &quot;-&quot;??_)"/>
    <numFmt numFmtId="168" formatCode="_-* #,##0.00\ &quot;€&quot;_-;\-* #,##0.00\ &quot;€&quot;_-;_-* &quot;-&quot;??\ &quot;€&quot;_-;_-@_-"/>
    <numFmt numFmtId="169" formatCode="_(* #,##0.0000_);_(* \(#,##0.0000\);_(* &quot;-&quot;??_);_(@_)"/>
    <numFmt numFmtId="170" formatCode="_(* #,##0.0000_);_(* \(#,##0.0000\);_(* &quot;-&quot;????_);_(@_)"/>
    <numFmt numFmtId="171" formatCode="#,##0.0000"/>
    <numFmt numFmtId="172" formatCode="0.00_ ;[Red]\-0.00\ "/>
    <numFmt numFmtId="173" formatCode="_-* #,##0.0000_-;\-* #,##0.0000_-;_-* &quot;-&quot;????_-;_-@_-"/>
    <numFmt numFmtId="174" formatCode="_-* #,##0.00_-;\-* #,##0.00_-;_-* &quot;-&quot;????_-;_-@_-"/>
    <numFmt numFmtId="175" formatCode="0.0%"/>
  </numFmts>
  <fonts count="65">
    <font>
      <sz val="10"/>
      <name val="Courie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b/>
      <sz val="9"/>
      <name val="Arial"/>
      <family val="2"/>
    </font>
    <font>
      <sz val="9"/>
      <name val="Arial"/>
      <family val="2"/>
    </font>
    <font>
      <sz val="8"/>
      <name val="Courier"/>
      <family val="3"/>
    </font>
    <font>
      <sz val="10"/>
      <name val="Courier"/>
      <family val="3"/>
    </font>
    <font>
      <sz val="10"/>
      <name val="Courier"/>
      <family val="3"/>
    </font>
    <font>
      <sz val="11"/>
      <color indexed="8"/>
      <name val="Calibri"/>
      <family val="2"/>
    </font>
    <font>
      <sz val="11"/>
      <color indexed="9"/>
      <name val="Calibri"/>
      <family val="2"/>
    </font>
    <font>
      <sz val="11"/>
      <color indexed="20"/>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i/>
      <sz val="11"/>
      <color indexed="23"/>
      <name val="Calibri"/>
      <family val="2"/>
    </font>
    <font>
      <b/>
      <sz val="15"/>
      <color indexed="56"/>
      <name val="Calibri"/>
      <family val="2"/>
    </font>
    <font>
      <b/>
      <sz val="13"/>
      <color indexed="56"/>
      <name val="Calibri"/>
      <family val="2"/>
    </font>
    <font>
      <sz val="11"/>
      <color indexed="60"/>
      <name val="Calibri"/>
      <family val="2"/>
    </font>
    <font>
      <b/>
      <sz val="11"/>
      <color indexed="63"/>
      <name val="Calibri"/>
      <family val="2"/>
    </font>
    <font>
      <sz val="11"/>
      <color indexed="10"/>
      <name val="Calibri"/>
      <family val="2"/>
    </font>
    <font>
      <b/>
      <sz val="18"/>
      <color indexed="56"/>
      <name val="Cambria"/>
      <family val="2"/>
    </font>
    <font>
      <b/>
      <sz val="11"/>
      <color indexed="8"/>
      <name val="Calibri"/>
      <family val="2"/>
    </font>
    <font>
      <sz val="11"/>
      <color theme="1"/>
      <name val="Calibri"/>
      <family val="2"/>
      <scheme val="minor"/>
    </font>
    <font>
      <sz val="12"/>
      <name val="ＭＳ ゴシック"/>
      <family val="3"/>
      <charset val="128"/>
    </font>
    <font>
      <sz val="10"/>
      <name val="Arial"/>
      <family val="2"/>
    </font>
    <font>
      <b/>
      <sz val="9"/>
      <color theme="1"/>
      <name val="Arial"/>
      <family val="2"/>
    </font>
    <font>
      <sz val="9"/>
      <color theme="1"/>
      <name val="Arial"/>
      <family val="2"/>
    </font>
    <font>
      <b/>
      <u/>
      <sz val="9"/>
      <color theme="1"/>
      <name val="Arial"/>
      <family val="2"/>
    </font>
    <font>
      <b/>
      <vertAlign val="superscript"/>
      <sz val="9"/>
      <color theme="1"/>
      <name val="Arial"/>
      <family val="2"/>
    </font>
    <font>
      <b/>
      <sz val="11"/>
      <color theme="1"/>
      <name val="Arial"/>
      <family val="2"/>
    </font>
    <font>
      <sz val="11"/>
      <color theme="1"/>
      <name val="Arial"/>
      <family val="2"/>
    </font>
    <font>
      <sz val="9"/>
      <color rgb="FFFF0000"/>
      <name val="Arial"/>
      <family val="2"/>
    </font>
    <font>
      <sz val="10"/>
      <color rgb="FF000000"/>
      <name val="Segoe UI"/>
      <family val="2"/>
    </font>
    <font>
      <sz val="8"/>
      <color theme="1"/>
      <name val="Calibri"/>
      <family val="2"/>
    </font>
    <font>
      <b/>
      <sz val="12"/>
      <color theme="1"/>
      <name val="Arial"/>
      <family val="2"/>
    </font>
    <font>
      <sz val="11"/>
      <name val="Arial"/>
      <family val="2"/>
    </font>
    <font>
      <vertAlign val="superscript"/>
      <sz val="9"/>
      <color theme="1"/>
      <name val="Arial"/>
      <family val="2"/>
    </font>
    <font>
      <b/>
      <u/>
      <sz val="9"/>
      <name val="Arial"/>
      <family val="2"/>
    </font>
    <font>
      <b/>
      <sz val="10"/>
      <color theme="1"/>
      <name val="Arial Narrow"/>
      <family val="2"/>
    </font>
    <font>
      <b/>
      <sz val="10"/>
      <name val="Arial"/>
      <family val="2"/>
    </font>
    <font>
      <u/>
      <sz val="10"/>
      <color theme="10"/>
      <name val="Courier"/>
    </font>
    <font>
      <u/>
      <sz val="10"/>
      <color theme="10"/>
      <name val="Arial"/>
      <family val="2"/>
    </font>
    <font>
      <b/>
      <sz val="16"/>
      <name val="Arial"/>
      <family val="2"/>
    </font>
    <font>
      <sz val="9"/>
      <color rgb="FF000000"/>
      <name val="Arial"/>
      <family val="2"/>
    </font>
    <font>
      <b/>
      <sz val="9"/>
      <color rgb="FF000000"/>
      <name val="Arial"/>
      <family val="2"/>
    </font>
    <font>
      <b/>
      <vertAlign val="superscript"/>
      <sz val="9"/>
      <color rgb="FF000000"/>
      <name val="Arial"/>
      <family val="2"/>
    </font>
    <font>
      <vertAlign val="superscript"/>
      <sz val="9"/>
      <color rgb="FF000000"/>
      <name val="Arial"/>
      <family val="2"/>
    </font>
    <font>
      <b/>
      <sz val="10"/>
      <color theme="1"/>
      <name val="Arial"/>
      <family val="2"/>
    </font>
    <font>
      <sz val="10"/>
      <color theme="1"/>
      <name val="Arial"/>
      <family val="2"/>
    </font>
    <font>
      <b/>
      <u/>
      <sz val="10"/>
      <color theme="1"/>
      <name val="Arial"/>
      <family val="2"/>
    </font>
    <font>
      <b/>
      <vertAlign val="superscript"/>
      <sz val="12"/>
      <color rgb="FF000000"/>
      <name val="Arial"/>
      <family val="2"/>
    </font>
    <font>
      <sz val="9"/>
      <color rgb="FF000000"/>
      <name val="Arial"/>
    </font>
    <font>
      <b/>
      <vertAlign val="superscript"/>
      <sz val="9"/>
      <color rgb="FF000000"/>
      <name val="Arial"/>
    </font>
    <font>
      <b/>
      <sz val="9"/>
      <color rgb="FF000000"/>
      <name val="Arial"/>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bgColor indexed="64"/>
      </patternFill>
    </fill>
    <fill>
      <patternFill patternType="solid">
        <fgColor theme="3" tint="0.59999389629810485"/>
        <bgColor indexed="64"/>
      </patternFill>
    </fill>
    <fill>
      <patternFill patternType="solid">
        <fgColor rgb="FFCCFF99"/>
        <bgColor indexed="64"/>
      </patternFill>
    </fill>
    <fill>
      <patternFill patternType="solid">
        <fgColor rgb="FFFFFFFF"/>
        <bgColor indexed="64"/>
      </patternFill>
    </fill>
  </fills>
  <borders count="3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rgb="FF000000"/>
      </left>
      <right style="medium">
        <color indexed="64"/>
      </right>
      <top style="medium">
        <color indexed="64"/>
      </top>
      <bottom/>
      <diagonal/>
    </border>
    <border>
      <left style="medium">
        <color indexed="64"/>
      </left>
      <right style="medium">
        <color rgb="FF000000"/>
      </right>
      <top style="medium">
        <color indexed="64"/>
      </top>
      <bottom style="medium">
        <color indexed="64"/>
      </bottom>
      <diagonal/>
    </border>
    <border>
      <left style="medium">
        <color rgb="FF000000"/>
      </left>
      <right/>
      <top style="medium">
        <color indexed="64"/>
      </top>
      <bottom/>
      <diagonal/>
    </border>
    <border>
      <left/>
      <right style="medium">
        <color rgb="FF000000"/>
      </right>
      <top/>
      <bottom/>
      <diagonal/>
    </border>
    <border>
      <left style="medium">
        <color rgb="FF000000"/>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417">
    <xf numFmtId="0" fontId="0"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20" fillId="20" borderId="1" applyNumberFormat="0" applyAlignment="0" applyProtection="0"/>
    <xf numFmtId="0" fontId="20" fillId="20" borderId="1" applyNumberFormat="0" applyAlignment="0" applyProtection="0"/>
    <xf numFmtId="0" fontId="20" fillId="20" borderId="1" applyNumberFormat="0" applyAlignment="0" applyProtection="0"/>
    <xf numFmtId="0" fontId="20" fillId="20" borderId="1" applyNumberFormat="0" applyAlignment="0" applyProtection="0"/>
    <xf numFmtId="0" fontId="20" fillId="20" borderId="1" applyNumberFormat="0" applyAlignment="0" applyProtection="0"/>
    <xf numFmtId="0" fontId="21" fillId="21" borderId="2" applyNumberFormat="0" applyAlignment="0" applyProtection="0"/>
    <xf numFmtId="0" fontId="21" fillId="21" borderId="2" applyNumberFormat="0" applyAlignment="0" applyProtection="0"/>
    <xf numFmtId="0" fontId="21" fillId="21" borderId="2" applyNumberFormat="0" applyAlignment="0" applyProtection="0"/>
    <xf numFmtId="0" fontId="21" fillId="21" borderId="2" applyNumberFormat="0" applyAlignment="0" applyProtection="0"/>
    <xf numFmtId="0" fontId="22" fillId="0" borderId="3" applyNumberFormat="0" applyFill="0" applyAlignment="0" applyProtection="0"/>
    <xf numFmtId="0" fontId="22" fillId="0" borderId="3" applyNumberFormat="0" applyFill="0" applyAlignment="0" applyProtection="0"/>
    <xf numFmtId="0" fontId="22" fillId="0" borderId="3" applyNumberFormat="0" applyFill="0" applyAlignment="0" applyProtection="0"/>
    <xf numFmtId="0" fontId="22" fillId="0" borderId="3" applyNumberFormat="0" applyFill="0" applyAlignment="0" applyProtection="0"/>
    <xf numFmtId="0" fontId="21" fillId="21" borderId="2" applyNumberFormat="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24" fillId="7" borderId="1" applyNumberFormat="0" applyAlignment="0" applyProtection="0"/>
    <xf numFmtId="0" fontId="24" fillId="7" borderId="1" applyNumberFormat="0" applyAlignment="0" applyProtection="0"/>
    <xf numFmtId="0" fontId="24" fillId="7" borderId="1" applyNumberFormat="0" applyAlignment="0" applyProtection="0"/>
    <xf numFmtId="0" fontId="24" fillId="7" borderId="1" applyNumberFormat="0" applyAlignment="0" applyProtection="0"/>
    <xf numFmtId="167" fontId="15" fillId="0" borderId="0" applyFont="0" applyFill="0" applyBorder="0" applyAlignment="0" applyProtection="0"/>
    <xf numFmtId="167" fontId="14" fillId="0" borderId="0" applyFont="0" applyFill="0" applyBorder="0" applyAlignment="0" applyProtection="0"/>
    <xf numFmtId="0" fontId="25" fillId="0" borderId="0" applyNumberFormat="0" applyFill="0" applyBorder="0" applyAlignment="0" applyProtection="0"/>
    <xf numFmtId="0" fontId="19" fillId="4" borderId="0" applyNumberFormat="0" applyBorder="0" applyAlignment="0" applyProtection="0"/>
    <xf numFmtId="0" fontId="26" fillId="0" borderId="4" applyNumberFormat="0" applyFill="0" applyAlignment="0" applyProtection="0"/>
    <xf numFmtId="0" fontId="27" fillId="0" borderId="5" applyNumberFormat="0" applyFill="0" applyAlignment="0" applyProtection="0"/>
    <xf numFmtId="0" fontId="23" fillId="0" borderId="6" applyNumberFormat="0" applyFill="0" applyAlignment="0" applyProtection="0"/>
    <xf numFmtId="0" fontId="23" fillId="0" borderId="0" applyNumberFormat="0" applyFill="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24" fillId="7" borderId="1" applyNumberFormat="0" applyAlignment="0" applyProtection="0"/>
    <xf numFmtId="0" fontId="22" fillId="0" borderId="3" applyNumberFormat="0" applyFill="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14" fillId="0" borderId="0"/>
    <xf numFmtId="0" fontId="10" fillId="0" borderId="0"/>
    <xf numFmtId="0" fontId="14" fillId="0" borderId="0"/>
    <xf numFmtId="0" fontId="33" fillId="0" borderId="0"/>
    <xf numFmtId="0" fontId="10" fillId="0" borderId="0"/>
    <xf numFmtId="0" fontId="9" fillId="0" borderId="0"/>
    <xf numFmtId="0" fontId="9" fillId="0" borderId="0"/>
    <xf numFmtId="0" fontId="9" fillId="23" borderId="7" applyNumberFormat="0" applyFont="0" applyAlignment="0" applyProtection="0"/>
    <xf numFmtId="0" fontId="10" fillId="23" borderId="7" applyNumberFormat="0" applyFont="0" applyAlignment="0" applyProtection="0"/>
    <xf numFmtId="0" fontId="10" fillId="23" borderId="7" applyNumberFormat="0" applyFont="0" applyAlignment="0" applyProtection="0"/>
    <xf numFmtId="0" fontId="10" fillId="23" borderId="7" applyNumberFormat="0" applyFont="0" applyAlignment="0" applyProtection="0"/>
    <xf numFmtId="0" fontId="10" fillId="23" borderId="7" applyNumberFormat="0" applyFont="0" applyAlignment="0" applyProtection="0"/>
    <xf numFmtId="0" fontId="9" fillId="23" borderId="7" applyNumberFormat="0" applyFont="0" applyAlignment="0" applyProtection="0"/>
    <xf numFmtId="0" fontId="10" fillId="23" borderId="7" applyNumberFormat="0" applyFont="0" applyAlignment="0" applyProtection="0"/>
    <xf numFmtId="0" fontId="29" fillId="20" borderId="8" applyNumberFormat="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29" fillId="20" borderId="8" applyNumberFormat="0" applyAlignment="0" applyProtection="0"/>
    <xf numFmtId="0" fontId="29" fillId="20" borderId="8" applyNumberFormat="0" applyAlignment="0" applyProtection="0"/>
    <xf numFmtId="0" fontId="29" fillId="20" borderId="8" applyNumberFormat="0" applyAlignment="0" applyProtection="0"/>
    <xf numFmtId="0" fontId="29" fillId="20" borderId="8" applyNumberFormat="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26" fillId="0" borderId="4" applyNumberFormat="0" applyFill="0" applyAlignment="0" applyProtection="0"/>
    <xf numFmtId="0" fontId="26" fillId="0" borderId="4" applyNumberFormat="0" applyFill="0" applyAlignment="0" applyProtection="0"/>
    <xf numFmtId="0" fontId="26" fillId="0" borderId="4" applyNumberFormat="0" applyFill="0" applyAlignment="0" applyProtection="0"/>
    <xf numFmtId="0" fontId="26" fillId="0" borderId="4" applyNumberFormat="0" applyFill="0" applyAlignment="0" applyProtection="0"/>
    <xf numFmtId="0" fontId="27" fillId="0" borderId="5" applyNumberFormat="0" applyFill="0" applyAlignment="0" applyProtection="0"/>
    <xf numFmtId="0" fontId="27" fillId="0" borderId="5" applyNumberFormat="0" applyFill="0" applyAlignment="0" applyProtection="0"/>
    <xf numFmtId="0" fontId="27" fillId="0" borderId="5" applyNumberFormat="0" applyFill="0" applyAlignment="0" applyProtection="0"/>
    <xf numFmtId="0" fontId="27" fillId="0" borderId="5" applyNumberFormat="0" applyFill="0" applyAlignment="0" applyProtection="0"/>
    <xf numFmtId="0" fontId="23" fillId="0" borderId="6" applyNumberFormat="0" applyFill="0" applyAlignment="0" applyProtection="0"/>
    <xf numFmtId="0" fontId="23" fillId="0" borderId="6" applyNumberFormat="0" applyFill="0" applyAlignment="0" applyProtection="0"/>
    <xf numFmtId="0" fontId="23" fillId="0" borderId="6" applyNumberFormat="0" applyFill="0" applyAlignment="0" applyProtection="0"/>
    <xf numFmtId="0" fontId="23" fillId="0" borderId="6" applyNumberFormat="0" applyFill="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0" fillId="0" borderId="0" applyNumberFormat="0" applyFill="0" applyBorder="0" applyAlignment="0" applyProtection="0"/>
    <xf numFmtId="0" fontId="8" fillId="0" borderId="0"/>
    <xf numFmtId="165" fontId="8" fillId="0" borderId="0" applyFont="0" applyFill="0" applyBorder="0" applyAlignment="0" applyProtection="0"/>
    <xf numFmtId="9" fontId="8" fillId="0" borderId="0" applyFont="0" applyFill="0" applyBorder="0" applyAlignment="0" applyProtection="0"/>
    <xf numFmtId="0" fontId="14"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9" fillId="4" borderId="0" applyNumberFormat="0" applyBorder="0" applyAlignment="0" applyProtection="0"/>
    <xf numFmtId="0" fontId="20" fillId="20" borderId="1" applyNumberFormat="0" applyAlignment="0" applyProtection="0"/>
    <xf numFmtId="0" fontId="21" fillId="21" borderId="2" applyNumberFormat="0" applyAlignment="0" applyProtection="0"/>
    <xf numFmtId="0" fontId="22" fillId="0" borderId="3" applyNumberFormat="0" applyFill="0" applyAlignment="0" applyProtection="0"/>
    <xf numFmtId="0" fontId="23" fillId="0" borderId="0" applyNumberFormat="0" applyFill="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24" fillId="7" borderId="1" applyNumberFormat="0" applyAlignment="0" applyProtection="0"/>
    <xf numFmtId="0" fontId="18" fillId="3" borderId="0" applyNumberFormat="0" applyBorder="0" applyAlignment="0" applyProtection="0"/>
    <xf numFmtId="165" fontId="10" fillId="0" borderId="0" applyFont="0" applyFill="0" applyBorder="0" applyAlignment="0" applyProtection="0"/>
    <xf numFmtId="0" fontId="28" fillId="22" borderId="0" applyNumberFormat="0" applyBorder="0" applyAlignment="0" applyProtection="0"/>
    <xf numFmtId="0" fontId="8" fillId="0" borderId="0"/>
    <xf numFmtId="0" fontId="10" fillId="0" borderId="0"/>
    <xf numFmtId="0" fontId="10" fillId="23" borderId="7" applyNumberFormat="0" applyFont="0" applyAlignment="0" applyProtection="0"/>
    <xf numFmtId="9" fontId="10" fillId="0" borderId="0" applyFont="0" applyFill="0" applyBorder="0" applyAlignment="0" applyProtection="0"/>
    <xf numFmtId="0" fontId="29" fillId="20" borderId="8" applyNumberFormat="0" applyAlignment="0" applyProtection="0"/>
    <xf numFmtId="0" fontId="30" fillId="0" borderId="0" applyNumberFormat="0" applyFill="0" applyBorder="0" applyAlignment="0" applyProtection="0"/>
    <xf numFmtId="0" fontId="25" fillId="0" borderId="0" applyNumberFormat="0" applyFill="0" applyBorder="0" applyAlignment="0" applyProtection="0"/>
    <xf numFmtId="0" fontId="31" fillId="0" borderId="0" applyNumberFormat="0" applyFill="0" applyBorder="0" applyAlignment="0" applyProtection="0"/>
    <xf numFmtId="0" fontId="26" fillId="0" borderId="4" applyNumberFormat="0" applyFill="0" applyAlignment="0" applyProtection="0"/>
    <xf numFmtId="0" fontId="27" fillId="0" borderId="5" applyNumberFormat="0" applyFill="0" applyAlignment="0" applyProtection="0"/>
    <xf numFmtId="0" fontId="23" fillId="0" borderId="6" applyNumberFormat="0" applyFill="0" applyAlignment="0" applyProtection="0"/>
    <xf numFmtId="0" fontId="32" fillId="0" borderId="9" applyNumberFormat="0" applyFill="0" applyAlignment="0" applyProtection="0"/>
    <xf numFmtId="0" fontId="10" fillId="23" borderId="7" applyNumberFormat="0" applyFont="0" applyAlignment="0" applyProtection="0"/>
    <xf numFmtId="0" fontId="7" fillId="0" borderId="0"/>
    <xf numFmtId="165" fontId="7" fillId="0" borderId="0" applyFont="0" applyFill="0" applyBorder="0" applyAlignment="0" applyProtection="0"/>
    <xf numFmtId="9" fontId="7" fillId="0" borderId="0" applyFont="0" applyFill="0" applyBorder="0" applyAlignment="0" applyProtection="0"/>
    <xf numFmtId="168"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0" fontId="10" fillId="0" borderId="0"/>
    <xf numFmtId="0" fontId="34" fillId="0" borderId="0">
      <alignment vertical="center"/>
    </xf>
    <xf numFmtId="0" fontId="7"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34" fillId="0" borderId="0" applyFont="0" applyFill="0" applyBorder="0" applyAlignment="0" applyProtection="0">
      <alignment vertical="center"/>
    </xf>
    <xf numFmtId="0" fontId="35" fillId="0" borderId="0"/>
    <xf numFmtId="168"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4" fontId="9" fillId="0" borderId="0" applyFont="0" applyFill="0" applyBorder="0" applyAlignment="0" applyProtection="0"/>
    <xf numFmtId="0" fontId="9" fillId="0" borderId="0"/>
    <xf numFmtId="0" fontId="9" fillId="0" borderId="0"/>
    <xf numFmtId="0" fontId="9" fillId="0" borderId="0"/>
    <xf numFmtId="0" fontId="6" fillId="0" borderId="0"/>
    <xf numFmtId="0" fontId="9" fillId="0" borderId="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65" fontId="9" fillId="0" borderId="0" applyFont="0" applyFill="0" applyBorder="0" applyAlignment="0" applyProtection="0"/>
    <xf numFmtId="9" fontId="9" fillId="0" borderId="0" applyFont="0" applyFill="0" applyBorder="0" applyAlignment="0" applyProtection="0"/>
    <xf numFmtId="0" fontId="5" fillId="0" borderId="0"/>
    <xf numFmtId="0" fontId="9" fillId="0" borderId="0"/>
    <xf numFmtId="9" fontId="9" fillId="0" borderId="0" applyFont="0" applyFill="0" applyBorder="0" applyAlignment="0" applyProtection="0"/>
    <xf numFmtId="0" fontId="9" fillId="0" borderId="0"/>
    <xf numFmtId="0" fontId="5" fillId="0" borderId="0"/>
    <xf numFmtId="165" fontId="5" fillId="0" borderId="0" applyFont="0" applyFill="0" applyBorder="0" applyAlignment="0" applyProtection="0"/>
    <xf numFmtId="0" fontId="5" fillId="0" borderId="0"/>
    <xf numFmtId="165" fontId="5" fillId="0" borderId="0" applyFont="0" applyFill="0" applyBorder="0" applyAlignment="0" applyProtection="0"/>
    <xf numFmtId="0" fontId="14" fillId="0" borderId="0"/>
    <xf numFmtId="164" fontId="14" fillId="0" borderId="0" applyFont="0" applyFill="0" applyBorder="0" applyAlignment="0" applyProtection="0"/>
    <xf numFmtId="165" fontId="9" fillId="0" borderId="0" applyFont="0" applyFill="0" applyBorder="0" applyAlignment="0" applyProtection="0"/>
    <xf numFmtId="0" fontId="4" fillId="0" borderId="0"/>
    <xf numFmtId="0" fontId="9" fillId="0" borderId="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9" fontId="9" fillId="0" borderId="0" applyFont="0" applyFill="0" applyBorder="0" applyAlignment="0" applyProtection="0"/>
    <xf numFmtId="9" fontId="9" fillId="0" borderId="0" applyFont="0" applyFill="0" applyBorder="0" applyAlignment="0" applyProtection="0"/>
    <xf numFmtId="0" fontId="4" fillId="0" borderId="0"/>
    <xf numFmtId="165" fontId="4" fillId="0" borderId="0" applyFont="0" applyFill="0" applyBorder="0" applyAlignment="0" applyProtection="0"/>
    <xf numFmtId="9" fontId="4" fillId="0" borderId="0" applyFont="0" applyFill="0" applyBorder="0" applyAlignment="0" applyProtection="0"/>
    <xf numFmtId="0" fontId="4" fillId="0" borderId="0"/>
    <xf numFmtId="0" fontId="9" fillId="0" borderId="0"/>
    <xf numFmtId="0" fontId="9" fillId="23" borderId="7" applyNumberFormat="0" applyFont="0" applyAlignment="0" applyProtection="0"/>
    <xf numFmtId="9" fontId="9" fillId="0" borderId="0" applyFont="0" applyFill="0" applyBorder="0" applyAlignment="0" applyProtection="0"/>
    <xf numFmtId="0" fontId="9" fillId="23" borderId="7" applyNumberFormat="0" applyFont="0" applyAlignment="0" applyProtection="0"/>
    <xf numFmtId="0" fontId="4" fillId="0" borderId="0"/>
    <xf numFmtId="165" fontId="4" fillId="0" borderId="0" applyFont="0" applyFill="0" applyBorder="0" applyAlignment="0" applyProtection="0"/>
    <xf numFmtId="9" fontId="4" fillId="0" borderId="0" applyFont="0" applyFill="0" applyBorder="0" applyAlignment="0" applyProtection="0"/>
    <xf numFmtId="168" fontId="9" fillId="0" borderId="0" applyFont="0" applyFill="0" applyBorder="0" applyAlignment="0" applyProtection="0"/>
    <xf numFmtId="0" fontId="4" fillId="0" borderId="0"/>
    <xf numFmtId="0" fontId="9" fillId="0" borderId="0"/>
    <xf numFmtId="0" fontId="4" fillId="0" borderId="0"/>
    <xf numFmtId="0" fontId="4" fillId="0" borderId="0"/>
    <xf numFmtId="0" fontId="4" fillId="0" borderId="0"/>
    <xf numFmtId="165" fontId="4" fillId="0" borderId="0" applyFont="0" applyFill="0" applyBorder="0" applyAlignment="0" applyProtection="0"/>
    <xf numFmtId="0" fontId="4" fillId="0" borderId="0"/>
    <xf numFmtId="165" fontId="4" fillId="0" borderId="0" applyFont="0" applyFill="0" applyBorder="0" applyAlignment="0" applyProtection="0"/>
    <xf numFmtId="0" fontId="3" fillId="0" borderId="0"/>
    <xf numFmtId="0" fontId="2"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165"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165" fontId="2" fillId="0" borderId="0" applyFont="0" applyFill="0" applyBorder="0" applyAlignment="0" applyProtection="0"/>
    <xf numFmtId="0" fontId="2" fillId="0" borderId="0"/>
    <xf numFmtId="0" fontId="1" fillId="0" borderId="0"/>
    <xf numFmtId="165" fontId="1" fillId="0" borderId="0" applyFont="0" applyFill="0" applyBorder="0" applyAlignment="0" applyProtection="0"/>
    <xf numFmtId="0" fontId="14" fillId="0" borderId="0"/>
    <xf numFmtId="0" fontId="14" fillId="0" borderId="0"/>
    <xf numFmtId="0" fontId="51" fillId="0" borderId="0" applyNumberFormat="0" applyFill="0" applyBorder="0" applyAlignment="0" applyProtection="0"/>
  </cellStyleXfs>
  <cellXfs count="374">
    <xf numFmtId="0" fontId="0" fillId="0" borderId="0" xfId="0"/>
    <xf numFmtId="165" fontId="59" fillId="0" borderId="0" xfId="307" applyFont="1" applyFill="1" applyProtection="1"/>
    <xf numFmtId="10" fontId="59" fillId="0" borderId="0" xfId="342" applyNumberFormat="1" applyFont="1" applyFill="1" applyProtection="1"/>
    <xf numFmtId="10" fontId="59" fillId="25" borderId="0" xfId="342" applyNumberFormat="1" applyFont="1" applyFill="1" applyProtection="1"/>
    <xf numFmtId="0" fontId="9" fillId="0" borderId="0" xfId="0" applyFont="1"/>
    <xf numFmtId="0" fontId="50" fillId="0" borderId="0" xfId="0" applyFont="1"/>
    <xf numFmtId="14" fontId="36" fillId="25" borderId="0" xfId="0" applyNumberFormat="1" applyFont="1" applyFill="1" applyAlignment="1">
      <alignment horizontal="center"/>
    </xf>
    <xf numFmtId="0" fontId="37" fillId="25" borderId="0" xfId="0" applyFont="1" applyFill="1"/>
    <xf numFmtId="14" fontId="36" fillId="0" borderId="0" xfId="0" applyNumberFormat="1" applyFont="1" applyAlignment="1">
      <alignment horizontal="center"/>
    </xf>
    <xf numFmtId="0" fontId="36" fillId="26" borderId="12" xfId="0" applyFont="1" applyFill="1" applyBorder="1" applyAlignment="1">
      <alignment horizontal="center" vertical="center" wrapText="1"/>
    </xf>
    <xf numFmtId="0" fontId="37" fillId="25" borderId="0" xfId="0" applyFont="1" applyFill="1" applyAlignment="1">
      <alignment horizontal="center"/>
    </xf>
    <xf numFmtId="0" fontId="37" fillId="25" borderId="15" xfId="0" applyFont="1" applyFill="1" applyBorder="1" applyAlignment="1">
      <alignment horizontal="left"/>
    </xf>
    <xf numFmtId="0" fontId="37" fillId="25" borderId="16" xfId="0" applyFont="1" applyFill="1" applyBorder="1" applyAlignment="1">
      <alignment horizontal="left"/>
    </xf>
    <xf numFmtId="0" fontId="37" fillId="25" borderId="16" xfId="0" applyFont="1" applyFill="1" applyBorder="1"/>
    <xf numFmtId="0" fontId="37" fillId="0" borderId="16" xfId="0" applyFont="1" applyBorder="1"/>
    <xf numFmtId="0" fontId="37" fillId="25" borderId="20" xfId="0" applyFont="1" applyFill="1" applyBorder="1" applyAlignment="1">
      <alignment horizontal="left"/>
    </xf>
    <xf numFmtId="0" fontId="38" fillId="0" borderId="14" xfId="0" applyFont="1" applyBorder="1" applyAlignment="1">
      <alignment vertical="center"/>
    </xf>
    <xf numFmtId="0" fontId="37" fillId="0" borderId="0" xfId="0" applyFont="1" applyAlignment="1">
      <alignment horizontal="right"/>
    </xf>
    <xf numFmtId="0" fontId="37" fillId="0" borderId="0" xfId="0" applyFont="1" applyAlignment="1">
      <alignment horizontal="center"/>
    </xf>
    <xf numFmtId="0" fontId="37" fillId="0" borderId="0" xfId="0" applyFont="1"/>
    <xf numFmtId="3" fontId="37" fillId="25" borderId="0" xfId="0" applyNumberFormat="1" applyFont="1" applyFill="1" applyAlignment="1">
      <alignment horizontal="right"/>
    </xf>
    <xf numFmtId="3" fontId="37" fillId="25" borderId="17" xfId="0" applyNumberFormat="1" applyFont="1" applyFill="1" applyBorder="1" applyAlignment="1">
      <alignment horizontal="right"/>
    </xf>
    <xf numFmtId="0" fontId="36" fillId="0" borderId="14" xfId="0" applyFont="1" applyBorder="1" applyAlignment="1">
      <alignment horizontal="left" vertical="center"/>
    </xf>
    <xf numFmtId="0" fontId="37" fillId="0" borderId="0" xfId="0" applyFont="1" applyAlignment="1">
      <alignment horizontal="left" vertical="center" wrapText="1"/>
    </xf>
    <xf numFmtId="0" fontId="37" fillId="0" borderId="0" xfId="0" applyFont="1" applyAlignment="1">
      <alignment horizontal="center" vertical="center"/>
    </xf>
    <xf numFmtId="4" fontId="37" fillId="0" borderId="0" xfId="0" applyNumberFormat="1" applyFont="1" applyAlignment="1">
      <alignment horizontal="center" vertical="center"/>
    </xf>
    <xf numFmtId="14" fontId="37" fillId="0" borderId="0" xfId="0" applyNumberFormat="1" applyFont="1" applyAlignment="1">
      <alignment horizontal="center" vertical="center"/>
    </xf>
    <xf numFmtId="49" fontId="37" fillId="0" borderId="0" xfId="0" applyNumberFormat="1" applyFont="1" applyAlignment="1">
      <alignment horizontal="center" vertical="center"/>
    </xf>
    <xf numFmtId="166" fontId="37" fillId="0" borderId="0" xfId="0" applyNumberFormat="1" applyFont="1" applyAlignment="1">
      <alignment horizontal="center" vertical="center"/>
    </xf>
    <xf numFmtId="0" fontId="37" fillId="0" borderId="17" xfId="0" applyFont="1" applyBorder="1" applyAlignment="1">
      <alignment horizontal="center" vertical="center"/>
    </xf>
    <xf numFmtId="0" fontId="37" fillId="25" borderId="0" xfId="0" applyFont="1" applyFill="1" applyAlignment="1">
      <alignment horizontal="center" vertical="center"/>
    </xf>
    <xf numFmtId="14" fontId="37" fillId="0" borderId="0" xfId="0" applyNumberFormat="1" applyFont="1" applyAlignment="1">
      <alignment horizontal="center" vertical="center" wrapText="1"/>
    </xf>
    <xf numFmtId="0" fontId="36" fillId="25" borderId="0" xfId="0" applyFont="1" applyFill="1"/>
    <xf numFmtId="0" fontId="37" fillId="0" borderId="0" xfId="0" applyFont="1" applyAlignment="1">
      <alignment horizontal="left" vertical="center"/>
    </xf>
    <xf numFmtId="0" fontId="36" fillId="0" borderId="0" xfId="0" applyFont="1" applyAlignment="1">
      <alignment horizontal="left" vertical="center" wrapText="1"/>
    </xf>
    <xf numFmtId="0" fontId="36" fillId="0" borderId="0" xfId="0" applyFont="1" applyAlignment="1">
      <alignment horizontal="center" vertical="center"/>
    </xf>
    <xf numFmtId="0" fontId="36" fillId="25" borderId="0" xfId="0" applyFont="1" applyFill="1" applyAlignment="1">
      <alignment horizontal="center" vertical="center"/>
    </xf>
    <xf numFmtId="4" fontId="36" fillId="0" borderId="0" xfId="0" applyNumberFormat="1" applyFont="1" applyAlignment="1">
      <alignment horizontal="center" vertical="center"/>
    </xf>
    <xf numFmtId="166" fontId="36" fillId="0" borderId="17" xfId="0" applyNumberFormat="1" applyFont="1" applyBorder="1" applyAlignment="1">
      <alignment horizontal="center" vertical="center"/>
    </xf>
    <xf numFmtId="166" fontId="36" fillId="0" borderId="0" xfId="0" applyNumberFormat="1" applyFont="1" applyAlignment="1">
      <alignment horizontal="center" vertical="center"/>
    </xf>
    <xf numFmtId="0" fontId="38" fillId="0" borderId="14" xfId="0" applyFont="1" applyBorder="1" applyAlignment="1">
      <alignment horizontal="left" vertical="center"/>
    </xf>
    <xf numFmtId="165" fontId="37" fillId="0" borderId="0" xfId="307" applyFont="1" applyFill="1" applyBorder="1" applyAlignment="1" applyProtection="1">
      <alignment horizontal="center" vertical="center"/>
    </xf>
    <xf numFmtId="166" fontId="37" fillId="0" borderId="17" xfId="0" applyNumberFormat="1" applyFont="1" applyBorder="1" applyAlignment="1">
      <alignment horizontal="center" vertical="center"/>
    </xf>
    <xf numFmtId="0" fontId="37" fillId="0" borderId="0" xfId="415" applyFont="1" applyAlignment="1">
      <alignment horizontal="left" vertical="center" wrapText="1"/>
    </xf>
    <xf numFmtId="14" fontId="37" fillId="0" borderId="0" xfId="176" applyNumberFormat="1" applyFont="1" applyAlignment="1">
      <alignment horizontal="center" vertical="center"/>
    </xf>
    <xf numFmtId="0" fontId="36" fillId="0" borderId="14" xfId="0" applyFont="1" applyBorder="1" applyAlignment="1">
      <alignment horizontal="left" vertical="center" wrapText="1"/>
    </xf>
    <xf numFmtId="0" fontId="36" fillId="25" borderId="14" xfId="0" applyFont="1" applyFill="1" applyBorder="1" applyAlignment="1">
      <alignment horizontal="left" vertical="center" wrapText="1"/>
    </xf>
    <xf numFmtId="0" fontId="37" fillId="0" borderId="0" xfId="0" applyFont="1" applyAlignment="1">
      <alignment horizontal="justify" vertical="center" wrapText="1"/>
    </xf>
    <xf numFmtId="166" fontId="37" fillId="0" borderId="0" xfId="176" applyNumberFormat="1" applyFont="1" applyAlignment="1">
      <alignment horizontal="center" vertical="center"/>
    </xf>
    <xf numFmtId="14" fontId="37" fillId="25" borderId="0" xfId="0" applyNumberFormat="1" applyFont="1" applyFill="1"/>
    <xf numFmtId="3" fontId="36" fillId="0" borderId="0" xfId="0" applyNumberFormat="1" applyFont="1" applyAlignment="1">
      <alignment horizontal="center" vertical="center"/>
    </xf>
    <xf numFmtId="3" fontId="36" fillId="0" borderId="17" xfId="0" applyNumberFormat="1" applyFont="1" applyBorder="1" applyAlignment="1">
      <alignment horizontal="center" vertical="center"/>
    </xf>
    <xf numFmtId="0" fontId="37" fillId="0" borderId="14" xfId="0" applyFont="1" applyBorder="1" applyAlignment="1">
      <alignment horizontal="left" vertical="center"/>
    </xf>
    <xf numFmtId="165" fontId="36" fillId="25" borderId="0" xfId="162" applyFont="1" applyFill="1" applyProtection="1"/>
    <xf numFmtId="0" fontId="37" fillId="0" borderId="0" xfId="0" applyFont="1" applyAlignment="1">
      <alignment vertical="center" wrapText="1"/>
    </xf>
    <xf numFmtId="0" fontId="37" fillId="0" borderId="0" xfId="0" applyFont="1" applyAlignment="1">
      <alignment vertical="center"/>
    </xf>
    <xf numFmtId="14" fontId="37" fillId="0" borderId="0" xfId="0" applyNumberFormat="1" applyFont="1"/>
    <xf numFmtId="166" fontId="37" fillId="0" borderId="0" xfId="0" applyNumberFormat="1" applyFont="1" applyAlignment="1">
      <alignment horizontal="center" vertical="center" wrapText="1"/>
    </xf>
    <xf numFmtId="3" fontId="37" fillId="0" borderId="0" xfId="0" applyNumberFormat="1" applyFont="1" applyAlignment="1">
      <alignment horizontal="center" vertical="center"/>
    </xf>
    <xf numFmtId="0" fontId="37" fillId="25" borderId="0" xfId="0" applyFont="1" applyFill="1" applyAlignment="1">
      <alignment vertical="center"/>
    </xf>
    <xf numFmtId="166" fontId="37" fillId="25" borderId="0" xfId="0" applyNumberFormat="1" applyFont="1" applyFill="1" applyAlignment="1">
      <alignment horizontal="center" vertical="center"/>
    </xf>
    <xf numFmtId="3" fontId="36" fillId="25" borderId="0" xfId="0" applyNumberFormat="1" applyFont="1" applyFill="1" applyAlignment="1">
      <alignment horizontal="center" vertical="center"/>
    </xf>
    <xf numFmtId="0" fontId="37" fillId="25" borderId="17" xfId="0" applyFont="1" applyFill="1" applyBorder="1" applyAlignment="1">
      <alignment horizontal="center" vertical="center"/>
    </xf>
    <xf numFmtId="0" fontId="36" fillId="0" borderId="13" xfId="0" applyFont="1" applyBorder="1" applyAlignment="1">
      <alignment horizontal="left" vertical="center"/>
    </xf>
    <xf numFmtId="0" fontId="36" fillId="0" borderId="10" xfId="0" applyFont="1" applyBorder="1" applyAlignment="1">
      <alignment horizontal="left"/>
    </xf>
    <xf numFmtId="3" fontId="36" fillId="0" borderId="10" xfId="0" applyNumberFormat="1" applyFont="1" applyBorder="1" applyAlignment="1">
      <alignment vertical="center"/>
    </xf>
    <xf numFmtId="0" fontId="36" fillId="25" borderId="10" xfId="0" applyFont="1" applyFill="1" applyBorder="1"/>
    <xf numFmtId="4" fontId="36" fillId="0" borderId="10" xfId="0" applyNumberFormat="1" applyFont="1" applyBorder="1" applyAlignment="1">
      <alignment horizontal="center" vertical="center"/>
    </xf>
    <xf numFmtId="3" fontId="36" fillId="25" borderId="10" xfId="0" applyNumberFormat="1" applyFont="1" applyFill="1" applyBorder="1" applyAlignment="1">
      <alignment horizontal="right"/>
    </xf>
    <xf numFmtId="3" fontId="36" fillId="25" borderId="18" xfId="0" applyNumberFormat="1" applyFont="1" applyFill="1" applyBorder="1" applyAlignment="1">
      <alignment horizontal="right"/>
    </xf>
    <xf numFmtId="4" fontId="37" fillId="0" borderId="0" xfId="0" applyNumberFormat="1" applyFont="1"/>
    <xf numFmtId="0" fontId="38" fillId="25" borderId="0" xfId="0" applyFont="1" applyFill="1" applyAlignment="1">
      <alignment horizontal="left" vertical="center"/>
    </xf>
    <xf numFmtId="165" fontId="37" fillId="0" borderId="0" xfId="162" applyFont="1" applyFill="1" applyAlignment="1" applyProtection="1">
      <alignment vertical="center"/>
    </xf>
    <xf numFmtId="0" fontId="36" fillId="25" borderId="0" xfId="0" applyFont="1" applyFill="1" applyAlignment="1">
      <alignment vertical="center"/>
    </xf>
    <xf numFmtId="10" fontId="37" fillId="0" borderId="0" xfId="185" applyNumberFormat="1" applyFont="1" applyFill="1" applyAlignment="1" applyProtection="1">
      <alignment vertical="center"/>
    </xf>
    <xf numFmtId="0" fontId="36" fillId="0" borderId="0" xfId="0" applyFont="1" applyAlignment="1">
      <alignment vertical="center"/>
    </xf>
    <xf numFmtId="0" fontId="55" fillId="0" borderId="0" xfId="0" applyFont="1" applyAlignment="1">
      <alignment vertical="center"/>
    </xf>
    <xf numFmtId="0" fontId="54" fillId="0" borderId="0" xfId="0" applyFont="1" applyAlignment="1">
      <alignment horizontal="left" vertical="center"/>
    </xf>
    <xf numFmtId="0" fontId="37" fillId="25" borderId="0" xfId="0" applyFont="1" applyFill="1" applyAlignment="1">
      <alignment horizontal="left" vertical="center"/>
    </xf>
    <xf numFmtId="0" fontId="37" fillId="25" borderId="0" xfId="0" applyFont="1" applyFill="1" applyAlignment="1">
      <alignment horizontal="left"/>
    </xf>
    <xf numFmtId="0" fontId="37" fillId="0" borderId="0" xfId="0" applyFont="1" applyAlignment="1">
      <alignment horizontal="left"/>
    </xf>
    <xf numFmtId="0" fontId="36" fillId="25" borderId="0" xfId="0" applyFont="1" applyFill="1" applyAlignment="1">
      <alignment horizontal="left"/>
    </xf>
    <xf numFmtId="10" fontId="37" fillId="0" borderId="0" xfId="342" applyNumberFormat="1" applyFont="1" applyFill="1" applyProtection="1"/>
    <xf numFmtId="0" fontId="37" fillId="25" borderId="0" xfId="0" applyFont="1" applyFill="1" applyAlignment="1">
      <alignment horizontal="left" wrapText="1"/>
    </xf>
    <xf numFmtId="0" fontId="11" fillId="25" borderId="0" xfId="0" applyFont="1" applyFill="1"/>
    <xf numFmtId="0" fontId="12" fillId="24" borderId="0" xfId="0" applyFont="1" applyFill="1"/>
    <xf numFmtId="4" fontId="44" fillId="0" borderId="0" xfId="0" applyNumberFormat="1" applyFont="1"/>
    <xf numFmtId="170" fontId="37" fillId="25" borderId="0" xfId="0" applyNumberFormat="1" applyFont="1" applyFill="1"/>
    <xf numFmtId="0" fontId="12" fillId="25" borderId="0" xfId="0" applyFont="1" applyFill="1"/>
    <xf numFmtId="0" fontId="12" fillId="0" borderId="0" xfId="0" applyFont="1"/>
    <xf numFmtId="0" fontId="12" fillId="25" borderId="0" xfId="0" applyFont="1" applyFill="1" applyAlignment="1">
      <alignment horizontal="center"/>
    </xf>
    <xf numFmtId="0" fontId="12" fillId="0" borderId="0" xfId="0" applyFont="1" applyAlignment="1">
      <alignment horizontal="center"/>
    </xf>
    <xf numFmtId="0" fontId="11" fillId="26" borderId="22" xfId="0" applyFont="1" applyFill="1" applyBorder="1" applyAlignment="1">
      <alignment horizontal="center" vertical="center" wrapText="1"/>
    </xf>
    <xf numFmtId="0" fontId="36" fillId="26" borderId="22" xfId="0" applyFont="1" applyFill="1" applyBorder="1" applyAlignment="1">
      <alignment horizontal="center" vertical="center" wrapText="1"/>
    </xf>
    <xf numFmtId="0" fontId="55" fillId="26" borderId="21" xfId="0" applyFont="1" applyFill="1" applyBorder="1" applyAlignment="1">
      <alignment horizontal="center" vertical="center"/>
    </xf>
    <xf numFmtId="0" fontId="11" fillId="26" borderId="21" xfId="0" applyFont="1" applyFill="1" applyBorder="1" applyAlignment="1">
      <alignment horizontal="center" vertical="center"/>
    </xf>
    <xf numFmtId="0" fontId="11" fillId="26" borderId="21" xfId="0" applyFont="1" applyFill="1" applyBorder="1" applyAlignment="1">
      <alignment horizontal="center" vertical="center" wrapText="1"/>
    </xf>
    <xf numFmtId="0" fontId="11" fillId="26" borderId="12" xfId="0" applyFont="1" applyFill="1" applyBorder="1" applyAlignment="1">
      <alignment horizontal="center" vertical="center" wrapText="1"/>
    </xf>
    <xf numFmtId="0" fontId="12" fillId="0" borderId="15" xfId="0" applyFont="1" applyBorder="1" applyAlignment="1">
      <alignment horizontal="left"/>
    </xf>
    <xf numFmtId="0" fontId="12" fillId="0" borderId="16" xfId="0" applyFont="1" applyBorder="1" applyAlignment="1">
      <alignment horizontal="left"/>
    </xf>
    <xf numFmtId="0" fontId="12" fillId="0" borderId="16" xfId="0" applyFont="1" applyBorder="1"/>
    <xf numFmtId="0" fontId="12" fillId="25" borderId="16" xfId="0" applyFont="1" applyFill="1" applyBorder="1"/>
    <xf numFmtId="0" fontId="12" fillId="25" borderId="20" xfId="0" applyFont="1" applyFill="1" applyBorder="1"/>
    <xf numFmtId="0" fontId="48" fillId="0" borderId="14" xfId="0" applyFont="1" applyBorder="1" applyAlignment="1">
      <alignment vertical="center"/>
    </xf>
    <xf numFmtId="0" fontId="42" fillId="0" borderId="0" xfId="0" applyFont="1" applyAlignment="1">
      <alignment horizontal="right"/>
    </xf>
    <xf numFmtId="0" fontId="42" fillId="0" borderId="0" xfId="0" applyFont="1" applyAlignment="1">
      <alignment horizontal="center"/>
    </xf>
    <xf numFmtId="0" fontId="42" fillId="0" borderId="0" xfId="0" applyFont="1"/>
    <xf numFmtId="0" fontId="12" fillId="25" borderId="17" xfId="0" applyFont="1" applyFill="1" applyBorder="1"/>
    <xf numFmtId="4" fontId="37" fillId="0" borderId="0" xfId="307" applyNumberFormat="1" applyFont="1" applyFill="1" applyBorder="1" applyAlignment="1" applyProtection="1">
      <alignment horizontal="center" vertical="center"/>
    </xf>
    <xf numFmtId="4" fontId="37" fillId="0" borderId="17" xfId="307" applyNumberFormat="1" applyFont="1" applyFill="1" applyBorder="1" applyAlignment="1" applyProtection="1">
      <alignment horizontal="center" vertical="center"/>
    </xf>
    <xf numFmtId="0" fontId="36" fillId="0" borderId="0" xfId="0" applyFont="1"/>
    <xf numFmtId="4" fontId="36" fillId="0" borderId="17" xfId="0" applyNumberFormat="1" applyFont="1" applyBorder="1" applyAlignment="1">
      <alignment horizontal="center" vertical="center"/>
    </xf>
    <xf numFmtId="4" fontId="37" fillId="25" borderId="0" xfId="307" applyNumberFormat="1" applyFont="1" applyFill="1" applyBorder="1" applyAlignment="1" applyProtection="1">
      <alignment horizontal="center" vertical="center"/>
    </xf>
    <xf numFmtId="0" fontId="36" fillId="25" borderId="17" xfId="0" applyFont="1" applyFill="1" applyBorder="1" applyAlignment="1">
      <alignment horizontal="center" vertical="center"/>
    </xf>
    <xf numFmtId="0" fontId="54" fillId="0" borderId="0" xfId="0" applyFont="1" applyAlignment="1">
      <alignment horizontal="left" vertical="center" wrapText="1"/>
    </xf>
    <xf numFmtId="0" fontId="54" fillId="0" borderId="0" xfId="0" applyFont="1" applyAlignment="1">
      <alignment vertical="center" wrapText="1"/>
    </xf>
    <xf numFmtId="0" fontId="36" fillId="0" borderId="0" xfId="0" applyFont="1" applyAlignment="1">
      <alignment horizontal="left" wrapText="1"/>
    </xf>
    <xf numFmtId="0" fontId="54" fillId="0" borderId="0" xfId="0" applyFont="1" applyAlignment="1">
      <alignment horizontal="left" wrapText="1"/>
    </xf>
    <xf numFmtId="0" fontId="36" fillId="0" borderId="10" xfId="0" applyFont="1" applyBorder="1" applyAlignment="1">
      <alignment horizontal="left" wrapText="1"/>
    </xf>
    <xf numFmtId="3" fontId="36" fillId="0" borderId="10" xfId="0" applyNumberFormat="1" applyFont="1" applyBorder="1" applyAlignment="1">
      <alignment horizontal="left" vertical="center"/>
    </xf>
    <xf numFmtId="4" fontId="36" fillId="0" borderId="18" xfId="0" applyNumberFormat="1" applyFont="1" applyBorder="1" applyAlignment="1">
      <alignment horizontal="center" vertical="center"/>
    </xf>
    <xf numFmtId="0" fontId="36" fillId="0" borderId="14" xfId="0" applyFont="1" applyBorder="1" applyAlignment="1">
      <alignment horizontal="left"/>
    </xf>
    <xf numFmtId="0" fontId="36" fillId="0" borderId="0" xfId="0" applyFont="1" applyAlignment="1">
      <alignment horizontal="left"/>
    </xf>
    <xf numFmtId="0" fontId="38" fillId="0" borderId="0" xfId="0" applyFont="1" applyAlignment="1">
      <alignment horizontal="left" vertical="center"/>
    </xf>
    <xf numFmtId="175" fontId="37" fillId="0" borderId="0" xfId="185" applyNumberFormat="1" applyFont="1" applyAlignment="1" applyProtection="1">
      <alignment vertical="center"/>
    </xf>
    <xf numFmtId="0" fontId="12" fillId="0" borderId="0" xfId="0" applyFont="1" applyAlignment="1">
      <alignment horizontal="left"/>
    </xf>
    <xf numFmtId="0" fontId="11" fillId="24" borderId="0" xfId="0" applyFont="1" applyFill="1" applyAlignment="1">
      <alignment horizontal="center"/>
    </xf>
    <xf numFmtId="14" fontId="11" fillId="24" borderId="10" xfId="0" applyNumberFormat="1" applyFont="1" applyFill="1" applyBorder="1" applyAlignment="1">
      <alignment horizontal="center"/>
    </xf>
    <xf numFmtId="0" fontId="11" fillId="24" borderId="10" xfId="0" applyFont="1" applyFill="1" applyBorder="1" applyAlignment="1">
      <alignment horizontal="center"/>
    </xf>
    <xf numFmtId="0" fontId="36" fillId="24" borderId="10" xfId="0" applyFont="1" applyFill="1" applyBorder="1" applyAlignment="1">
      <alignment horizontal="center"/>
    </xf>
    <xf numFmtId="0" fontId="12" fillId="24" borderId="0" xfId="0" applyFont="1" applyFill="1" applyAlignment="1">
      <alignment horizontal="center"/>
    </xf>
    <xf numFmtId="0" fontId="37" fillId="0" borderId="16" xfId="0" applyFont="1" applyBorder="1" applyAlignment="1">
      <alignment horizontal="left"/>
    </xf>
    <xf numFmtId="0" fontId="42" fillId="0" borderId="16" xfId="0" applyFont="1" applyBorder="1" applyAlignment="1">
      <alignment horizontal="left"/>
    </xf>
    <xf numFmtId="0" fontId="42" fillId="0" borderId="20" xfId="0" applyFont="1" applyBorder="1" applyAlignment="1">
      <alignment horizontal="left"/>
    </xf>
    <xf numFmtId="0" fontId="48" fillId="0" borderId="14" xfId="0" applyFont="1" applyBorder="1"/>
    <xf numFmtId="3" fontId="37" fillId="0" borderId="0" xfId="0" applyNumberFormat="1" applyFont="1" applyAlignment="1">
      <alignment horizontal="right"/>
    </xf>
    <xf numFmtId="3" fontId="42" fillId="0" borderId="0" xfId="0" applyNumberFormat="1" applyFont="1" applyAlignment="1">
      <alignment horizontal="right"/>
    </xf>
    <xf numFmtId="3" fontId="42" fillId="0" borderId="17" xfId="0" applyNumberFormat="1" applyFont="1" applyBorder="1" applyAlignment="1">
      <alignment horizontal="right"/>
    </xf>
    <xf numFmtId="4" fontId="37" fillId="28" borderId="0" xfId="0" applyNumberFormat="1" applyFont="1" applyFill="1" applyAlignment="1">
      <alignment horizontal="center" vertical="center"/>
    </xf>
    <xf numFmtId="4" fontId="37" fillId="0" borderId="17" xfId="0" applyNumberFormat="1" applyFont="1" applyBorder="1" applyAlignment="1">
      <alignment horizontal="center" vertical="center"/>
    </xf>
    <xf numFmtId="0" fontId="37" fillId="0" borderId="0" xfId="0" applyFont="1" applyAlignment="1">
      <alignment horizontal="center" wrapText="1"/>
    </xf>
    <xf numFmtId="0" fontId="38" fillId="0" borderId="14" xfId="0" applyFont="1" applyBorder="1"/>
    <xf numFmtId="9" fontId="37" fillId="0" borderId="0" xfId="185" applyFont="1" applyFill="1" applyBorder="1" applyAlignment="1" applyProtection="1">
      <alignment horizontal="center" vertical="center"/>
    </xf>
    <xf numFmtId="0" fontId="38" fillId="0" borderId="14" xfId="0" applyFont="1" applyBorder="1" applyAlignment="1">
      <alignment horizontal="left"/>
    </xf>
    <xf numFmtId="0" fontId="54" fillId="0" borderId="0" xfId="0" applyFont="1" applyAlignment="1">
      <alignment horizontal="justify" vertical="center" wrapText="1"/>
    </xf>
    <xf numFmtId="0" fontId="54" fillId="25" borderId="0" xfId="0" applyFont="1" applyFill="1" applyAlignment="1">
      <alignment horizontal="justify" vertical="center" wrapText="1"/>
    </xf>
    <xf numFmtId="0" fontId="54" fillId="0" borderId="0" xfId="0" applyFont="1" applyAlignment="1">
      <alignment wrapText="1"/>
    </xf>
    <xf numFmtId="0" fontId="36" fillId="0" borderId="13" xfId="0" applyFont="1" applyBorder="1" applyAlignment="1">
      <alignment horizontal="left"/>
    </xf>
    <xf numFmtId="0" fontId="36" fillId="0" borderId="10" xfId="0" applyFont="1" applyBorder="1"/>
    <xf numFmtId="3" fontId="36" fillId="0" borderId="0" xfId="0" applyNumberFormat="1" applyFont="1"/>
    <xf numFmtId="2" fontId="36" fillId="0" borderId="0" xfId="0" applyNumberFormat="1" applyFont="1"/>
    <xf numFmtId="10" fontId="36" fillId="0" borderId="0" xfId="342" applyNumberFormat="1" applyFont="1" applyFill="1" applyBorder="1" applyAlignment="1" applyProtection="1"/>
    <xf numFmtId="0" fontId="37" fillId="24" borderId="0" xfId="0" applyFont="1" applyFill="1" applyAlignment="1">
      <alignment horizontal="left" vertical="center"/>
    </xf>
    <xf numFmtId="0" fontId="37" fillId="24" borderId="0" xfId="0" applyFont="1" applyFill="1" applyAlignment="1">
      <alignment vertical="center"/>
    </xf>
    <xf numFmtId="4" fontId="37" fillId="0" borderId="0" xfId="0" applyNumberFormat="1" applyFont="1" applyAlignment="1">
      <alignment vertical="center"/>
    </xf>
    <xf numFmtId="0" fontId="12" fillId="25" borderId="0" xfId="0" applyFont="1" applyFill="1" applyAlignment="1">
      <alignment horizontal="left" vertical="center"/>
    </xf>
    <xf numFmtId="0" fontId="12" fillId="25" borderId="0" xfId="0" applyFont="1" applyFill="1" applyAlignment="1">
      <alignment vertical="center"/>
    </xf>
    <xf numFmtId="0" fontId="12" fillId="24" borderId="0" xfId="0" applyFont="1" applyFill="1" applyAlignment="1">
      <alignment horizontal="left"/>
    </xf>
    <xf numFmtId="0" fontId="37" fillId="24" borderId="0" xfId="0" applyFont="1" applyFill="1"/>
    <xf numFmtId="0" fontId="43" fillId="0" borderId="0" xfId="0" applyFont="1"/>
    <xf numFmtId="14" fontId="36" fillId="24" borderId="0" xfId="0" applyNumberFormat="1" applyFont="1" applyFill="1"/>
    <xf numFmtId="0" fontId="36" fillId="26" borderId="15" xfId="0" applyFont="1" applyFill="1" applyBorder="1" applyAlignment="1">
      <alignment horizontal="center" vertical="center" wrapText="1"/>
    </xf>
    <xf numFmtId="0" fontId="37" fillId="24" borderId="0" xfId="0" applyFont="1" applyFill="1" applyAlignment="1">
      <alignment horizontal="center"/>
    </xf>
    <xf numFmtId="0" fontId="36" fillId="26" borderId="29" xfId="0" applyFont="1" applyFill="1" applyBorder="1" applyAlignment="1">
      <alignment horizontal="center" vertical="center" wrapText="1"/>
    </xf>
    <xf numFmtId="0" fontId="36" fillId="26" borderId="30" xfId="0" applyFont="1" applyFill="1" applyBorder="1" applyAlignment="1">
      <alignment horizontal="center" vertical="center" wrapText="1"/>
    </xf>
    <xf numFmtId="0" fontId="37" fillId="24" borderId="15" xfId="0" applyFont="1" applyFill="1" applyBorder="1" applyAlignment="1">
      <alignment horizontal="left"/>
    </xf>
    <xf numFmtId="0" fontId="37" fillId="24" borderId="16" xfId="0" applyFont="1" applyFill="1" applyBorder="1" applyAlignment="1">
      <alignment horizontal="left"/>
    </xf>
    <xf numFmtId="0" fontId="37" fillId="24" borderId="16" xfId="0" applyFont="1" applyFill="1" applyBorder="1"/>
    <xf numFmtId="0" fontId="37" fillId="0" borderId="20" xfId="0" applyFont="1" applyBorder="1" applyAlignment="1">
      <alignment horizontal="left"/>
    </xf>
    <xf numFmtId="0" fontId="12" fillId="24" borderId="16" xfId="0" applyFont="1" applyFill="1" applyBorder="1" applyAlignment="1">
      <alignment horizontal="left"/>
    </xf>
    <xf numFmtId="0" fontId="37" fillId="24" borderId="31" xfId="0" applyFont="1" applyFill="1" applyBorder="1"/>
    <xf numFmtId="0" fontId="37" fillId="25" borderId="32" xfId="0" applyFont="1" applyFill="1" applyBorder="1" applyAlignment="1">
      <alignment horizontal="center" vertical="center"/>
    </xf>
    <xf numFmtId="0" fontId="38" fillId="25" borderId="14" xfId="0" applyFont="1" applyFill="1" applyBorder="1"/>
    <xf numFmtId="0" fontId="42" fillId="24" borderId="0" xfId="0" applyFont="1" applyFill="1" applyAlignment="1">
      <alignment horizontal="right"/>
    </xf>
    <xf numFmtId="0" fontId="42" fillId="24" borderId="0" xfId="0" applyFont="1" applyFill="1"/>
    <xf numFmtId="3" fontId="42" fillId="0" borderId="14" xfId="0" applyNumberFormat="1" applyFont="1" applyBorder="1" applyAlignment="1">
      <alignment horizontal="right"/>
    </xf>
    <xf numFmtId="171" fontId="42" fillId="0" borderId="0" xfId="0" applyNumberFormat="1" applyFont="1" applyAlignment="1">
      <alignment horizontal="right"/>
    </xf>
    <xf numFmtId="3" fontId="42" fillId="25" borderId="0" xfId="0" applyNumberFormat="1" applyFont="1" applyFill="1" applyAlignment="1">
      <alignment horizontal="right"/>
    </xf>
    <xf numFmtId="0" fontId="42" fillId="24" borderId="33" xfId="0" applyFont="1" applyFill="1" applyBorder="1"/>
    <xf numFmtId="0" fontId="42" fillId="0" borderId="32" xfId="0" applyFont="1" applyBorder="1" applyAlignment="1">
      <alignment horizontal="center" vertical="center"/>
    </xf>
    <xf numFmtId="4" fontId="37" fillId="25" borderId="0" xfId="0" applyNumberFormat="1" applyFont="1" applyFill="1" applyAlignment="1">
      <alignment horizontal="center" vertical="center"/>
    </xf>
    <xf numFmtId="4" fontId="37" fillId="0" borderId="14" xfId="0" applyNumberFormat="1" applyFont="1" applyBorder="1" applyAlignment="1">
      <alignment horizontal="center" vertical="center"/>
    </xf>
    <xf numFmtId="10" fontId="37" fillId="0" borderId="0" xfId="342" applyNumberFormat="1" applyFont="1" applyFill="1" applyBorder="1" applyAlignment="1" applyProtection="1">
      <alignment horizontal="center" vertical="center"/>
    </xf>
    <xf numFmtId="10" fontId="37" fillId="0" borderId="33" xfId="342" applyNumberFormat="1" applyFont="1" applyFill="1" applyBorder="1" applyAlignment="1" applyProtection="1">
      <alignment horizontal="center" vertical="center"/>
    </xf>
    <xf numFmtId="10" fontId="37" fillId="28" borderId="32" xfId="185" applyNumberFormat="1" applyFont="1" applyFill="1" applyBorder="1" applyAlignment="1" applyProtection="1">
      <alignment horizontal="center" vertical="center"/>
    </xf>
    <xf numFmtId="4" fontId="37" fillId="25" borderId="0" xfId="0" applyNumberFormat="1" applyFont="1" applyFill="1"/>
    <xf numFmtId="172" fontId="37" fillId="25" borderId="0" xfId="0" applyNumberFormat="1" applyFont="1" applyFill="1" applyAlignment="1">
      <alignment horizontal="center" vertical="center"/>
    </xf>
    <xf numFmtId="10" fontId="37" fillId="0" borderId="0" xfId="0" applyNumberFormat="1" applyFont="1"/>
    <xf numFmtId="0" fontId="37" fillId="0" borderId="0" xfId="0" applyFont="1" applyAlignment="1">
      <alignment horizontal="left" wrapText="1"/>
    </xf>
    <xf numFmtId="10" fontId="37" fillId="0" borderId="32" xfId="185" applyNumberFormat="1" applyFont="1" applyFill="1" applyBorder="1" applyAlignment="1" applyProtection="1">
      <alignment horizontal="center" vertical="center"/>
    </xf>
    <xf numFmtId="0" fontId="36" fillId="25" borderId="14" xfId="0" applyFont="1" applyFill="1" applyBorder="1" applyAlignment="1">
      <alignment horizontal="left" vertical="center"/>
    </xf>
    <xf numFmtId="0" fontId="37" fillId="25" borderId="0" xfId="0" applyFont="1" applyFill="1" applyAlignment="1">
      <alignment horizontal="left" vertical="center" wrapText="1"/>
    </xf>
    <xf numFmtId="0" fontId="62" fillId="25" borderId="0" xfId="0" applyFont="1" applyFill="1" applyAlignment="1">
      <alignment horizontal="left" vertical="center" wrapText="1"/>
    </xf>
    <xf numFmtId="10" fontId="37" fillId="25" borderId="33" xfId="342" applyNumberFormat="1" applyFont="1" applyFill="1" applyBorder="1" applyAlignment="1" applyProtection="1">
      <alignment horizontal="center" vertical="center"/>
    </xf>
    <xf numFmtId="10" fontId="37" fillId="25" borderId="0" xfId="342" applyNumberFormat="1" applyFont="1" applyFill="1" applyBorder="1" applyAlignment="1" applyProtection="1">
      <alignment horizontal="center" vertical="center"/>
    </xf>
    <xf numFmtId="0" fontId="36" fillId="25" borderId="14" xfId="0" applyFont="1" applyFill="1" applyBorder="1" applyAlignment="1">
      <alignment horizontal="left"/>
    </xf>
    <xf numFmtId="0" fontId="36" fillId="25" borderId="0" xfId="0" applyFont="1" applyFill="1" applyAlignment="1">
      <alignment horizontal="left" wrapText="1"/>
    </xf>
    <xf numFmtId="4" fontId="36" fillId="25" borderId="0" xfId="0" applyNumberFormat="1" applyFont="1" applyFill="1" applyAlignment="1">
      <alignment horizontal="center" vertical="center"/>
    </xf>
    <xf numFmtId="4" fontId="36" fillId="25" borderId="14" xfId="0" applyNumberFormat="1" applyFont="1" applyFill="1" applyBorder="1" applyAlignment="1">
      <alignment horizontal="center" vertical="center"/>
    </xf>
    <xf numFmtId="10" fontId="36" fillId="25" borderId="0" xfId="342" applyNumberFormat="1" applyFont="1" applyFill="1" applyBorder="1" applyAlignment="1" applyProtection="1">
      <alignment horizontal="center" vertical="center"/>
    </xf>
    <xf numFmtId="10" fontId="36" fillId="0" borderId="0" xfId="342" applyNumberFormat="1" applyFont="1" applyFill="1" applyBorder="1" applyAlignment="1" applyProtection="1">
      <alignment horizontal="center" vertical="center"/>
    </xf>
    <xf numFmtId="10" fontId="36" fillId="0" borderId="32" xfId="185" applyNumberFormat="1" applyFont="1" applyFill="1" applyBorder="1" applyAlignment="1" applyProtection="1">
      <alignment horizontal="center" vertical="center"/>
    </xf>
    <xf numFmtId="0" fontId="38" fillId="25" borderId="14" xfId="0" applyFont="1" applyFill="1" applyBorder="1" applyAlignment="1">
      <alignment horizontal="left"/>
    </xf>
    <xf numFmtId="4" fontId="37" fillId="25" borderId="14" xfId="0" applyNumberFormat="1" applyFont="1" applyFill="1" applyBorder="1" applyAlignment="1">
      <alignment horizontal="center" vertical="center"/>
    </xf>
    <xf numFmtId="0" fontId="37" fillId="25" borderId="0" xfId="415" applyFont="1" applyFill="1" applyAlignment="1">
      <alignment horizontal="left" vertical="center" wrapText="1"/>
    </xf>
    <xf numFmtId="4" fontId="36" fillId="0" borderId="14" xfId="0" applyNumberFormat="1" applyFont="1" applyBorder="1" applyAlignment="1">
      <alignment horizontal="center" vertical="center"/>
    </xf>
    <xf numFmtId="0" fontId="37" fillId="25" borderId="14" xfId="0" applyFont="1" applyFill="1" applyBorder="1" applyAlignment="1">
      <alignment horizontal="left"/>
    </xf>
    <xf numFmtId="10" fontId="37" fillId="0" borderId="32" xfId="342" applyNumberFormat="1" applyFont="1" applyFill="1" applyBorder="1" applyAlignment="1" applyProtection="1">
      <alignment horizontal="center" vertical="center"/>
    </xf>
    <xf numFmtId="0" fontId="11" fillId="0" borderId="14" xfId="0" applyFont="1" applyBorder="1" applyAlignment="1">
      <alignment horizontal="left" vertical="center"/>
    </xf>
    <xf numFmtId="0" fontId="54" fillId="25" borderId="0" xfId="0" applyFont="1" applyFill="1" applyAlignment="1">
      <alignment horizontal="left" vertical="center" wrapText="1"/>
    </xf>
    <xf numFmtId="0" fontId="49" fillId="0" borderId="14" xfId="0" applyFont="1" applyBorder="1" applyAlignment="1">
      <alignment horizontal="left" vertical="center"/>
    </xf>
    <xf numFmtId="0" fontId="37" fillId="25" borderId="0" xfId="0" applyFont="1" applyFill="1" applyAlignment="1">
      <alignment wrapText="1"/>
    </xf>
    <xf numFmtId="0" fontId="37" fillId="27" borderId="0" xfId="0" applyFont="1" applyFill="1"/>
    <xf numFmtId="0" fontId="36" fillId="24" borderId="14" xfId="0" applyFont="1" applyFill="1" applyBorder="1" applyAlignment="1">
      <alignment horizontal="left"/>
    </xf>
    <xf numFmtId="0" fontId="36" fillId="24" borderId="0" xfId="0" applyFont="1" applyFill="1" applyAlignment="1">
      <alignment horizontal="left" wrapText="1"/>
    </xf>
    <xf numFmtId="0" fontId="37" fillId="24" borderId="0" xfId="0" applyFont="1" applyFill="1" applyAlignment="1">
      <alignment horizontal="center" vertical="center"/>
    </xf>
    <xf numFmtId="0" fontId="38" fillId="24" borderId="14" xfId="0" applyFont="1" applyFill="1" applyBorder="1" applyAlignment="1">
      <alignment horizontal="left"/>
    </xf>
    <xf numFmtId="10" fontId="36" fillId="24" borderId="0" xfId="342" applyNumberFormat="1" applyFont="1" applyFill="1" applyBorder="1" applyAlignment="1" applyProtection="1">
      <alignment horizontal="center" vertical="center"/>
    </xf>
    <xf numFmtId="0" fontId="36" fillId="24" borderId="14" xfId="0" applyFont="1" applyFill="1" applyBorder="1" applyAlignment="1">
      <alignment horizontal="left" vertical="center"/>
    </xf>
    <xf numFmtId="0" fontId="54" fillId="24" borderId="0" xfId="0" applyFont="1" applyFill="1" applyAlignment="1">
      <alignment horizontal="left" wrapText="1"/>
    </xf>
    <xf numFmtId="10" fontId="37" fillId="24" borderId="0" xfId="342" applyNumberFormat="1" applyFont="1" applyFill="1" applyBorder="1" applyAlignment="1" applyProtection="1">
      <alignment horizontal="center" vertical="center"/>
    </xf>
    <xf numFmtId="0" fontId="36" fillId="24" borderId="0" xfId="0" applyFont="1" applyFill="1" applyAlignment="1">
      <alignment horizontal="left"/>
    </xf>
    <xf numFmtId="4" fontId="36" fillId="24" borderId="14" xfId="0" applyNumberFormat="1" applyFont="1" applyFill="1" applyBorder="1" applyAlignment="1">
      <alignment horizontal="center" vertical="center"/>
    </xf>
    <xf numFmtId="4" fontId="36" fillId="24" borderId="0" xfId="0" applyNumberFormat="1" applyFont="1" applyFill="1" applyAlignment="1">
      <alignment horizontal="center" vertical="center"/>
    </xf>
    <xf numFmtId="4" fontId="36" fillId="24" borderId="17" xfId="0" applyNumberFormat="1" applyFont="1" applyFill="1" applyBorder="1" applyAlignment="1">
      <alignment horizontal="center" vertical="center"/>
    </xf>
    <xf numFmtId="10" fontId="37" fillId="24" borderId="33" xfId="342" applyNumberFormat="1" applyFont="1" applyFill="1" applyBorder="1" applyAlignment="1" applyProtection="1">
      <alignment horizontal="center" vertical="center"/>
    </xf>
    <xf numFmtId="0" fontId="37" fillId="0" borderId="32" xfId="0" applyFont="1" applyBorder="1" applyAlignment="1">
      <alignment horizontal="center" vertical="center"/>
    </xf>
    <xf numFmtId="10" fontId="37" fillId="25" borderId="0" xfId="0" applyNumberFormat="1" applyFont="1" applyFill="1" applyAlignment="1">
      <alignment horizontal="center" vertical="center"/>
    </xf>
    <xf numFmtId="0" fontId="36" fillId="24" borderId="13" xfId="0" applyFont="1" applyFill="1" applyBorder="1" applyAlignment="1">
      <alignment horizontal="left"/>
    </xf>
    <xf numFmtId="0" fontId="36" fillId="24" borderId="10" xfId="0" applyFont="1" applyFill="1" applyBorder="1" applyAlignment="1">
      <alignment horizontal="left"/>
    </xf>
    <xf numFmtId="0" fontId="36" fillId="24" borderId="10" xfId="0" applyFont="1" applyFill="1" applyBorder="1" applyAlignment="1">
      <alignment horizontal="left" vertical="center"/>
    </xf>
    <xf numFmtId="4" fontId="37" fillId="24" borderId="10" xfId="0" applyNumberFormat="1" applyFont="1" applyFill="1" applyBorder="1" applyAlignment="1">
      <alignment horizontal="center" vertical="center"/>
    </xf>
    <xf numFmtId="4" fontId="36" fillId="24" borderId="13" xfId="0" applyNumberFormat="1" applyFont="1" applyFill="1" applyBorder="1" applyAlignment="1">
      <alignment horizontal="center" vertical="center"/>
    </xf>
    <xf numFmtId="10" fontId="36" fillId="0" borderId="10" xfId="342" applyNumberFormat="1" applyFont="1" applyFill="1" applyBorder="1" applyAlignment="1" applyProtection="1">
      <alignment horizontal="center" vertical="center"/>
    </xf>
    <xf numFmtId="10" fontId="36" fillId="24" borderId="10" xfId="342" applyNumberFormat="1" applyFont="1" applyFill="1" applyBorder="1" applyAlignment="1" applyProtection="1">
      <alignment horizontal="center" vertical="center"/>
    </xf>
    <xf numFmtId="10" fontId="36" fillId="24" borderId="34" xfId="342" applyNumberFormat="1" applyFont="1" applyFill="1" applyBorder="1" applyAlignment="1" applyProtection="1">
      <alignment horizontal="center" vertical="center"/>
    </xf>
    <xf numFmtId="10" fontId="36" fillId="24" borderId="35" xfId="342" applyNumberFormat="1" applyFont="1" applyFill="1" applyBorder="1" applyAlignment="1" applyProtection="1">
      <alignment horizontal="center" vertical="center"/>
    </xf>
    <xf numFmtId="10" fontId="37" fillId="25" borderId="35" xfId="342" applyNumberFormat="1" applyFont="1" applyFill="1" applyBorder="1" applyAlignment="1" applyProtection="1">
      <alignment horizontal="center" vertical="center"/>
    </xf>
    <xf numFmtId="0" fontId="36" fillId="25" borderId="36" xfId="0" applyFont="1" applyFill="1" applyBorder="1" applyAlignment="1">
      <alignment horizontal="center" vertical="center"/>
    </xf>
    <xf numFmtId="0" fontId="36" fillId="24" borderId="0" xfId="0" applyFont="1" applyFill="1"/>
    <xf numFmtId="0" fontId="36" fillId="24" borderId="0" xfId="0" applyFont="1" applyFill="1" applyAlignment="1">
      <alignment horizontal="center" vertical="center"/>
    </xf>
    <xf numFmtId="4" fontId="37" fillId="24" borderId="0" xfId="0" applyNumberFormat="1" applyFont="1" applyFill="1"/>
    <xf numFmtId="0" fontId="37" fillId="0" borderId="0" xfId="413" applyNumberFormat="1" applyFont="1" applyFill="1" applyProtection="1"/>
    <xf numFmtId="165" fontId="37" fillId="0" borderId="0" xfId="0" applyNumberFormat="1" applyFont="1"/>
    <xf numFmtId="0" fontId="38" fillId="24" borderId="0" xfId="0" applyFont="1" applyFill="1" applyAlignment="1">
      <alignment horizontal="left" vertical="center"/>
    </xf>
    <xf numFmtId="165" fontId="37" fillId="24" borderId="0" xfId="307" applyFont="1" applyFill="1" applyBorder="1" applyAlignment="1" applyProtection="1">
      <alignment vertical="center"/>
    </xf>
    <xf numFmtId="0" fontId="36" fillId="0" borderId="0" xfId="0" applyFont="1" applyAlignment="1">
      <alignment horizontal="left" vertical="center"/>
    </xf>
    <xf numFmtId="43" fontId="37" fillId="0" borderId="0" xfId="0" applyNumberFormat="1" applyFont="1" applyAlignment="1">
      <alignment vertical="center"/>
    </xf>
    <xf numFmtId="0" fontId="62" fillId="24" borderId="0" xfId="0" applyFont="1" applyFill="1" applyAlignment="1">
      <alignment vertical="center"/>
    </xf>
    <xf numFmtId="0" fontId="37" fillId="24" borderId="0" xfId="0" applyFont="1" applyFill="1" applyAlignment="1">
      <alignment horizontal="left"/>
    </xf>
    <xf numFmtId="14" fontId="40" fillId="25" borderId="25" xfId="0" applyNumberFormat="1" applyFont="1" applyFill="1" applyBorder="1" applyAlignment="1">
      <alignment horizontal="center"/>
    </xf>
    <xf numFmtId="14" fontId="40" fillId="25" borderId="0" xfId="0" applyNumberFormat="1" applyFont="1" applyFill="1" applyAlignment="1">
      <alignment horizontal="center"/>
    </xf>
    <xf numFmtId="0" fontId="36" fillId="24" borderId="0" xfId="0" applyFont="1" applyFill="1" applyAlignment="1">
      <alignment horizontal="center"/>
    </xf>
    <xf numFmtId="0" fontId="36" fillId="0" borderId="0" xfId="0" applyFont="1" applyAlignment="1">
      <alignment horizontal="center" wrapText="1"/>
    </xf>
    <xf numFmtId="14" fontId="45" fillId="25" borderId="25" xfId="0" applyNumberFormat="1" applyFont="1" applyFill="1" applyBorder="1" applyAlignment="1">
      <alignment horizontal="center"/>
    </xf>
    <xf numFmtId="169" fontId="41" fillId="25" borderId="25" xfId="307" applyNumberFormat="1" applyFont="1" applyFill="1" applyBorder="1" applyAlignment="1" applyProtection="1">
      <alignment horizontal="left" vertical="top"/>
    </xf>
    <xf numFmtId="169" fontId="41" fillId="25" borderId="0" xfId="307" applyNumberFormat="1" applyFont="1" applyFill="1" applyBorder="1" applyAlignment="1" applyProtection="1">
      <alignment horizontal="left" vertical="top"/>
    </xf>
    <xf numFmtId="14" fontId="45" fillId="25" borderId="0" xfId="0" applyNumberFormat="1" applyFont="1" applyFill="1" applyAlignment="1">
      <alignment horizontal="center"/>
    </xf>
    <xf numFmtId="165" fontId="41" fillId="25" borderId="0" xfId="307" applyFont="1" applyFill="1" applyBorder="1" applyAlignment="1" applyProtection="1">
      <alignment horizontal="left" vertical="top"/>
    </xf>
    <xf numFmtId="165" fontId="46" fillId="25" borderId="0" xfId="307" applyFont="1" applyFill="1" applyBorder="1" applyAlignment="1" applyProtection="1">
      <alignment horizontal="left" vertical="top"/>
    </xf>
    <xf numFmtId="169" fontId="41" fillId="0" borderId="25" xfId="307" applyNumberFormat="1" applyFont="1" applyFill="1" applyBorder="1" applyAlignment="1" applyProtection="1">
      <alignment horizontal="left" vertical="top"/>
    </xf>
    <xf numFmtId="169" fontId="46" fillId="25" borderId="0" xfId="307" applyNumberFormat="1" applyFont="1" applyFill="1" applyBorder="1" applyAlignment="1" applyProtection="1">
      <alignment horizontal="left" vertical="top"/>
    </xf>
    <xf numFmtId="174" fontId="54" fillId="0" borderId="0" xfId="0" applyNumberFormat="1" applyFont="1"/>
    <xf numFmtId="173" fontId="37" fillId="0" borderId="0" xfId="0" applyNumberFormat="1" applyFont="1"/>
    <xf numFmtId="0" fontId="59" fillId="25" borderId="0" xfId="0" applyFont="1" applyFill="1"/>
    <xf numFmtId="0" fontId="58" fillId="26" borderId="12" xfId="0" applyFont="1" applyFill="1" applyBorder="1" applyAlignment="1">
      <alignment horizontal="center" vertical="center" wrapText="1"/>
    </xf>
    <xf numFmtId="0" fontId="59" fillId="25" borderId="0" xfId="0" applyFont="1" applyFill="1" applyAlignment="1">
      <alignment horizontal="center"/>
    </xf>
    <xf numFmtId="0" fontId="59" fillId="25" borderId="15" xfId="0" applyFont="1" applyFill="1" applyBorder="1" applyAlignment="1">
      <alignment horizontal="left"/>
    </xf>
    <xf numFmtId="0" fontId="59" fillId="25" borderId="16" xfId="0" applyFont="1" applyFill="1" applyBorder="1" applyAlignment="1">
      <alignment horizontal="left"/>
    </xf>
    <xf numFmtId="0" fontId="59" fillId="25" borderId="16" xfId="0" applyFont="1" applyFill="1" applyBorder="1"/>
    <xf numFmtId="0" fontId="59" fillId="0" borderId="16" xfId="0" applyFont="1" applyBorder="1"/>
    <xf numFmtId="0" fontId="59" fillId="25" borderId="20" xfId="0" applyFont="1" applyFill="1" applyBorder="1"/>
    <xf numFmtId="0" fontId="60" fillId="25" borderId="14" xfId="0" applyFont="1" applyFill="1" applyBorder="1" applyAlignment="1">
      <alignment horizontal="left"/>
    </xf>
    <xf numFmtId="0" fontId="59" fillId="25" borderId="0" xfId="0" applyFont="1" applyFill="1" applyAlignment="1">
      <alignment horizontal="left"/>
    </xf>
    <xf numFmtId="0" fontId="59" fillId="0" borderId="0" xfId="0" applyFont="1"/>
    <xf numFmtId="0" fontId="59" fillId="25" borderId="17" xfId="0" applyFont="1" applyFill="1" applyBorder="1"/>
    <xf numFmtId="0" fontId="59" fillId="25" borderId="14" xfId="0" applyFont="1" applyFill="1" applyBorder="1" applyAlignment="1">
      <alignment horizontal="left" vertical="center"/>
    </xf>
    <xf numFmtId="0" fontId="59" fillId="25" borderId="0" xfId="0" applyFont="1" applyFill="1" applyAlignment="1">
      <alignment horizontal="left" wrapText="1"/>
    </xf>
    <xf numFmtId="0" fontId="59" fillId="25" borderId="0" xfId="0" applyFont="1" applyFill="1" applyAlignment="1">
      <alignment horizontal="center" vertical="center"/>
    </xf>
    <xf numFmtId="4" fontId="59" fillId="0" borderId="0" xfId="0" applyNumberFormat="1" applyFont="1" applyAlignment="1">
      <alignment horizontal="center" vertical="center"/>
    </xf>
    <xf numFmtId="14" fontId="9" fillId="0" borderId="0" xfId="0" applyNumberFormat="1" applyFont="1" applyAlignment="1">
      <alignment horizontal="center" vertical="center"/>
    </xf>
    <xf numFmtId="14" fontId="59" fillId="25" borderId="0" xfId="0" applyNumberFormat="1" applyFont="1" applyFill="1" applyAlignment="1">
      <alignment horizontal="center" vertical="center"/>
    </xf>
    <xf numFmtId="4" fontId="58" fillId="0" borderId="0" xfId="0" applyNumberFormat="1" applyFont="1" applyAlignment="1">
      <alignment horizontal="center" vertical="center"/>
    </xf>
    <xf numFmtId="4" fontId="58" fillId="0" borderId="17" xfId="0" applyNumberFormat="1" applyFont="1" applyBorder="1" applyAlignment="1">
      <alignment horizontal="center" vertical="center"/>
    </xf>
    <xf numFmtId="0" fontId="59" fillId="25" borderId="14" xfId="0" applyFont="1" applyFill="1" applyBorder="1" applyAlignment="1">
      <alignment horizontal="left"/>
    </xf>
    <xf numFmtId="0" fontId="59" fillId="0" borderId="17" xfId="0" applyFont="1" applyBorder="1"/>
    <xf numFmtId="0" fontId="60" fillId="0" borderId="14" xfId="0" applyFont="1" applyBorder="1" applyAlignment="1">
      <alignment vertical="center"/>
    </xf>
    <xf numFmtId="0" fontId="59" fillId="25" borderId="0" xfId="0" applyFont="1" applyFill="1" applyAlignment="1">
      <alignment wrapText="1"/>
    </xf>
    <xf numFmtId="0" fontId="59" fillId="0" borderId="0" xfId="0" applyFont="1" applyAlignment="1">
      <alignment horizontal="left" vertical="center" wrapText="1"/>
    </xf>
    <xf numFmtId="0" fontId="59" fillId="0" borderId="0" xfId="0" applyFont="1" applyAlignment="1">
      <alignment horizontal="center" vertical="center"/>
    </xf>
    <xf numFmtId="14" fontId="59" fillId="0" borderId="0" xfId="0" applyNumberFormat="1" applyFont="1" applyAlignment="1">
      <alignment horizontal="center" vertical="center"/>
    </xf>
    <xf numFmtId="4" fontId="59" fillId="0" borderId="17" xfId="0" applyNumberFormat="1" applyFont="1" applyBorder="1" applyAlignment="1">
      <alignment horizontal="center" vertical="center"/>
    </xf>
    <xf numFmtId="0" fontId="59" fillId="0" borderId="14" xfId="0" applyFont="1" applyBorder="1" applyAlignment="1">
      <alignment horizontal="left"/>
    </xf>
    <xf numFmtId="0" fontId="59" fillId="0" borderId="0" xfId="0" applyFont="1" applyAlignment="1">
      <alignment horizontal="left" wrapText="1"/>
    </xf>
    <xf numFmtId="0" fontId="59" fillId="0" borderId="0" xfId="0" applyFont="1" applyAlignment="1">
      <alignment vertical="center" wrapText="1"/>
    </xf>
    <xf numFmtId="166" fontId="59" fillId="0" borderId="0" xfId="0" applyNumberFormat="1" applyFont="1" applyAlignment="1">
      <alignment horizontal="center" vertical="center"/>
    </xf>
    <xf numFmtId="166" fontId="59" fillId="0" borderId="17" xfId="0" applyNumberFormat="1" applyFont="1" applyBorder="1" applyAlignment="1">
      <alignment horizontal="center" vertical="center"/>
    </xf>
    <xf numFmtId="14" fontId="59" fillId="0" borderId="0" xfId="0" applyNumberFormat="1" applyFont="1"/>
    <xf numFmtId="0" fontId="59" fillId="0" borderId="14" xfId="0" applyFont="1" applyBorder="1" applyAlignment="1">
      <alignment horizontal="left" vertical="center" wrapText="1"/>
    </xf>
    <xf numFmtId="0" fontId="58" fillId="0" borderId="14" xfId="0" applyFont="1" applyBorder="1" applyAlignment="1">
      <alignment horizontal="left" vertical="center"/>
    </xf>
    <xf numFmtId="0" fontId="59" fillId="0" borderId="0" xfId="0" applyFont="1" applyAlignment="1">
      <alignment vertical="center"/>
    </xf>
    <xf numFmtId="0" fontId="59" fillId="25" borderId="0" xfId="0" applyFont="1" applyFill="1" applyAlignment="1">
      <alignment vertical="center"/>
    </xf>
    <xf numFmtId="166" fontId="59" fillId="25" borderId="0" xfId="0" applyNumberFormat="1" applyFont="1" applyFill="1" applyAlignment="1">
      <alignment horizontal="center" vertical="center"/>
    </xf>
    <xf numFmtId="0" fontId="58" fillId="0" borderId="13" xfId="0" applyFont="1" applyBorder="1" applyAlignment="1">
      <alignment horizontal="left" vertical="center"/>
    </xf>
    <xf numFmtId="0" fontId="58" fillId="0" borderId="10" xfId="0" applyFont="1" applyBorder="1" applyAlignment="1">
      <alignment horizontal="left"/>
    </xf>
    <xf numFmtId="3" fontId="58" fillId="0" borderId="10" xfId="0" applyNumberFormat="1" applyFont="1" applyBorder="1" applyAlignment="1">
      <alignment vertical="center"/>
    </xf>
    <xf numFmtId="0" fontId="58" fillId="25" borderId="10" xfId="0" applyFont="1" applyFill="1" applyBorder="1"/>
    <xf numFmtId="4" fontId="58" fillId="0" borderId="10" xfId="0" applyNumberFormat="1" applyFont="1" applyBorder="1" applyAlignment="1">
      <alignment horizontal="center" vertical="center"/>
    </xf>
    <xf numFmtId="4" fontId="58" fillId="0" borderId="18" xfId="0" applyNumberFormat="1" applyFont="1" applyBorder="1" applyAlignment="1">
      <alignment horizontal="center" vertical="center"/>
    </xf>
    <xf numFmtId="0" fontId="58" fillId="25" borderId="0" xfId="0" applyFont="1" applyFill="1"/>
    <xf numFmtId="4" fontId="59" fillId="0" borderId="0" xfId="0" applyNumberFormat="1" applyFont="1"/>
    <xf numFmtId="0" fontId="60" fillId="25" borderId="0" xfId="0" applyFont="1" applyFill="1" applyAlignment="1">
      <alignment horizontal="left"/>
    </xf>
    <xf numFmtId="0" fontId="59" fillId="0" borderId="0" xfId="0" applyFont="1" applyAlignment="1">
      <alignment horizontal="left"/>
    </xf>
    <xf numFmtId="0" fontId="58" fillId="25" borderId="0" xfId="0" applyFont="1" applyFill="1" applyAlignment="1">
      <alignment horizontal="left"/>
    </xf>
    <xf numFmtId="0" fontId="59" fillId="24" borderId="0" xfId="0" applyFont="1" applyFill="1"/>
    <xf numFmtId="170" fontId="59" fillId="25" borderId="0" xfId="0" applyNumberFormat="1" applyFont="1" applyFill="1"/>
    <xf numFmtId="0" fontId="52" fillId="0" borderId="0" xfId="416" applyFont="1" applyAlignment="1" applyProtection="1">
      <alignment horizontal="left"/>
    </xf>
    <xf numFmtId="0" fontId="53" fillId="0" borderId="0" xfId="0" applyFont="1" applyAlignment="1">
      <alignment horizontal="center" wrapText="1"/>
    </xf>
    <xf numFmtId="0" fontId="52" fillId="0" borderId="0" xfId="416" applyFont="1" applyFill="1" applyAlignment="1" applyProtection="1">
      <alignment horizontal="left"/>
    </xf>
    <xf numFmtId="0" fontId="37" fillId="25" borderId="0" xfId="0" applyFont="1" applyFill="1" applyAlignment="1">
      <alignment horizontal="left" wrapText="1"/>
    </xf>
    <xf numFmtId="0" fontId="37" fillId="0" borderId="0" xfId="0" applyFont="1" applyAlignment="1">
      <alignment horizontal="center" vertical="center"/>
    </xf>
    <xf numFmtId="49" fontId="37" fillId="0" borderId="0" xfId="0" applyNumberFormat="1" applyFont="1" applyAlignment="1">
      <alignment horizontal="center" vertical="center"/>
    </xf>
    <xf numFmtId="166" fontId="37" fillId="0" borderId="0" xfId="0" applyNumberFormat="1" applyFont="1" applyAlignment="1">
      <alignment horizontal="center" vertical="center"/>
    </xf>
    <xf numFmtId="0" fontId="37" fillId="0" borderId="0" xfId="0" applyFont="1" applyAlignment="1">
      <alignment horizontal="left" vertical="center" wrapText="1"/>
    </xf>
    <xf numFmtId="0" fontId="11" fillId="0" borderId="0" xfId="0" applyFont="1" applyAlignment="1">
      <alignment horizontal="center"/>
    </xf>
    <xf numFmtId="14" fontId="36" fillId="25" borderId="0" xfId="0" applyNumberFormat="1" applyFont="1" applyFill="1" applyAlignment="1">
      <alignment horizontal="center"/>
    </xf>
    <xf numFmtId="14" fontId="36" fillId="25" borderId="0" xfId="176" applyNumberFormat="1" applyFont="1" applyFill="1" applyAlignment="1">
      <alignment horizontal="center" vertical="center"/>
    </xf>
    <xf numFmtId="0" fontId="37" fillId="0" borderId="17" xfId="0" applyFont="1" applyBorder="1" applyAlignment="1">
      <alignment horizontal="center" vertical="center"/>
    </xf>
    <xf numFmtId="14" fontId="37" fillId="0" borderId="0" xfId="176" applyNumberFormat="1" applyFont="1" applyAlignment="1">
      <alignment horizontal="center" vertical="center"/>
    </xf>
    <xf numFmtId="0" fontId="54" fillId="0" borderId="0" xfId="0" applyFont="1" applyAlignment="1">
      <alignment horizontal="left" vertical="center" wrapText="1"/>
    </xf>
    <xf numFmtId="0" fontId="11" fillId="26" borderId="22" xfId="0" applyFont="1" applyFill="1" applyBorder="1" applyAlignment="1">
      <alignment horizontal="center" vertical="center" wrapText="1"/>
    </xf>
    <xf numFmtId="0" fontId="11" fillId="26" borderId="11" xfId="0" applyFont="1" applyFill="1" applyBorder="1" applyAlignment="1">
      <alignment horizontal="center" vertical="center" wrapText="1"/>
    </xf>
    <xf numFmtId="0" fontId="55" fillId="25" borderId="0" xfId="0" applyFont="1" applyFill="1" applyAlignment="1">
      <alignment horizontal="left" vertical="center" wrapText="1"/>
    </xf>
    <xf numFmtId="0" fontId="36" fillId="25" borderId="0" xfId="0" applyFont="1" applyFill="1" applyAlignment="1">
      <alignment horizontal="left" vertical="center" wrapText="1"/>
    </xf>
    <xf numFmtId="0" fontId="11" fillId="25" borderId="0" xfId="0" applyFont="1" applyFill="1" applyAlignment="1">
      <alignment horizontal="center"/>
    </xf>
    <xf numFmtId="14" fontId="11" fillId="0" borderId="0" xfId="0" applyNumberFormat="1" applyFont="1" applyAlignment="1">
      <alignment horizontal="center"/>
    </xf>
    <xf numFmtId="0" fontId="36" fillId="26" borderId="22" xfId="0" applyFont="1" applyFill="1" applyBorder="1" applyAlignment="1">
      <alignment horizontal="center" vertical="center" wrapText="1"/>
    </xf>
    <xf numFmtId="0" fontId="36" fillId="26" borderId="11" xfId="0" applyFont="1" applyFill="1" applyBorder="1" applyAlignment="1">
      <alignment horizontal="center" vertical="center" wrapText="1"/>
    </xf>
    <xf numFmtId="0" fontId="55" fillId="26" borderId="21" xfId="0" applyFont="1" applyFill="1" applyBorder="1" applyAlignment="1">
      <alignment horizontal="center" vertical="center"/>
    </xf>
    <xf numFmtId="0" fontId="11" fillId="26" borderId="23" xfId="0" applyFont="1" applyFill="1" applyBorder="1" applyAlignment="1">
      <alignment horizontal="center" vertical="center"/>
    </xf>
    <xf numFmtId="0" fontId="11" fillId="26" borderId="19" xfId="0" applyFont="1" applyFill="1" applyBorder="1" applyAlignment="1">
      <alignment horizontal="center" vertical="center"/>
    </xf>
    <xf numFmtId="0" fontId="11" fillId="24" borderId="0" xfId="0" applyFont="1" applyFill="1" applyAlignment="1">
      <alignment horizontal="center"/>
    </xf>
    <xf numFmtId="14" fontId="11" fillId="24" borderId="0" xfId="0" applyNumberFormat="1" applyFont="1" applyFill="1" applyAlignment="1">
      <alignment horizontal="center"/>
    </xf>
    <xf numFmtId="0" fontId="36" fillId="26" borderId="21" xfId="0" applyFont="1" applyFill="1" applyBorder="1" applyAlignment="1">
      <alignment horizontal="center" vertical="center"/>
    </xf>
    <xf numFmtId="0" fontId="36" fillId="26" borderId="23" xfId="0" applyFont="1" applyFill="1" applyBorder="1" applyAlignment="1">
      <alignment horizontal="center" vertical="center"/>
    </xf>
    <xf numFmtId="0" fontId="36" fillId="26" borderId="19" xfId="0" applyFont="1" applyFill="1" applyBorder="1" applyAlignment="1">
      <alignment horizontal="center" vertical="center"/>
    </xf>
    <xf numFmtId="4" fontId="37" fillId="0" borderId="0" xfId="0" applyNumberFormat="1" applyFont="1" applyAlignment="1">
      <alignment horizontal="center" vertical="center"/>
    </xf>
    <xf numFmtId="4" fontId="37" fillId="28" borderId="0" xfId="0" applyNumberFormat="1" applyFont="1" applyFill="1" applyAlignment="1">
      <alignment horizontal="center" vertical="center"/>
    </xf>
    <xf numFmtId="0" fontId="54" fillId="24" borderId="0" xfId="0" applyFont="1" applyFill="1" applyAlignment="1">
      <alignment horizontal="left" vertical="center" wrapText="1"/>
    </xf>
    <xf numFmtId="0" fontId="12" fillId="24" borderId="0" xfId="0" applyFont="1" applyFill="1" applyAlignment="1">
      <alignment horizontal="left" vertical="center" wrapText="1"/>
    </xf>
    <xf numFmtId="4" fontId="37" fillId="0" borderId="17" xfId="0" applyNumberFormat="1" applyFont="1" applyBorder="1" applyAlignment="1">
      <alignment horizontal="center" vertical="center"/>
    </xf>
    <xf numFmtId="0" fontId="62" fillId="0" borderId="0" xfId="0" applyFont="1" applyAlignment="1">
      <alignment horizontal="left" vertical="center" wrapText="1"/>
    </xf>
    <xf numFmtId="10" fontId="37" fillId="0" borderId="0" xfId="342" applyNumberFormat="1" applyFont="1" applyFill="1" applyBorder="1" applyAlignment="1" applyProtection="1">
      <alignment horizontal="center" vertical="center"/>
    </xf>
    <xf numFmtId="10" fontId="37" fillId="28" borderId="32" xfId="185" applyNumberFormat="1" applyFont="1" applyFill="1" applyBorder="1" applyAlignment="1" applyProtection="1">
      <alignment horizontal="center" vertical="center"/>
    </xf>
    <xf numFmtId="0" fontId="36" fillId="0" borderId="0" xfId="0" applyFont="1" applyAlignment="1">
      <alignment horizontal="center"/>
    </xf>
    <xf numFmtId="14" fontId="36" fillId="24" borderId="0" xfId="0" applyNumberFormat="1" applyFont="1" applyFill="1" applyAlignment="1">
      <alignment horizontal="center"/>
    </xf>
    <xf numFmtId="0" fontId="36" fillId="26" borderId="24" xfId="0" applyFont="1" applyFill="1" applyBorder="1" applyAlignment="1">
      <alignment horizontal="center" vertical="center" wrapText="1"/>
    </xf>
    <xf numFmtId="10" fontId="37" fillId="0" borderId="33" xfId="342" applyNumberFormat="1" applyFont="1" applyFill="1" applyBorder="1" applyAlignment="1" applyProtection="1">
      <alignment horizontal="center" vertical="center"/>
    </xf>
    <xf numFmtId="0" fontId="36" fillId="26" borderId="26" xfId="0" applyFont="1" applyFill="1" applyBorder="1" applyAlignment="1">
      <alignment horizontal="center" vertical="center"/>
    </xf>
    <xf numFmtId="0" fontId="36" fillId="26" borderId="27" xfId="0" applyFont="1" applyFill="1" applyBorder="1" applyAlignment="1">
      <alignment horizontal="center" vertical="center"/>
    </xf>
    <xf numFmtId="0" fontId="36" fillId="26" borderId="28" xfId="0" applyFont="1" applyFill="1" applyBorder="1" applyAlignment="1">
      <alignment horizontal="center" vertical="center"/>
    </xf>
    <xf numFmtId="0" fontId="36" fillId="26" borderId="15" xfId="0" applyFont="1" applyFill="1" applyBorder="1" applyAlignment="1">
      <alignment horizontal="center" vertical="center" wrapText="1"/>
    </xf>
    <xf numFmtId="0" fontId="36" fillId="26" borderId="14" xfId="0" applyFont="1" applyFill="1" applyBorder="1" applyAlignment="1">
      <alignment horizontal="center" vertical="center" wrapText="1"/>
    </xf>
    <xf numFmtId="10" fontId="37" fillId="0" borderId="32" xfId="185" applyNumberFormat="1" applyFont="1" applyFill="1" applyBorder="1" applyAlignment="1" applyProtection="1">
      <alignment horizontal="center" vertical="center"/>
    </xf>
    <xf numFmtId="0" fontId="59" fillId="25" borderId="0" xfId="0" applyFont="1" applyFill="1" applyAlignment="1">
      <alignment horizontal="left" wrapText="1"/>
    </xf>
    <xf numFmtId="14" fontId="36" fillId="0" borderId="0" xfId="0" applyNumberFormat="1" applyFont="1" applyAlignment="1">
      <alignment horizontal="center"/>
    </xf>
    <xf numFmtId="14" fontId="36" fillId="0" borderId="0" xfId="176" applyNumberFormat="1" applyFont="1" applyAlignment="1">
      <alignment horizontal="center" vertical="center"/>
    </xf>
    <xf numFmtId="0" fontId="59" fillId="0" borderId="0" xfId="0" applyFont="1" applyAlignment="1">
      <alignment horizontal="left" vertical="center" wrapText="1"/>
    </xf>
    <xf numFmtId="0" fontId="59" fillId="0" borderId="14" xfId="0" applyFont="1" applyBorder="1" applyAlignment="1">
      <alignment horizontal="left" vertical="center" wrapText="1"/>
    </xf>
    <xf numFmtId="0" fontId="59" fillId="0" borderId="14" xfId="0" applyFont="1" applyBorder="1" applyAlignment="1">
      <alignment horizontal="left" vertical="center"/>
    </xf>
    <xf numFmtId="0" fontId="59" fillId="25" borderId="0" xfId="0" applyFont="1" applyFill="1" applyAlignment="1">
      <alignment horizontal="center" vertical="center"/>
    </xf>
    <xf numFmtId="0" fontId="59" fillId="0" borderId="0" xfId="0" applyFont="1" applyAlignment="1">
      <alignment horizontal="center" vertical="center"/>
    </xf>
    <xf numFmtId="14" fontId="9" fillId="0" borderId="0" xfId="0" applyNumberFormat="1" applyFont="1" applyAlignment="1">
      <alignment horizontal="center" vertical="center"/>
    </xf>
    <xf numFmtId="4" fontId="59" fillId="0" borderId="0" xfId="0" applyNumberFormat="1" applyFont="1" applyAlignment="1">
      <alignment horizontal="center" vertical="center"/>
    </xf>
  </cellXfs>
  <cellStyles count="417">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20% - Énfasis1" xfId="7" builtinId="30" customBuiltin="1"/>
    <cellStyle name="20% - Énfasis1 2" xfId="8" xr:uid="{00000000-0005-0000-0000-000007000000}"/>
    <cellStyle name="20% - Énfasis1 3" xfId="9" xr:uid="{00000000-0005-0000-0000-000008000000}"/>
    <cellStyle name="20% - Énfasis1 4" xfId="10" xr:uid="{00000000-0005-0000-0000-000009000000}"/>
    <cellStyle name="20% - Énfasis1 5" xfId="227" xr:uid="{00000000-0005-0000-0000-00000A000000}"/>
    <cellStyle name="20% - Énfasis2" xfId="11" builtinId="34" customBuiltin="1"/>
    <cellStyle name="20% - Énfasis2 2" xfId="12" xr:uid="{00000000-0005-0000-0000-00000C000000}"/>
    <cellStyle name="20% - Énfasis2 3" xfId="13" xr:uid="{00000000-0005-0000-0000-00000D000000}"/>
    <cellStyle name="20% - Énfasis2 4" xfId="14" xr:uid="{00000000-0005-0000-0000-00000E000000}"/>
    <cellStyle name="20% - Énfasis2 5" xfId="228" xr:uid="{00000000-0005-0000-0000-00000F000000}"/>
    <cellStyle name="20% - Énfasis3" xfId="15" builtinId="38" customBuiltin="1"/>
    <cellStyle name="20% - Énfasis3 2" xfId="16" xr:uid="{00000000-0005-0000-0000-000011000000}"/>
    <cellStyle name="20% - Énfasis3 3" xfId="17" xr:uid="{00000000-0005-0000-0000-000012000000}"/>
    <cellStyle name="20% - Énfasis3 4" xfId="18" xr:uid="{00000000-0005-0000-0000-000013000000}"/>
    <cellStyle name="20% - Énfasis3 5" xfId="229" xr:uid="{00000000-0005-0000-0000-000014000000}"/>
    <cellStyle name="20% - Énfasis4" xfId="19" builtinId="42" customBuiltin="1"/>
    <cellStyle name="20% - Énfasis4 2" xfId="20" xr:uid="{00000000-0005-0000-0000-000016000000}"/>
    <cellStyle name="20% - Énfasis4 3" xfId="21" xr:uid="{00000000-0005-0000-0000-000017000000}"/>
    <cellStyle name="20% - Énfasis4 4" xfId="22" xr:uid="{00000000-0005-0000-0000-000018000000}"/>
    <cellStyle name="20% - Énfasis4 5" xfId="230" xr:uid="{00000000-0005-0000-0000-000019000000}"/>
    <cellStyle name="20% - Énfasis5" xfId="23" builtinId="46" customBuiltin="1"/>
    <cellStyle name="20% - Énfasis5 2" xfId="24" xr:uid="{00000000-0005-0000-0000-00001B000000}"/>
    <cellStyle name="20% - Énfasis5 3" xfId="25" xr:uid="{00000000-0005-0000-0000-00001C000000}"/>
    <cellStyle name="20% - Énfasis5 4" xfId="26" xr:uid="{00000000-0005-0000-0000-00001D000000}"/>
    <cellStyle name="20% - Énfasis5 5" xfId="231" xr:uid="{00000000-0005-0000-0000-00001E000000}"/>
    <cellStyle name="20% - Énfasis6" xfId="27" builtinId="50" customBuiltin="1"/>
    <cellStyle name="20% - Énfasis6 2" xfId="28" xr:uid="{00000000-0005-0000-0000-000020000000}"/>
    <cellStyle name="20% - Énfasis6 3" xfId="29" xr:uid="{00000000-0005-0000-0000-000021000000}"/>
    <cellStyle name="20% - Énfasis6 4" xfId="30" xr:uid="{00000000-0005-0000-0000-000022000000}"/>
    <cellStyle name="20% - Énfasis6 5" xfId="232" xr:uid="{00000000-0005-0000-0000-000023000000}"/>
    <cellStyle name="40% - Accent1" xfId="31" xr:uid="{00000000-0005-0000-0000-000024000000}"/>
    <cellStyle name="40% - Accent2" xfId="32" xr:uid="{00000000-0005-0000-0000-000025000000}"/>
    <cellStyle name="40% - Accent3" xfId="33" xr:uid="{00000000-0005-0000-0000-000026000000}"/>
    <cellStyle name="40% - Accent4" xfId="34" xr:uid="{00000000-0005-0000-0000-000027000000}"/>
    <cellStyle name="40% - Accent5" xfId="35" xr:uid="{00000000-0005-0000-0000-000028000000}"/>
    <cellStyle name="40% - Accent6" xfId="36" xr:uid="{00000000-0005-0000-0000-000029000000}"/>
    <cellStyle name="40% - Énfasis1" xfId="37" builtinId="31" customBuiltin="1"/>
    <cellStyle name="40% - Énfasis1 2" xfId="38" xr:uid="{00000000-0005-0000-0000-00002B000000}"/>
    <cellStyle name="40% - Énfasis1 3" xfId="39" xr:uid="{00000000-0005-0000-0000-00002C000000}"/>
    <cellStyle name="40% - Énfasis1 4" xfId="40" xr:uid="{00000000-0005-0000-0000-00002D000000}"/>
    <cellStyle name="40% - Énfasis1 5" xfId="233" xr:uid="{00000000-0005-0000-0000-00002E000000}"/>
    <cellStyle name="40% - Énfasis2" xfId="41" builtinId="35" customBuiltin="1"/>
    <cellStyle name="40% - Énfasis2 2" xfId="42" xr:uid="{00000000-0005-0000-0000-000030000000}"/>
    <cellStyle name="40% - Énfasis2 3" xfId="43" xr:uid="{00000000-0005-0000-0000-000031000000}"/>
    <cellStyle name="40% - Énfasis2 4" xfId="44" xr:uid="{00000000-0005-0000-0000-000032000000}"/>
    <cellStyle name="40% - Énfasis2 5" xfId="234" xr:uid="{00000000-0005-0000-0000-000033000000}"/>
    <cellStyle name="40% - Énfasis3" xfId="45" builtinId="39" customBuiltin="1"/>
    <cellStyle name="40% - Énfasis3 2" xfId="46" xr:uid="{00000000-0005-0000-0000-000035000000}"/>
    <cellStyle name="40% - Énfasis3 3" xfId="47" xr:uid="{00000000-0005-0000-0000-000036000000}"/>
    <cellStyle name="40% - Énfasis3 4" xfId="48" xr:uid="{00000000-0005-0000-0000-000037000000}"/>
    <cellStyle name="40% - Énfasis3 5" xfId="235" xr:uid="{00000000-0005-0000-0000-000038000000}"/>
    <cellStyle name="40% - Énfasis4" xfId="49" builtinId="43" customBuiltin="1"/>
    <cellStyle name="40% - Énfasis4 2" xfId="50" xr:uid="{00000000-0005-0000-0000-00003A000000}"/>
    <cellStyle name="40% - Énfasis4 3" xfId="51" xr:uid="{00000000-0005-0000-0000-00003B000000}"/>
    <cellStyle name="40% - Énfasis4 4" xfId="52" xr:uid="{00000000-0005-0000-0000-00003C000000}"/>
    <cellStyle name="40% - Énfasis4 5" xfId="236" xr:uid="{00000000-0005-0000-0000-00003D000000}"/>
    <cellStyle name="40% - Énfasis5" xfId="53" builtinId="47" customBuiltin="1"/>
    <cellStyle name="40% - Énfasis5 2" xfId="54" xr:uid="{00000000-0005-0000-0000-00003F000000}"/>
    <cellStyle name="40% - Énfasis5 3" xfId="55" xr:uid="{00000000-0005-0000-0000-000040000000}"/>
    <cellStyle name="40% - Énfasis5 4" xfId="56" xr:uid="{00000000-0005-0000-0000-000041000000}"/>
    <cellStyle name="40% - Énfasis5 5" xfId="237" xr:uid="{00000000-0005-0000-0000-000042000000}"/>
    <cellStyle name="40% - Énfasis6" xfId="57" builtinId="51" customBuiltin="1"/>
    <cellStyle name="40% - Énfasis6 2" xfId="58" xr:uid="{00000000-0005-0000-0000-000044000000}"/>
    <cellStyle name="40% - Énfasis6 3" xfId="59" xr:uid="{00000000-0005-0000-0000-000045000000}"/>
    <cellStyle name="40% - Énfasis6 4" xfId="60" xr:uid="{00000000-0005-0000-0000-000046000000}"/>
    <cellStyle name="40% - Énfasis6 5" xfId="238" xr:uid="{00000000-0005-0000-0000-000047000000}"/>
    <cellStyle name="60% - Accent1" xfId="61" xr:uid="{00000000-0005-0000-0000-000048000000}"/>
    <cellStyle name="60% - Accent2" xfId="62" xr:uid="{00000000-0005-0000-0000-000049000000}"/>
    <cellStyle name="60% - Accent3" xfId="63" xr:uid="{00000000-0005-0000-0000-00004A000000}"/>
    <cellStyle name="60% - Accent4" xfId="64" xr:uid="{00000000-0005-0000-0000-00004B000000}"/>
    <cellStyle name="60% - Accent5" xfId="65" xr:uid="{00000000-0005-0000-0000-00004C000000}"/>
    <cellStyle name="60% - Accent6" xfId="66" xr:uid="{00000000-0005-0000-0000-00004D000000}"/>
    <cellStyle name="60% - Énfasis1" xfId="67" builtinId="32" customBuiltin="1"/>
    <cellStyle name="60% - Énfasis1 2" xfId="68" xr:uid="{00000000-0005-0000-0000-00004F000000}"/>
    <cellStyle name="60% - Énfasis1 3" xfId="69" xr:uid="{00000000-0005-0000-0000-000050000000}"/>
    <cellStyle name="60% - Énfasis1 4" xfId="70" xr:uid="{00000000-0005-0000-0000-000051000000}"/>
    <cellStyle name="60% - Énfasis1 5" xfId="239" xr:uid="{00000000-0005-0000-0000-000052000000}"/>
    <cellStyle name="60% - Énfasis2" xfId="71" builtinId="36" customBuiltin="1"/>
    <cellStyle name="60% - Énfasis2 2" xfId="72" xr:uid="{00000000-0005-0000-0000-000054000000}"/>
    <cellStyle name="60% - Énfasis2 3" xfId="73" xr:uid="{00000000-0005-0000-0000-000055000000}"/>
    <cellStyle name="60% - Énfasis2 4" xfId="74" xr:uid="{00000000-0005-0000-0000-000056000000}"/>
    <cellStyle name="60% - Énfasis2 5" xfId="240" xr:uid="{00000000-0005-0000-0000-000057000000}"/>
    <cellStyle name="60% - Énfasis3" xfId="75" builtinId="40" customBuiltin="1"/>
    <cellStyle name="60% - Énfasis3 2" xfId="76" xr:uid="{00000000-0005-0000-0000-000059000000}"/>
    <cellStyle name="60% - Énfasis3 3" xfId="77" xr:uid="{00000000-0005-0000-0000-00005A000000}"/>
    <cellStyle name="60% - Énfasis3 4" xfId="78" xr:uid="{00000000-0005-0000-0000-00005B000000}"/>
    <cellStyle name="60% - Énfasis3 5" xfId="241" xr:uid="{00000000-0005-0000-0000-00005C000000}"/>
    <cellStyle name="60% - Énfasis4" xfId="79" builtinId="44" customBuiltin="1"/>
    <cellStyle name="60% - Énfasis4 2" xfId="80" xr:uid="{00000000-0005-0000-0000-00005E000000}"/>
    <cellStyle name="60% - Énfasis4 3" xfId="81" xr:uid="{00000000-0005-0000-0000-00005F000000}"/>
    <cellStyle name="60% - Énfasis4 4" xfId="82" xr:uid="{00000000-0005-0000-0000-000060000000}"/>
    <cellStyle name="60% - Énfasis4 5" xfId="242" xr:uid="{00000000-0005-0000-0000-000061000000}"/>
    <cellStyle name="60% - Énfasis5" xfId="83" builtinId="48" customBuiltin="1"/>
    <cellStyle name="60% - Énfasis5 2" xfId="84" xr:uid="{00000000-0005-0000-0000-000063000000}"/>
    <cellStyle name="60% - Énfasis5 3" xfId="85" xr:uid="{00000000-0005-0000-0000-000064000000}"/>
    <cellStyle name="60% - Énfasis5 4" xfId="86" xr:uid="{00000000-0005-0000-0000-000065000000}"/>
    <cellStyle name="60% - Énfasis5 5" xfId="243" xr:uid="{00000000-0005-0000-0000-000066000000}"/>
    <cellStyle name="60% - Énfasis6" xfId="87" builtinId="52" customBuiltin="1"/>
    <cellStyle name="60% - Énfasis6 2" xfId="88" xr:uid="{00000000-0005-0000-0000-000068000000}"/>
    <cellStyle name="60% - Énfasis6 3" xfId="89" xr:uid="{00000000-0005-0000-0000-000069000000}"/>
    <cellStyle name="60% - Énfasis6 4" xfId="90" xr:uid="{00000000-0005-0000-0000-00006A000000}"/>
    <cellStyle name="60% - Énfasis6 5" xfId="244" xr:uid="{00000000-0005-0000-0000-00006B000000}"/>
    <cellStyle name="Accent1" xfId="91" xr:uid="{00000000-0005-0000-0000-00006C000000}"/>
    <cellStyle name="Accent2" xfId="92" xr:uid="{00000000-0005-0000-0000-00006D000000}"/>
    <cellStyle name="Accent3" xfId="93" xr:uid="{00000000-0005-0000-0000-00006E000000}"/>
    <cellStyle name="Accent4" xfId="94" xr:uid="{00000000-0005-0000-0000-00006F000000}"/>
    <cellStyle name="Accent5" xfId="95" xr:uid="{00000000-0005-0000-0000-000070000000}"/>
    <cellStyle name="Accent6" xfId="96" xr:uid="{00000000-0005-0000-0000-000071000000}"/>
    <cellStyle name="Bad" xfId="97" xr:uid="{00000000-0005-0000-0000-000072000000}"/>
    <cellStyle name="Buena 2" xfId="99" xr:uid="{00000000-0005-0000-0000-000073000000}"/>
    <cellStyle name="Buena 3" xfId="100" xr:uid="{00000000-0005-0000-0000-000074000000}"/>
    <cellStyle name="Buena 4" xfId="101" xr:uid="{00000000-0005-0000-0000-000075000000}"/>
    <cellStyle name="Buena 5" xfId="245" xr:uid="{00000000-0005-0000-0000-000076000000}"/>
    <cellStyle name="Bueno" xfId="98" builtinId="26" customBuiltin="1"/>
    <cellStyle name="Calculation" xfId="102" xr:uid="{00000000-0005-0000-0000-000078000000}"/>
    <cellStyle name="Cálculo" xfId="103" builtinId="22" customBuiltin="1"/>
    <cellStyle name="Cálculo 2" xfId="104" xr:uid="{00000000-0005-0000-0000-00007A000000}"/>
    <cellStyle name="Cálculo 3" xfId="105" xr:uid="{00000000-0005-0000-0000-00007B000000}"/>
    <cellStyle name="Cálculo 4" xfId="106" xr:uid="{00000000-0005-0000-0000-00007C000000}"/>
    <cellStyle name="Cálculo 5" xfId="246" xr:uid="{00000000-0005-0000-0000-00007D000000}"/>
    <cellStyle name="Celda de comprobación" xfId="107" builtinId="23" customBuiltin="1"/>
    <cellStyle name="Celda de comprobación 2" xfId="108" xr:uid="{00000000-0005-0000-0000-00007F000000}"/>
    <cellStyle name="Celda de comprobación 3" xfId="109" xr:uid="{00000000-0005-0000-0000-000080000000}"/>
    <cellStyle name="Celda de comprobación 4" xfId="110" xr:uid="{00000000-0005-0000-0000-000081000000}"/>
    <cellStyle name="Celda de comprobación 5" xfId="247" xr:uid="{00000000-0005-0000-0000-000082000000}"/>
    <cellStyle name="Celda vinculada" xfId="111" builtinId="24" customBuiltin="1"/>
    <cellStyle name="Celda vinculada 2" xfId="112" xr:uid="{00000000-0005-0000-0000-000084000000}"/>
    <cellStyle name="Celda vinculada 3" xfId="113" xr:uid="{00000000-0005-0000-0000-000085000000}"/>
    <cellStyle name="Celda vinculada 4" xfId="114" xr:uid="{00000000-0005-0000-0000-000086000000}"/>
    <cellStyle name="Celda vinculada 5" xfId="248" xr:uid="{00000000-0005-0000-0000-000087000000}"/>
    <cellStyle name="Check Cell" xfId="115" xr:uid="{00000000-0005-0000-0000-000088000000}"/>
    <cellStyle name="Encabezado 1" xfId="203" builtinId="16" customBuiltin="1"/>
    <cellStyle name="Encabezado 4" xfId="116" builtinId="19" customBuiltin="1"/>
    <cellStyle name="Encabezado 4 2" xfId="117" xr:uid="{00000000-0005-0000-0000-00008B000000}"/>
    <cellStyle name="Encabezado 4 3" xfId="118" xr:uid="{00000000-0005-0000-0000-00008C000000}"/>
    <cellStyle name="Encabezado 4 4" xfId="119" xr:uid="{00000000-0005-0000-0000-00008D000000}"/>
    <cellStyle name="Encabezado 4 5" xfId="249" xr:uid="{00000000-0005-0000-0000-00008E000000}"/>
    <cellStyle name="Énfasis1" xfId="120" builtinId="29" customBuiltin="1"/>
    <cellStyle name="Énfasis1 2" xfId="121" xr:uid="{00000000-0005-0000-0000-000090000000}"/>
    <cellStyle name="Énfasis1 3" xfId="122" xr:uid="{00000000-0005-0000-0000-000091000000}"/>
    <cellStyle name="Énfasis1 4" xfId="123" xr:uid="{00000000-0005-0000-0000-000092000000}"/>
    <cellStyle name="Énfasis1 5" xfId="250" xr:uid="{00000000-0005-0000-0000-000093000000}"/>
    <cellStyle name="Énfasis2" xfId="124" builtinId="33" customBuiltin="1"/>
    <cellStyle name="Énfasis2 2" xfId="125" xr:uid="{00000000-0005-0000-0000-000095000000}"/>
    <cellStyle name="Énfasis2 3" xfId="126" xr:uid="{00000000-0005-0000-0000-000096000000}"/>
    <cellStyle name="Énfasis2 4" xfId="127" xr:uid="{00000000-0005-0000-0000-000097000000}"/>
    <cellStyle name="Énfasis2 5" xfId="251" xr:uid="{00000000-0005-0000-0000-000098000000}"/>
    <cellStyle name="Énfasis3" xfId="128" builtinId="37" customBuiltin="1"/>
    <cellStyle name="Énfasis3 2" xfId="129" xr:uid="{00000000-0005-0000-0000-00009A000000}"/>
    <cellStyle name="Énfasis3 3" xfId="130" xr:uid="{00000000-0005-0000-0000-00009B000000}"/>
    <cellStyle name="Énfasis3 4" xfId="131" xr:uid="{00000000-0005-0000-0000-00009C000000}"/>
    <cellStyle name="Énfasis3 5" xfId="252" xr:uid="{00000000-0005-0000-0000-00009D000000}"/>
    <cellStyle name="Énfasis4" xfId="132" builtinId="41" customBuiltin="1"/>
    <cellStyle name="Énfasis4 2" xfId="133" xr:uid="{00000000-0005-0000-0000-00009F000000}"/>
    <cellStyle name="Énfasis4 3" xfId="134" xr:uid="{00000000-0005-0000-0000-0000A0000000}"/>
    <cellStyle name="Énfasis4 4" xfId="135" xr:uid="{00000000-0005-0000-0000-0000A1000000}"/>
    <cellStyle name="Énfasis4 5" xfId="253" xr:uid="{00000000-0005-0000-0000-0000A2000000}"/>
    <cellStyle name="Énfasis5" xfId="136" builtinId="45" customBuiltin="1"/>
    <cellStyle name="Énfasis5 2" xfId="137" xr:uid="{00000000-0005-0000-0000-0000A4000000}"/>
    <cellStyle name="Énfasis5 3" xfId="138" xr:uid="{00000000-0005-0000-0000-0000A5000000}"/>
    <cellStyle name="Énfasis5 4" xfId="139" xr:uid="{00000000-0005-0000-0000-0000A6000000}"/>
    <cellStyle name="Énfasis5 5" xfId="254" xr:uid="{00000000-0005-0000-0000-0000A7000000}"/>
    <cellStyle name="Énfasis6" xfId="140" builtinId="49" customBuiltin="1"/>
    <cellStyle name="Énfasis6 2" xfId="141" xr:uid="{00000000-0005-0000-0000-0000A9000000}"/>
    <cellStyle name="Énfasis6 3" xfId="142" xr:uid="{00000000-0005-0000-0000-0000AA000000}"/>
    <cellStyle name="Énfasis6 4" xfId="143" xr:uid="{00000000-0005-0000-0000-0000AB000000}"/>
    <cellStyle name="Énfasis6 5" xfId="255" xr:uid="{00000000-0005-0000-0000-0000AC000000}"/>
    <cellStyle name="Entrada" xfId="144" builtinId="20" customBuiltin="1"/>
    <cellStyle name="Entrada 2" xfId="145" xr:uid="{00000000-0005-0000-0000-0000AE000000}"/>
    <cellStyle name="Entrada 3" xfId="146" xr:uid="{00000000-0005-0000-0000-0000AF000000}"/>
    <cellStyle name="Entrada 4" xfId="147" xr:uid="{00000000-0005-0000-0000-0000B0000000}"/>
    <cellStyle name="Entrada 5" xfId="256" xr:uid="{00000000-0005-0000-0000-0000B1000000}"/>
    <cellStyle name="Euro" xfId="148" xr:uid="{00000000-0005-0000-0000-0000B2000000}"/>
    <cellStyle name="Euro 2" xfId="149" xr:uid="{00000000-0005-0000-0000-0000B3000000}"/>
    <cellStyle name="Euro 3" xfId="276" xr:uid="{00000000-0005-0000-0000-0000B4000000}"/>
    <cellStyle name="Euro 3 2" xfId="371" xr:uid="{00000000-0005-0000-0000-0000B5000000}"/>
    <cellStyle name="Euro 4" xfId="304" xr:uid="{00000000-0005-0000-0000-0000B6000000}"/>
    <cellStyle name="Explanatory Text" xfId="150" xr:uid="{00000000-0005-0000-0000-0000B7000000}"/>
    <cellStyle name="Good" xfId="151" xr:uid="{00000000-0005-0000-0000-0000B8000000}"/>
    <cellStyle name="Heading 1" xfId="152" xr:uid="{00000000-0005-0000-0000-0000B9000000}"/>
    <cellStyle name="Heading 2" xfId="153" xr:uid="{00000000-0005-0000-0000-0000BA000000}"/>
    <cellStyle name="Heading 3" xfId="154" xr:uid="{00000000-0005-0000-0000-0000BB000000}"/>
    <cellStyle name="Heading 4" xfId="155" xr:uid="{00000000-0005-0000-0000-0000BC000000}"/>
    <cellStyle name="Hipervínculo" xfId="416" builtinId="8"/>
    <cellStyle name="Incorrecto" xfId="156" builtinId="27" customBuiltin="1"/>
    <cellStyle name="Incorrecto 2" xfId="157" xr:uid="{00000000-0005-0000-0000-0000BE000000}"/>
    <cellStyle name="Incorrecto 3" xfId="158" xr:uid="{00000000-0005-0000-0000-0000BF000000}"/>
    <cellStyle name="Incorrecto 4" xfId="159" xr:uid="{00000000-0005-0000-0000-0000C0000000}"/>
    <cellStyle name="Incorrecto 5" xfId="257" xr:uid="{00000000-0005-0000-0000-0000C1000000}"/>
    <cellStyle name="Input" xfId="160" xr:uid="{00000000-0005-0000-0000-0000C2000000}"/>
    <cellStyle name="Linked Cell" xfId="161" xr:uid="{00000000-0005-0000-0000-0000C3000000}"/>
    <cellStyle name="Millares" xfId="162" builtinId="3"/>
    <cellStyle name="Millares 2" xfId="163" xr:uid="{00000000-0005-0000-0000-0000C5000000}"/>
    <cellStyle name="Millares 2 10" xfId="277" xr:uid="{00000000-0005-0000-0000-0000C6000000}"/>
    <cellStyle name="Millares 2 10 2" xfId="307" xr:uid="{00000000-0005-0000-0000-0000C7000000}"/>
    <cellStyle name="Millares 2 11" xfId="278" xr:uid="{00000000-0005-0000-0000-0000C8000000}"/>
    <cellStyle name="Millares 2 11 2" xfId="308" xr:uid="{00000000-0005-0000-0000-0000C9000000}"/>
    <cellStyle name="Millares 2 12" xfId="279" xr:uid="{00000000-0005-0000-0000-0000CA000000}"/>
    <cellStyle name="Millares 2 12 2" xfId="309" xr:uid="{00000000-0005-0000-0000-0000CB000000}"/>
    <cellStyle name="Millares 2 13" xfId="306" xr:uid="{00000000-0005-0000-0000-0000CC000000}"/>
    <cellStyle name="Millares 2 2" xfId="280" xr:uid="{00000000-0005-0000-0000-0000CD000000}"/>
    <cellStyle name="Millares 2 2 2" xfId="310" xr:uid="{00000000-0005-0000-0000-0000CE000000}"/>
    <cellStyle name="Millares 2 3" xfId="281" xr:uid="{00000000-0005-0000-0000-0000CF000000}"/>
    <cellStyle name="Millares 2 3 2" xfId="311" xr:uid="{00000000-0005-0000-0000-0000D0000000}"/>
    <cellStyle name="Millares 2 4" xfId="282" xr:uid="{00000000-0005-0000-0000-0000D1000000}"/>
    <cellStyle name="Millares 2 4 2" xfId="312" xr:uid="{00000000-0005-0000-0000-0000D2000000}"/>
    <cellStyle name="Millares 2 5" xfId="283" xr:uid="{00000000-0005-0000-0000-0000D3000000}"/>
    <cellStyle name="Millares 2 5 2" xfId="313" xr:uid="{00000000-0005-0000-0000-0000D4000000}"/>
    <cellStyle name="Millares 2 6" xfId="284" xr:uid="{00000000-0005-0000-0000-0000D5000000}"/>
    <cellStyle name="Millares 2 6 2" xfId="314" xr:uid="{00000000-0005-0000-0000-0000D6000000}"/>
    <cellStyle name="Millares 2 7" xfId="285" xr:uid="{00000000-0005-0000-0000-0000D7000000}"/>
    <cellStyle name="Millares 2 7 2" xfId="315" xr:uid="{00000000-0005-0000-0000-0000D8000000}"/>
    <cellStyle name="Millares 2 8" xfId="286" xr:uid="{00000000-0005-0000-0000-0000D9000000}"/>
    <cellStyle name="Millares 2 8 2" xfId="316" xr:uid="{00000000-0005-0000-0000-0000DA000000}"/>
    <cellStyle name="Millares 2 9" xfId="287" xr:uid="{00000000-0005-0000-0000-0000DB000000}"/>
    <cellStyle name="Millares 2 9 2" xfId="317" xr:uid="{00000000-0005-0000-0000-0000DC000000}"/>
    <cellStyle name="Millares 3" xfId="164" xr:uid="{00000000-0005-0000-0000-0000DD000000}"/>
    <cellStyle name="Millares 3 2" xfId="318" xr:uid="{00000000-0005-0000-0000-0000DE000000}"/>
    <cellStyle name="Millares 4" xfId="165" xr:uid="{00000000-0005-0000-0000-0000DF000000}"/>
    <cellStyle name="Millares 4 2" xfId="345" xr:uid="{00000000-0005-0000-0000-0000E0000000}"/>
    <cellStyle name="Millares 4 2 2" xfId="377" xr:uid="{00000000-0005-0000-0000-0000E1000000}"/>
    <cellStyle name="Millares 4 2 2 2" xfId="408" xr:uid="{00000000-0005-0000-0000-0000E2000000}"/>
    <cellStyle name="Millares 4 2 3" xfId="393" xr:uid="{00000000-0005-0000-0000-0000E3000000}"/>
    <cellStyle name="Millares 4 3" xfId="350" xr:uid="{00000000-0005-0000-0000-0000E4000000}"/>
    <cellStyle name="Millares 5" xfId="258" xr:uid="{00000000-0005-0000-0000-0000E5000000}"/>
    <cellStyle name="Millares 5 2" xfId="338" xr:uid="{00000000-0005-0000-0000-0000E6000000}"/>
    <cellStyle name="Millares 6" xfId="224" xr:uid="{00000000-0005-0000-0000-0000E7000000}"/>
    <cellStyle name="Millares 6 2" xfId="347" xr:uid="{00000000-0005-0000-0000-0000E8000000}"/>
    <cellStyle name="Millares 6 2 2" xfId="379" xr:uid="{00000000-0005-0000-0000-0000E9000000}"/>
    <cellStyle name="Millares 6 2 2 2" xfId="410" xr:uid="{00000000-0005-0000-0000-0000EA000000}"/>
    <cellStyle name="Millares 6 2 3" xfId="395" xr:uid="{00000000-0005-0000-0000-0000EB000000}"/>
    <cellStyle name="Millares 6 3" xfId="361" xr:uid="{00000000-0005-0000-0000-0000EC000000}"/>
    <cellStyle name="Millares 6 3 2" xfId="398" xr:uid="{00000000-0005-0000-0000-0000ED000000}"/>
    <cellStyle name="Millares 6 4" xfId="383" xr:uid="{00000000-0005-0000-0000-0000EE000000}"/>
    <cellStyle name="Millares 7" xfId="274" xr:uid="{00000000-0005-0000-0000-0000EF000000}"/>
    <cellStyle name="Millares 7 2" xfId="369" xr:uid="{00000000-0005-0000-0000-0000F0000000}"/>
    <cellStyle name="Millares 7 2 2" xfId="402" xr:uid="{00000000-0005-0000-0000-0000F1000000}"/>
    <cellStyle name="Millares 7 3" xfId="387" xr:uid="{00000000-0005-0000-0000-0000F2000000}"/>
    <cellStyle name="Millares 8" xfId="305" xr:uid="{00000000-0005-0000-0000-0000F3000000}"/>
    <cellStyle name="Millares 9" xfId="413" xr:uid="{00000000-0005-0000-0000-0000F4000000}"/>
    <cellStyle name="Moneda 2" xfId="319" xr:uid="{00000000-0005-0000-0000-0000F5000000}"/>
    <cellStyle name="Moneda 3" xfId="349" xr:uid="{00000000-0005-0000-0000-0000F6000000}"/>
    <cellStyle name="Neutral" xfId="166" builtinId="28" customBuiltin="1"/>
    <cellStyle name="Neutral 2" xfId="167" xr:uid="{00000000-0005-0000-0000-0000F8000000}"/>
    <cellStyle name="Neutral 3" xfId="168" xr:uid="{00000000-0005-0000-0000-0000F9000000}"/>
    <cellStyle name="Neutral 4" xfId="169" xr:uid="{00000000-0005-0000-0000-0000FA000000}"/>
    <cellStyle name="Neutral 5" xfId="259" xr:uid="{00000000-0005-0000-0000-0000FB000000}"/>
    <cellStyle name="Normal" xfId="0" builtinId="0"/>
    <cellStyle name="Normal 10" xfId="412" xr:uid="{00000000-0005-0000-0000-0000FD000000}"/>
    <cellStyle name="Normal 11" xfId="414" xr:uid="{00000000-0005-0000-0000-0000FE000000}"/>
    <cellStyle name="Normal 2" xfId="170" xr:uid="{00000000-0005-0000-0000-0000FF000000}"/>
    <cellStyle name="Normal 2 2" xfId="171" xr:uid="{00000000-0005-0000-0000-000000010000}"/>
    <cellStyle name="Normal 2 2 2" xfId="321" xr:uid="{00000000-0005-0000-0000-000001010000}"/>
    <cellStyle name="Normal 2 3" xfId="288" xr:uid="{00000000-0005-0000-0000-000002010000}"/>
    <cellStyle name="Normal 2 3 2" xfId="322" xr:uid="{00000000-0005-0000-0000-000003010000}"/>
    <cellStyle name="Normal 2 4" xfId="320" xr:uid="{00000000-0005-0000-0000-000004010000}"/>
    <cellStyle name="Normal 3" xfId="226" xr:uid="{00000000-0005-0000-0000-000005010000}"/>
    <cellStyle name="Normal 3 2" xfId="172" xr:uid="{00000000-0005-0000-0000-000006010000}"/>
    <cellStyle name="Normal 3 2 2" xfId="343" xr:uid="{00000000-0005-0000-0000-000007010000}"/>
    <cellStyle name="Normal 3 3" xfId="289" xr:uid="{00000000-0005-0000-0000-000008010000}"/>
    <cellStyle name="Normal 3 3 2" xfId="341" xr:uid="{00000000-0005-0000-0000-000009010000}"/>
    <cellStyle name="Normal 3 4" xfId="323" xr:uid="{00000000-0005-0000-0000-00000A010000}"/>
    <cellStyle name="Normal 3 4 2" xfId="348" xr:uid="{00000000-0005-0000-0000-00000B010000}"/>
    <cellStyle name="Normal 3 4 3" xfId="374" xr:uid="{00000000-0005-0000-0000-00000C010000}"/>
    <cellStyle name="Normal 3 4 3 2" xfId="405" xr:uid="{00000000-0005-0000-0000-00000D010000}"/>
    <cellStyle name="Normal 3 4 4" xfId="390" xr:uid="{00000000-0005-0000-0000-00000E010000}"/>
    <cellStyle name="Normal 4" xfId="173" xr:uid="{00000000-0005-0000-0000-00000F010000}"/>
    <cellStyle name="Normal 4 2" xfId="174" xr:uid="{00000000-0005-0000-0000-000010010000}"/>
    <cellStyle name="Normal 4 2 2" xfId="352" xr:uid="{00000000-0005-0000-0000-000011010000}"/>
    <cellStyle name="Normal 4 3" xfId="260" xr:uid="{00000000-0005-0000-0000-000012010000}"/>
    <cellStyle name="Normal 4 3 2" xfId="363" xr:uid="{00000000-0005-0000-0000-000013010000}"/>
    <cellStyle name="Normal 4 3 2 2" xfId="400" xr:uid="{00000000-0005-0000-0000-000014010000}"/>
    <cellStyle name="Normal 4 3 3" xfId="385" xr:uid="{00000000-0005-0000-0000-000015010000}"/>
    <cellStyle name="Normal 4 4" xfId="290" xr:uid="{00000000-0005-0000-0000-000016010000}"/>
    <cellStyle name="Normal 4 4 2" xfId="372" xr:uid="{00000000-0005-0000-0000-000017010000}"/>
    <cellStyle name="Normal 4 4 2 2" xfId="404" xr:uid="{00000000-0005-0000-0000-000018010000}"/>
    <cellStyle name="Normal 4 4 3" xfId="389" xr:uid="{00000000-0005-0000-0000-000019010000}"/>
    <cellStyle name="Normal 4 5" xfId="324" xr:uid="{00000000-0005-0000-0000-00001A010000}"/>
    <cellStyle name="Normal 4 6" xfId="340" xr:uid="{00000000-0005-0000-0000-00001B010000}"/>
    <cellStyle name="Normal 4 6 2" xfId="375" xr:uid="{00000000-0005-0000-0000-00001C010000}"/>
    <cellStyle name="Normal 4 6 2 2" xfId="406" xr:uid="{00000000-0005-0000-0000-00001D010000}"/>
    <cellStyle name="Normal 4 6 3" xfId="391" xr:uid="{00000000-0005-0000-0000-00001E010000}"/>
    <cellStyle name="Normal 4 7" xfId="351" xr:uid="{00000000-0005-0000-0000-00001F010000}"/>
    <cellStyle name="Normal 4 7 2" xfId="396" xr:uid="{00000000-0005-0000-0000-000020010000}"/>
    <cellStyle name="Normal 4 8" xfId="381" xr:uid="{00000000-0005-0000-0000-000021010000}"/>
    <cellStyle name="Normal 5" xfId="175" xr:uid="{00000000-0005-0000-0000-000022010000}"/>
    <cellStyle name="Normal 5 2" xfId="261" xr:uid="{00000000-0005-0000-0000-000023010000}"/>
    <cellStyle name="Normal 5 2 2" xfId="364" xr:uid="{00000000-0005-0000-0000-000024010000}"/>
    <cellStyle name="Normal 6" xfId="223" xr:uid="{00000000-0005-0000-0000-000025010000}"/>
    <cellStyle name="Normal 6 2" xfId="344" xr:uid="{00000000-0005-0000-0000-000026010000}"/>
    <cellStyle name="Normal 6 2 2" xfId="376" xr:uid="{00000000-0005-0000-0000-000027010000}"/>
    <cellStyle name="Normal 6 2 2 2" xfId="407" xr:uid="{00000000-0005-0000-0000-000028010000}"/>
    <cellStyle name="Normal 6 2 3" xfId="392" xr:uid="{00000000-0005-0000-0000-000029010000}"/>
    <cellStyle name="Normal 6 3" xfId="360" xr:uid="{00000000-0005-0000-0000-00002A010000}"/>
    <cellStyle name="Normal 6 3 2" xfId="397" xr:uid="{00000000-0005-0000-0000-00002B010000}"/>
    <cellStyle name="Normal 6 4" xfId="382" xr:uid="{00000000-0005-0000-0000-00002C010000}"/>
    <cellStyle name="Normal 7" xfId="273" xr:uid="{00000000-0005-0000-0000-00002D010000}"/>
    <cellStyle name="Normal 7 2" xfId="346" xr:uid="{00000000-0005-0000-0000-00002E010000}"/>
    <cellStyle name="Normal 7 2 2" xfId="378" xr:uid="{00000000-0005-0000-0000-00002F010000}"/>
    <cellStyle name="Normal 7 2 2 2" xfId="409" xr:uid="{00000000-0005-0000-0000-000030010000}"/>
    <cellStyle name="Normal 7 2 3" xfId="394" xr:uid="{00000000-0005-0000-0000-000031010000}"/>
    <cellStyle name="Normal 7 3" xfId="368" xr:uid="{00000000-0005-0000-0000-000032010000}"/>
    <cellStyle name="Normal 7 3 2" xfId="401" xr:uid="{00000000-0005-0000-0000-000033010000}"/>
    <cellStyle name="Normal 7 4" xfId="386" xr:uid="{00000000-0005-0000-0000-000034010000}"/>
    <cellStyle name="Normal 8" xfId="303" xr:uid="{00000000-0005-0000-0000-000035010000}"/>
    <cellStyle name="Normal 8 2" xfId="373" xr:uid="{00000000-0005-0000-0000-000036010000}"/>
    <cellStyle name="Normal 9" xfId="380" xr:uid="{00000000-0005-0000-0000-000037010000}"/>
    <cellStyle name="Normal 9 2" xfId="411" xr:uid="{00000000-0005-0000-0000-000038010000}"/>
    <cellStyle name="Normal_Hoja1" xfId="415" xr:uid="{00000000-0005-0000-0000-000039010000}"/>
    <cellStyle name="Normal_prestmos dispon x acreedor" xfId="176" xr:uid="{00000000-0005-0000-0000-00003A010000}"/>
    <cellStyle name="Notas" xfId="177" builtinId="10" customBuiltin="1"/>
    <cellStyle name="Notas 2" xfId="178" xr:uid="{00000000-0005-0000-0000-00003C010000}"/>
    <cellStyle name="Notas 2 2" xfId="353" xr:uid="{00000000-0005-0000-0000-00003D010000}"/>
    <cellStyle name="Notas 3" xfId="179" xr:uid="{00000000-0005-0000-0000-00003E010000}"/>
    <cellStyle name="Notas 3 2" xfId="354" xr:uid="{00000000-0005-0000-0000-00003F010000}"/>
    <cellStyle name="Notas 4" xfId="180" xr:uid="{00000000-0005-0000-0000-000040010000}"/>
    <cellStyle name="Notas 4 2" xfId="355" xr:uid="{00000000-0005-0000-0000-000041010000}"/>
    <cellStyle name="Notas 5" xfId="181" xr:uid="{00000000-0005-0000-0000-000042010000}"/>
    <cellStyle name="Notas 5 2" xfId="356" xr:uid="{00000000-0005-0000-0000-000043010000}"/>
    <cellStyle name="Notas 6" xfId="262" xr:uid="{00000000-0005-0000-0000-000044010000}"/>
    <cellStyle name="Notas 6 2" xfId="272" xr:uid="{00000000-0005-0000-0000-000045010000}"/>
    <cellStyle name="Notas 6 2 2" xfId="367" xr:uid="{00000000-0005-0000-0000-000046010000}"/>
    <cellStyle name="Notas 6 3" xfId="365" xr:uid="{00000000-0005-0000-0000-000047010000}"/>
    <cellStyle name="Note" xfId="182" xr:uid="{00000000-0005-0000-0000-000048010000}"/>
    <cellStyle name="Note 2" xfId="183" xr:uid="{00000000-0005-0000-0000-000049010000}"/>
    <cellStyle name="Note 2 2" xfId="357" xr:uid="{00000000-0005-0000-0000-00004A010000}"/>
    <cellStyle name="Output" xfId="184" xr:uid="{00000000-0005-0000-0000-00004B010000}"/>
    <cellStyle name="Porcentaje" xfId="185" builtinId="5"/>
    <cellStyle name="Porcentaje 2" xfId="342" xr:uid="{00000000-0005-0000-0000-00004D010000}"/>
    <cellStyle name="Porcentaje 3" xfId="339" xr:uid="{00000000-0005-0000-0000-00004E010000}"/>
    <cellStyle name="Porcentual 2" xfId="186" xr:uid="{00000000-0005-0000-0000-00004F010000}"/>
    <cellStyle name="Porcentual 2 10" xfId="291" xr:uid="{00000000-0005-0000-0000-000050010000}"/>
    <cellStyle name="Porcentual 2 10 2" xfId="327" xr:uid="{00000000-0005-0000-0000-000051010000}"/>
    <cellStyle name="Porcentual 2 11" xfId="292" xr:uid="{00000000-0005-0000-0000-000052010000}"/>
    <cellStyle name="Porcentual 2 11 2" xfId="328" xr:uid="{00000000-0005-0000-0000-000053010000}"/>
    <cellStyle name="Porcentual 2 12" xfId="293" xr:uid="{00000000-0005-0000-0000-000054010000}"/>
    <cellStyle name="Porcentual 2 12 2" xfId="329" xr:uid="{00000000-0005-0000-0000-000055010000}"/>
    <cellStyle name="Porcentual 2 13" xfId="326" xr:uid="{00000000-0005-0000-0000-000056010000}"/>
    <cellStyle name="Porcentual 2 2" xfId="294" xr:uid="{00000000-0005-0000-0000-000057010000}"/>
    <cellStyle name="Porcentual 2 2 2" xfId="330" xr:uid="{00000000-0005-0000-0000-000058010000}"/>
    <cellStyle name="Porcentual 2 3" xfId="295" xr:uid="{00000000-0005-0000-0000-000059010000}"/>
    <cellStyle name="Porcentual 2 3 2" xfId="331" xr:uid="{00000000-0005-0000-0000-00005A010000}"/>
    <cellStyle name="Porcentual 2 4" xfId="296" xr:uid="{00000000-0005-0000-0000-00005B010000}"/>
    <cellStyle name="Porcentual 2 4 2" xfId="332" xr:uid="{00000000-0005-0000-0000-00005C010000}"/>
    <cellStyle name="Porcentual 2 5" xfId="297" xr:uid="{00000000-0005-0000-0000-00005D010000}"/>
    <cellStyle name="Porcentual 2 5 2" xfId="333" xr:uid="{00000000-0005-0000-0000-00005E010000}"/>
    <cellStyle name="Porcentual 2 6" xfId="298" xr:uid="{00000000-0005-0000-0000-00005F010000}"/>
    <cellStyle name="Porcentual 2 6 2" xfId="334" xr:uid="{00000000-0005-0000-0000-000060010000}"/>
    <cellStyle name="Porcentual 2 7" xfId="299" xr:uid="{00000000-0005-0000-0000-000061010000}"/>
    <cellStyle name="Porcentual 2 7 2" xfId="335" xr:uid="{00000000-0005-0000-0000-000062010000}"/>
    <cellStyle name="Porcentual 2 8" xfId="300" xr:uid="{00000000-0005-0000-0000-000063010000}"/>
    <cellStyle name="Porcentual 2 8 2" xfId="336" xr:uid="{00000000-0005-0000-0000-000064010000}"/>
    <cellStyle name="Porcentual 2 9" xfId="301" xr:uid="{00000000-0005-0000-0000-000065010000}"/>
    <cellStyle name="Porcentual 2 9 2" xfId="337" xr:uid="{00000000-0005-0000-0000-000066010000}"/>
    <cellStyle name="Porcentual 3" xfId="187" xr:uid="{00000000-0005-0000-0000-000067010000}"/>
    <cellStyle name="Porcentual 3 2" xfId="302" xr:uid="{00000000-0005-0000-0000-000068010000}"/>
    <cellStyle name="Porcentual 3 3" xfId="358" xr:uid="{00000000-0005-0000-0000-000069010000}"/>
    <cellStyle name="Porcentual 4" xfId="188" xr:uid="{00000000-0005-0000-0000-00006A010000}"/>
    <cellStyle name="Porcentual 4 2" xfId="359" xr:uid="{00000000-0005-0000-0000-00006B010000}"/>
    <cellStyle name="Porcentual 5" xfId="263" xr:uid="{00000000-0005-0000-0000-00006C010000}"/>
    <cellStyle name="Porcentual 5 2" xfId="366" xr:uid="{00000000-0005-0000-0000-00006D010000}"/>
    <cellStyle name="Porcentual 6" xfId="225" xr:uid="{00000000-0005-0000-0000-00006E010000}"/>
    <cellStyle name="Porcentual 6 2" xfId="362" xr:uid="{00000000-0005-0000-0000-00006F010000}"/>
    <cellStyle name="Porcentual 6 2 2" xfId="399" xr:uid="{00000000-0005-0000-0000-000070010000}"/>
    <cellStyle name="Porcentual 6 3" xfId="384" xr:uid="{00000000-0005-0000-0000-000071010000}"/>
    <cellStyle name="Porcentual 7" xfId="275" xr:uid="{00000000-0005-0000-0000-000072010000}"/>
    <cellStyle name="Porcentual 7 2" xfId="370" xr:uid="{00000000-0005-0000-0000-000073010000}"/>
    <cellStyle name="Porcentual 7 2 2" xfId="403" xr:uid="{00000000-0005-0000-0000-000074010000}"/>
    <cellStyle name="Porcentual 7 3" xfId="388" xr:uid="{00000000-0005-0000-0000-000075010000}"/>
    <cellStyle name="Porcentual 8" xfId="325" xr:uid="{00000000-0005-0000-0000-000076010000}"/>
    <cellStyle name="Salida" xfId="189" builtinId="21" customBuiltin="1"/>
    <cellStyle name="Salida 2" xfId="190" xr:uid="{00000000-0005-0000-0000-000078010000}"/>
    <cellStyle name="Salida 3" xfId="191" xr:uid="{00000000-0005-0000-0000-000079010000}"/>
    <cellStyle name="Salida 4" xfId="192" xr:uid="{00000000-0005-0000-0000-00007A010000}"/>
    <cellStyle name="Salida 5" xfId="264" xr:uid="{00000000-0005-0000-0000-00007B010000}"/>
    <cellStyle name="Texto de advertencia" xfId="193" builtinId="11" customBuiltin="1"/>
    <cellStyle name="Texto de advertencia 2" xfId="194" xr:uid="{00000000-0005-0000-0000-00007D010000}"/>
    <cellStyle name="Texto de advertencia 3" xfId="195" xr:uid="{00000000-0005-0000-0000-00007E010000}"/>
    <cellStyle name="Texto de advertencia 4" xfId="196" xr:uid="{00000000-0005-0000-0000-00007F010000}"/>
    <cellStyle name="Texto de advertencia 5" xfId="265" xr:uid="{00000000-0005-0000-0000-000080010000}"/>
    <cellStyle name="Texto explicativo" xfId="197" builtinId="53" customBuiltin="1"/>
    <cellStyle name="Texto explicativo 2" xfId="198" xr:uid="{00000000-0005-0000-0000-000082010000}"/>
    <cellStyle name="Texto explicativo 3" xfId="199" xr:uid="{00000000-0005-0000-0000-000083010000}"/>
    <cellStyle name="Texto explicativo 4" xfId="200" xr:uid="{00000000-0005-0000-0000-000084010000}"/>
    <cellStyle name="Texto explicativo 5" xfId="266" xr:uid="{00000000-0005-0000-0000-000085010000}"/>
    <cellStyle name="Title" xfId="201" xr:uid="{00000000-0005-0000-0000-000086010000}"/>
    <cellStyle name="Título" xfId="202" builtinId="15" customBuiltin="1"/>
    <cellStyle name="Título 1 2" xfId="204" xr:uid="{00000000-0005-0000-0000-000088010000}"/>
    <cellStyle name="Título 1 3" xfId="205" xr:uid="{00000000-0005-0000-0000-000089010000}"/>
    <cellStyle name="Título 1 4" xfId="206" xr:uid="{00000000-0005-0000-0000-00008A010000}"/>
    <cellStyle name="Título 1 5" xfId="268" xr:uid="{00000000-0005-0000-0000-00008B010000}"/>
    <cellStyle name="Título 2" xfId="207" builtinId="17" customBuiltin="1"/>
    <cellStyle name="Título 2 2" xfId="208" xr:uid="{00000000-0005-0000-0000-00008D010000}"/>
    <cellStyle name="Título 2 3" xfId="209" xr:uid="{00000000-0005-0000-0000-00008E010000}"/>
    <cellStyle name="Título 2 4" xfId="210" xr:uid="{00000000-0005-0000-0000-00008F010000}"/>
    <cellStyle name="Título 2 5" xfId="269" xr:uid="{00000000-0005-0000-0000-000090010000}"/>
    <cellStyle name="Título 3" xfId="211" builtinId="18" customBuiltin="1"/>
    <cellStyle name="Título 3 2" xfId="212" xr:uid="{00000000-0005-0000-0000-000092010000}"/>
    <cellStyle name="Título 3 3" xfId="213" xr:uid="{00000000-0005-0000-0000-000093010000}"/>
    <cellStyle name="Título 3 4" xfId="214" xr:uid="{00000000-0005-0000-0000-000094010000}"/>
    <cellStyle name="Título 3 5" xfId="270" xr:uid="{00000000-0005-0000-0000-000095010000}"/>
    <cellStyle name="Título 4" xfId="215" xr:uid="{00000000-0005-0000-0000-000096010000}"/>
    <cellStyle name="Título 5" xfId="216" xr:uid="{00000000-0005-0000-0000-000097010000}"/>
    <cellStyle name="Título 6" xfId="217" xr:uid="{00000000-0005-0000-0000-000098010000}"/>
    <cellStyle name="Título 7" xfId="267" xr:uid="{00000000-0005-0000-0000-000099010000}"/>
    <cellStyle name="Total" xfId="218" builtinId="25" customBuiltin="1"/>
    <cellStyle name="Total 2" xfId="219" xr:uid="{00000000-0005-0000-0000-00009B010000}"/>
    <cellStyle name="Total 3" xfId="220" xr:uid="{00000000-0005-0000-0000-00009C010000}"/>
    <cellStyle name="Total 4" xfId="221" xr:uid="{00000000-0005-0000-0000-00009D010000}"/>
    <cellStyle name="Total 5" xfId="271" xr:uid="{00000000-0005-0000-0000-00009E010000}"/>
    <cellStyle name="Warning Text" xfId="222" xr:uid="{00000000-0005-0000-0000-00009F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B3B3B3"/>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9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5" Type="http://schemas.openxmlformats.org/officeDocument/2006/relationships/image" Target="../media/image2.png"/><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4.png"/><Relationship Id="rId1" Type="http://schemas.openxmlformats.org/officeDocument/2006/relationships/image" Target="../media/image5.png"/><Relationship Id="rId4"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45720</xdr:colOff>
      <xdr:row>2</xdr:row>
      <xdr:rowOff>121920</xdr:rowOff>
    </xdr:from>
    <xdr:to>
      <xdr:col>2</xdr:col>
      <xdr:colOff>419100</xdr:colOff>
      <xdr:row>4</xdr:row>
      <xdr:rowOff>137160</xdr:rowOff>
    </xdr:to>
    <xdr:pic>
      <xdr:nvPicPr>
        <xdr:cNvPr id="2" name="Imagen 10" descr="Macintosh HD:Users:Ministerio_de_Hacienda:Desktop:André:Libro de marca nuevo:Logos para hojas membretadas:png logos:logo dirección general de crédito publico.png">
          <a:extLst>
            <a:ext uri="{FF2B5EF4-FFF2-40B4-BE49-F238E27FC236}">
              <a16:creationId xmlns:a16="http://schemas.microsoft.com/office/drawing/2014/main" id="{9BB5373C-EB8A-4D17-BAD4-C4D5541586B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8200" y="457200"/>
          <a:ext cx="1165860" cy="822960"/>
        </a:xfrm>
        <a:prstGeom prst="rect">
          <a:avLst/>
        </a:prstGeom>
        <a:noFill/>
        <a:ln>
          <a:noFill/>
        </a:ln>
      </xdr:spPr>
    </xdr:pic>
    <xdr:clientData/>
  </xdr:twoCellAnchor>
  <xdr:twoCellAnchor editAs="oneCell">
    <xdr:from>
      <xdr:col>14</xdr:col>
      <xdr:colOff>274320</xdr:colOff>
      <xdr:row>2</xdr:row>
      <xdr:rowOff>0</xdr:rowOff>
    </xdr:from>
    <xdr:to>
      <xdr:col>16</xdr:col>
      <xdr:colOff>142875</xdr:colOff>
      <xdr:row>3</xdr:row>
      <xdr:rowOff>281940</xdr:rowOff>
    </xdr:to>
    <xdr:pic>
      <xdr:nvPicPr>
        <xdr:cNvPr id="4" name="Imagen 3">
          <a:extLst>
            <a:ext uri="{FF2B5EF4-FFF2-40B4-BE49-F238E27FC236}">
              <a16:creationId xmlns:a16="http://schemas.microsoft.com/office/drawing/2014/main" id="{C85A4B5D-B765-4B93-BBA0-4B5579E00D80}"/>
            </a:ext>
          </a:extLst>
        </xdr:cNvPr>
        <xdr:cNvPicPr/>
      </xdr:nvPicPr>
      <xdr:blipFill>
        <a:blip xmlns:r="http://schemas.openxmlformats.org/officeDocument/2006/relationships" r:embed="rId2"/>
        <a:stretch>
          <a:fillRect/>
        </a:stretch>
      </xdr:blipFill>
      <xdr:spPr>
        <a:xfrm>
          <a:off x="11323320" y="335280"/>
          <a:ext cx="1438275" cy="7848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9525</xdr:rowOff>
    </xdr:from>
    <xdr:to>
      <xdr:col>0</xdr:col>
      <xdr:colOff>0</xdr:colOff>
      <xdr:row>6</xdr:row>
      <xdr:rowOff>0</xdr:rowOff>
    </xdr:to>
    <xdr:pic>
      <xdr:nvPicPr>
        <xdr:cNvPr id="17965977" name="Picture 1" descr="mhlogo[1]">
          <a:extLst>
            <a:ext uri="{FF2B5EF4-FFF2-40B4-BE49-F238E27FC236}">
              <a16:creationId xmlns:a16="http://schemas.microsoft.com/office/drawing/2014/main" id="{00000000-0008-0000-0000-000099231201}"/>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9525"/>
          <a:ext cx="0" cy="609600"/>
        </a:xfrm>
        <a:prstGeom prst="rect">
          <a:avLst/>
        </a:prstGeom>
        <a:noFill/>
        <a:ln w="9525">
          <a:noFill/>
          <a:miter lim="800000"/>
          <a:headEnd/>
          <a:tailEnd/>
        </a:ln>
      </xdr:spPr>
    </xdr:pic>
    <xdr:clientData/>
  </xdr:twoCellAnchor>
  <xdr:twoCellAnchor editAs="oneCell">
    <xdr:from>
      <xdr:col>0</xdr:col>
      <xdr:colOff>201757</xdr:colOff>
      <xdr:row>0</xdr:row>
      <xdr:rowOff>68654</xdr:rowOff>
    </xdr:from>
    <xdr:to>
      <xdr:col>1</xdr:col>
      <xdr:colOff>439270</xdr:colOff>
      <xdr:row>5</xdr:row>
      <xdr:rowOff>34578</xdr:rowOff>
    </xdr:to>
    <xdr:pic>
      <xdr:nvPicPr>
        <xdr:cNvPr id="5" name="Imagen 10" descr="Macintosh HD:Users:Ministerio_de_Hacienda:Desktop:André:Libro de marca nuevo:Logos para hojas membretadas:png logos:logo dirección general de crédito publico.png">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1757" y="68654"/>
          <a:ext cx="1119256" cy="717038"/>
        </a:xfrm>
        <a:prstGeom prst="rect">
          <a:avLst/>
        </a:prstGeom>
        <a:noFill/>
        <a:ln>
          <a:noFill/>
        </a:ln>
      </xdr:spPr>
    </xdr:pic>
    <xdr:clientData/>
  </xdr:twoCellAnchor>
  <xdr:twoCellAnchor editAs="oneCell">
    <xdr:from>
      <xdr:col>10</xdr:col>
      <xdr:colOff>627290</xdr:colOff>
      <xdr:row>0</xdr:row>
      <xdr:rowOff>42182</xdr:rowOff>
    </xdr:from>
    <xdr:to>
      <xdr:col>11</xdr:col>
      <xdr:colOff>1016454</xdr:colOff>
      <xdr:row>5</xdr:row>
      <xdr:rowOff>54157</xdr:rowOff>
    </xdr:to>
    <xdr:pic>
      <xdr:nvPicPr>
        <xdr:cNvPr id="4" name="Imagen 3">
          <a:extLst>
            <a:ext uri="{FF2B5EF4-FFF2-40B4-BE49-F238E27FC236}">
              <a16:creationId xmlns:a16="http://schemas.microsoft.com/office/drawing/2014/main" id="{45072F1A-98FB-4591-9518-B5A81D31C964}"/>
            </a:ext>
          </a:extLst>
        </xdr:cNvPr>
        <xdr:cNvPicPr/>
      </xdr:nvPicPr>
      <xdr:blipFill>
        <a:blip xmlns:r="http://schemas.openxmlformats.org/officeDocument/2006/relationships" r:embed="rId3"/>
        <a:stretch>
          <a:fillRect/>
        </a:stretch>
      </xdr:blipFill>
      <xdr:spPr>
        <a:xfrm>
          <a:off x="13647965" y="42182"/>
          <a:ext cx="1465489" cy="7644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9525</xdr:rowOff>
    </xdr:from>
    <xdr:to>
      <xdr:col>0</xdr:col>
      <xdr:colOff>0</xdr:colOff>
      <xdr:row>4</xdr:row>
      <xdr:rowOff>0</xdr:rowOff>
    </xdr:to>
    <xdr:pic>
      <xdr:nvPicPr>
        <xdr:cNvPr id="19682751" name="Picture 1" descr="mhlogo[1]">
          <a:extLst>
            <a:ext uri="{FF2B5EF4-FFF2-40B4-BE49-F238E27FC236}">
              <a16:creationId xmlns:a16="http://schemas.microsoft.com/office/drawing/2014/main" id="{00000000-0008-0000-0100-0000BF552C01}"/>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9525"/>
          <a:ext cx="0" cy="609600"/>
        </a:xfrm>
        <a:prstGeom prst="rect">
          <a:avLst/>
        </a:prstGeom>
        <a:noFill/>
        <a:ln w="9525">
          <a:noFill/>
          <a:miter lim="800000"/>
          <a:headEnd/>
          <a:tailEnd/>
        </a:ln>
      </xdr:spPr>
    </xdr:pic>
    <xdr:clientData/>
  </xdr:twoCellAnchor>
  <xdr:twoCellAnchor editAs="oneCell">
    <xdr:from>
      <xdr:col>0</xdr:col>
      <xdr:colOff>0</xdr:colOff>
      <xdr:row>1</xdr:row>
      <xdr:rowOff>57150</xdr:rowOff>
    </xdr:from>
    <xdr:to>
      <xdr:col>1</xdr:col>
      <xdr:colOff>0</xdr:colOff>
      <xdr:row>1</xdr:row>
      <xdr:rowOff>57150</xdr:rowOff>
    </xdr:to>
    <xdr:pic>
      <xdr:nvPicPr>
        <xdr:cNvPr id="19682752" name="Picture 4011" descr="C:\Documents and Settings\acunaaw\Configuración local\Temp\Dibujo.GIF">
          <a:extLst>
            <a:ext uri="{FF2B5EF4-FFF2-40B4-BE49-F238E27FC236}">
              <a16:creationId xmlns:a16="http://schemas.microsoft.com/office/drawing/2014/main" id="{00000000-0008-0000-0100-0000C0552C01}"/>
            </a:ext>
          </a:extLst>
        </xdr:cNvPr>
        <xdr:cNvPicPr>
          <a:picLocks noChangeAspect="1" noChangeArrowheads="1"/>
        </xdr:cNvPicPr>
      </xdr:nvPicPr>
      <xdr:blipFill>
        <a:blip xmlns:r="http://schemas.openxmlformats.org/officeDocument/2006/relationships" r:embed="rId2"/>
        <a:srcRect/>
        <a:stretch>
          <a:fillRect/>
        </a:stretch>
      </xdr:blipFill>
      <xdr:spPr bwMode="auto">
        <a:xfrm>
          <a:off x="0" y="57150"/>
          <a:ext cx="1390650" cy="0"/>
        </a:xfrm>
        <a:prstGeom prst="rect">
          <a:avLst/>
        </a:prstGeom>
        <a:noFill/>
        <a:ln w="9525">
          <a:noFill/>
          <a:miter lim="800000"/>
          <a:headEnd/>
          <a:tailEnd/>
        </a:ln>
      </xdr:spPr>
    </xdr:pic>
    <xdr:clientData/>
  </xdr:twoCellAnchor>
  <xdr:twoCellAnchor editAs="oneCell">
    <xdr:from>
      <xdr:col>9</xdr:col>
      <xdr:colOff>0</xdr:colOff>
      <xdr:row>1</xdr:row>
      <xdr:rowOff>28575</xdr:rowOff>
    </xdr:from>
    <xdr:to>
      <xdr:col>9</xdr:col>
      <xdr:colOff>770164</xdr:colOff>
      <xdr:row>1</xdr:row>
      <xdr:rowOff>28575</xdr:rowOff>
    </xdr:to>
    <xdr:pic>
      <xdr:nvPicPr>
        <xdr:cNvPr id="19682753" name="0 Imagen" descr="Logo DCP2.PNG">
          <a:extLst>
            <a:ext uri="{FF2B5EF4-FFF2-40B4-BE49-F238E27FC236}">
              <a16:creationId xmlns:a16="http://schemas.microsoft.com/office/drawing/2014/main" id="{00000000-0008-0000-0100-0000C1552C01}"/>
            </a:ext>
          </a:extLst>
        </xdr:cNvPr>
        <xdr:cNvPicPr>
          <a:picLocks noChangeAspect="1" noChangeArrowheads="1"/>
        </xdr:cNvPicPr>
      </xdr:nvPicPr>
      <xdr:blipFill>
        <a:blip xmlns:r="http://schemas.openxmlformats.org/officeDocument/2006/relationships" r:embed="rId3"/>
        <a:srcRect/>
        <a:stretch>
          <a:fillRect/>
        </a:stretch>
      </xdr:blipFill>
      <xdr:spPr bwMode="auto">
        <a:xfrm>
          <a:off x="17449800" y="28575"/>
          <a:ext cx="857250" cy="0"/>
        </a:xfrm>
        <a:prstGeom prst="rect">
          <a:avLst/>
        </a:prstGeom>
        <a:noFill/>
        <a:ln w="9525">
          <a:noFill/>
          <a:miter lim="800000"/>
          <a:headEnd/>
          <a:tailEnd/>
        </a:ln>
      </xdr:spPr>
    </xdr:pic>
    <xdr:clientData/>
  </xdr:twoCellAnchor>
  <xdr:twoCellAnchor editAs="oneCell">
    <xdr:from>
      <xdr:col>0</xdr:col>
      <xdr:colOff>123825</xdr:colOff>
      <xdr:row>0</xdr:row>
      <xdr:rowOff>104775</xdr:rowOff>
    </xdr:from>
    <xdr:to>
      <xdr:col>1</xdr:col>
      <xdr:colOff>1905</xdr:colOff>
      <xdr:row>5</xdr:row>
      <xdr:rowOff>66675</xdr:rowOff>
    </xdr:to>
    <xdr:pic>
      <xdr:nvPicPr>
        <xdr:cNvPr id="6" name="Imagen 10" descr="Macintosh HD:Users:Ministerio_de_Hacienda:Desktop:André:Libro de marca nuevo:Logos para hojas membretadas:png logos:logo dirección general de crédito publico.png">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23825" y="104775"/>
          <a:ext cx="1143000" cy="723900"/>
        </a:xfrm>
        <a:prstGeom prst="rect">
          <a:avLst/>
        </a:prstGeom>
        <a:noFill/>
        <a:ln>
          <a:noFill/>
        </a:ln>
      </xdr:spPr>
    </xdr:pic>
    <xdr:clientData/>
  </xdr:twoCellAnchor>
  <xdr:twoCellAnchor editAs="oneCell">
    <xdr:from>
      <xdr:col>9</xdr:col>
      <xdr:colOff>1163955</xdr:colOff>
      <xdr:row>1</xdr:row>
      <xdr:rowOff>11430</xdr:rowOff>
    </xdr:from>
    <xdr:to>
      <xdr:col>10</xdr:col>
      <xdr:colOff>1106533</xdr:colOff>
      <xdr:row>4</xdr:row>
      <xdr:rowOff>110490</xdr:rowOff>
    </xdr:to>
    <xdr:pic>
      <xdr:nvPicPr>
        <xdr:cNvPr id="8" name="Imagen 7">
          <a:extLst>
            <a:ext uri="{FF2B5EF4-FFF2-40B4-BE49-F238E27FC236}">
              <a16:creationId xmlns:a16="http://schemas.microsoft.com/office/drawing/2014/main" id="{9829A6AC-DE08-4CF9-A8F0-47E3FD9612C2}"/>
            </a:ext>
            <a:ext uri="{147F2762-F138-4A5C-976F-8EAC2B608ADB}">
              <a16:predDERef xmlns:a16="http://schemas.microsoft.com/office/drawing/2014/main" pred="{00000000-0008-0000-0100-000006000000}"/>
            </a:ext>
          </a:extLst>
        </xdr:cNvPr>
        <xdr:cNvPicPr/>
      </xdr:nvPicPr>
      <xdr:blipFill>
        <a:blip xmlns:r="http://schemas.openxmlformats.org/officeDocument/2006/relationships" r:embed="rId5"/>
        <a:stretch>
          <a:fillRect/>
        </a:stretch>
      </xdr:blipFill>
      <xdr:spPr>
        <a:xfrm>
          <a:off x="16384905" y="154305"/>
          <a:ext cx="1323703" cy="5562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19050</xdr:colOff>
      <xdr:row>1</xdr:row>
      <xdr:rowOff>38100</xdr:rowOff>
    </xdr:from>
    <xdr:to>
      <xdr:col>10</xdr:col>
      <xdr:colOff>838200</xdr:colOff>
      <xdr:row>1</xdr:row>
      <xdr:rowOff>38100</xdr:rowOff>
    </xdr:to>
    <xdr:pic>
      <xdr:nvPicPr>
        <xdr:cNvPr id="5" name="0 Imagen" descr="Logo DCP2.PNG">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4363700" y="190500"/>
          <a:ext cx="933450" cy="0"/>
        </a:xfrm>
        <a:prstGeom prst="rect">
          <a:avLst/>
        </a:prstGeom>
        <a:noFill/>
        <a:ln w="9525">
          <a:noFill/>
          <a:miter lim="800000"/>
          <a:headEnd/>
          <a:tailEnd/>
        </a:ln>
      </xdr:spPr>
    </xdr:pic>
    <xdr:clientData/>
  </xdr:twoCellAnchor>
  <xdr:twoCellAnchor editAs="oneCell">
    <xdr:from>
      <xdr:col>0</xdr:col>
      <xdr:colOff>0</xdr:colOff>
      <xdr:row>1</xdr:row>
      <xdr:rowOff>28575</xdr:rowOff>
    </xdr:from>
    <xdr:to>
      <xdr:col>0</xdr:col>
      <xdr:colOff>885825</xdr:colOff>
      <xdr:row>1</xdr:row>
      <xdr:rowOff>28575</xdr:rowOff>
    </xdr:to>
    <xdr:pic>
      <xdr:nvPicPr>
        <xdr:cNvPr id="6" name="Picture 4011" descr="C:\Documents and Settings\acunaaw\Configuración local\Temp\Dibujo.GIF">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0" y="180975"/>
          <a:ext cx="1390650" cy="0"/>
        </a:xfrm>
        <a:prstGeom prst="rect">
          <a:avLst/>
        </a:prstGeom>
        <a:noFill/>
        <a:ln w="9525">
          <a:noFill/>
          <a:miter lim="800000"/>
          <a:headEnd/>
          <a:tailEnd/>
        </a:ln>
      </xdr:spPr>
    </xdr:pic>
    <xdr:clientData/>
  </xdr:twoCellAnchor>
  <xdr:twoCellAnchor editAs="oneCell">
    <xdr:from>
      <xdr:col>0</xdr:col>
      <xdr:colOff>76200</xdr:colOff>
      <xdr:row>0</xdr:row>
      <xdr:rowOff>129019</xdr:rowOff>
    </xdr:from>
    <xdr:to>
      <xdr:col>0</xdr:col>
      <xdr:colOff>1211027</xdr:colOff>
      <xdr:row>5</xdr:row>
      <xdr:rowOff>57149</xdr:rowOff>
    </xdr:to>
    <xdr:pic>
      <xdr:nvPicPr>
        <xdr:cNvPr id="7" name="Imagen 10" descr="Macintosh HD:Users:Ministerio_de_Hacienda:Desktop:André:Libro de marca nuevo:Logos para hojas membretadas:png logos:logo dirección general de crédito publico.png">
          <a:extLst>
            <a:ext uri="{FF2B5EF4-FFF2-40B4-BE49-F238E27FC236}">
              <a16:creationId xmlns:a16="http://schemas.microsoft.com/office/drawing/2014/main" id="{00000000-0008-0000-0200-000007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6200" y="129019"/>
          <a:ext cx="1148253" cy="737755"/>
        </a:xfrm>
        <a:prstGeom prst="rect">
          <a:avLst/>
        </a:prstGeom>
        <a:noFill/>
        <a:ln>
          <a:noFill/>
        </a:ln>
      </xdr:spPr>
    </xdr:pic>
    <xdr:clientData/>
  </xdr:twoCellAnchor>
  <xdr:twoCellAnchor editAs="oneCell">
    <xdr:from>
      <xdr:col>9</xdr:col>
      <xdr:colOff>993320</xdr:colOff>
      <xdr:row>0</xdr:row>
      <xdr:rowOff>88445</xdr:rowOff>
    </xdr:from>
    <xdr:to>
      <xdr:col>11</xdr:col>
      <xdr:colOff>544</xdr:colOff>
      <xdr:row>5</xdr:row>
      <xdr:rowOff>55787</xdr:rowOff>
    </xdr:to>
    <xdr:pic>
      <xdr:nvPicPr>
        <xdr:cNvPr id="8" name="Imagen 7">
          <a:extLst>
            <a:ext uri="{FF2B5EF4-FFF2-40B4-BE49-F238E27FC236}">
              <a16:creationId xmlns:a16="http://schemas.microsoft.com/office/drawing/2014/main" id="{EB869106-13DD-460F-BA4D-E2B40EF08FA2}"/>
            </a:ext>
            <a:ext uri="{147F2762-F138-4A5C-976F-8EAC2B608ADB}">
              <a16:predDERef xmlns:a16="http://schemas.microsoft.com/office/drawing/2014/main" pred="{00000000-0008-0000-0200-000007000000}"/>
            </a:ext>
          </a:extLst>
        </xdr:cNvPr>
        <xdr:cNvPicPr/>
      </xdr:nvPicPr>
      <xdr:blipFill>
        <a:blip xmlns:r="http://schemas.openxmlformats.org/officeDocument/2006/relationships" r:embed="rId4"/>
        <a:stretch>
          <a:fillRect/>
        </a:stretch>
      </xdr:blipFill>
      <xdr:spPr>
        <a:xfrm>
          <a:off x="16214270" y="88445"/>
          <a:ext cx="1643744" cy="76744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23</xdr:col>
      <xdr:colOff>0</xdr:colOff>
      <xdr:row>1</xdr:row>
      <xdr:rowOff>57150</xdr:rowOff>
    </xdr:from>
    <xdr:to>
      <xdr:col>24</xdr:col>
      <xdr:colOff>412376</xdr:colOff>
      <xdr:row>1</xdr:row>
      <xdr:rowOff>57150</xdr:rowOff>
    </xdr:to>
    <xdr:pic>
      <xdr:nvPicPr>
        <xdr:cNvPr id="19683775" name="0 Imagen" descr="Logo DCP2.PNG">
          <a:extLst>
            <a:ext uri="{FF2B5EF4-FFF2-40B4-BE49-F238E27FC236}">
              <a16:creationId xmlns:a16="http://schemas.microsoft.com/office/drawing/2014/main" id="{00000000-0008-0000-0300-0000BF592C01}"/>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74050" y="57150"/>
          <a:ext cx="1104900" cy="0"/>
        </a:xfrm>
        <a:prstGeom prst="rect">
          <a:avLst/>
        </a:prstGeom>
        <a:noFill/>
        <a:ln w="9525">
          <a:noFill/>
          <a:miter lim="800000"/>
          <a:headEnd/>
          <a:tailEnd/>
        </a:ln>
      </xdr:spPr>
    </xdr:pic>
    <xdr:clientData/>
  </xdr:twoCellAnchor>
  <xdr:twoCellAnchor editAs="oneCell">
    <xdr:from>
      <xdr:col>23</xdr:col>
      <xdr:colOff>0</xdr:colOff>
      <xdr:row>1</xdr:row>
      <xdr:rowOff>95250</xdr:rowOff>
    </xdr:from>
    <xdr:to>
      <xdr:col>24</xdr:col>
      <xdr:colOff>279026</xdr:colOff>
      <xdr:row>1</xdr:row>
      <xdr:rowOff>95250</xdr:rowOff>
    </xdr:to>
    <xdr:pic>
      <xdr:nvPicPr>
        <xdr:cNvPr id="19683777" name="0 Imagen" descr="Logo DCP2.PNG">
          <a:extLst>
            <a:ext uri="{FF2B5EF4-FFF2-40B4-BE49-F238E27FC236}">
              <a16:creationId xmlns:a16="http://schemas.microsoft.com/office/drawing/2014/main" id="{00000000-0008-0000-0300-0000C1592C01}"/>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1012150" y="95250"/>
          <a:ext cx="971550" cy="0"/>
        </a:xfrm>
        <a:prstGeom prst="rect">
          <a:avLst/>
        </a:prstGeom>
        <a:noFill/>
        <a:ln w="9525">
          <a:noFill/>
          <a:miter lim="800000"/>
          <a:headEnd/>
          <a:tailEnd/>
        </a:ln>
      </xdr:spPr>
    </xdr:pic>
    <xdr:clientData/>
  </xdr:twoCellAnchor>
  <xdr:twoCellAnchor editAs="oneCell">
    <xdr:from>
      <xdr:col>36</xdr:col>
      <xdr:colOff>0</xdr:colOff>
      <xdr:row>1</xdr:row>
      <xdr:rowOff>57150</xdr:rowOff>
    </xdr:from>
    <xdr:to>
      <xdr:col>37</xdr:col>
      <xdr:colOff>602390</xdr:colOff>
      <xdr:row>1</xdr:row>
      <xdr:rowOff>57150</xdr:rowOff>
    </xdr:to>
    <xdr:pic>
      <xdr:nvPicPr>
        <xdr:cNvPr id="6" name="0 Imagen" descr="Logo DCP2.PNG">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1261050" y="209550"/>
          <a:ext cx="1116738" cy="0"/>
        </a:xfrm>
        <a:prstGeom prst="rect">
          <a:avLst/>
        </a:prstGeom>
        <a:noFill/>
        <a:ln w="9525">
          <a:noFill/>
          <a:miter lim="800000"/>
          <a:headEnd/>
          <a:tailEnd/>
        </a:ln>
      </xdr:spPr>
    </xdr:pic>
    <xdr:clientData/>
  </xdr:twoCellAnchor>
  <xdr:twoCellAnchor editAs="oneCell">
    <xdr:from>
      <xdr:col>36</xdr:col>
      <xdr:colOff>0</xdr:colOff>
      <xdr:row>1</xdr:row>
      <xdr:rowOff>95250</xdr:rowOff>
    </xdr:from>
    <xdr:to>
      <xdr:col>37</xdr:col>
      <xdr:colOff>469040</xdr:colOff>
      <xdr:row>1</xdr:row>
      <xdr:rowOff>95250</xdr:rowOff>
    </xdr:to>
    <xdr:pic>
      <xdr:nvPicPr>
        <xdr:cNvPr id="9" name="0 Imagen" descr="Logo DCP2.PNG">
          <a:extLst>
            <a:ext uri="{FF2B5EF4-FFF2-40B4-BE49-F238E27FC236}">
              <a16:creationId xmlns:a16="http://schemas.microsoft.com/office/drawing/2014/main" id="{00000000-0008-0000-0300-00000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1261050" y="247650"/>
          <a:ext cx="983388" cy="0"/>
        </a:xfrm>
        <a:prstGeom prst="rect">
          <a:avLst/>
        </a:prstGeom>
        <a:noFill/>
        <a:ln w="9525">
          <a:noFill/>
          <a:miter lim="800000"/>
          <a:headEnd/>
          <a:tailEnd/>
        </a:ln>
      </xdr:spPr>
    </xdr:pic>
    <xdr:clientData/>
  </xdr:twoCellAnchor>
  <xdr:twoCellAnchor editAs="oneCell">
    <xdr:from>
      <xdr:col>32</xdr:col>
      <xdr:colOff>0</xdr:colOff>
      <xdr:row>1</xdr:row>
      <xdr:rowOff>57150</xdr:rowOff>
    </xdr:from>
    <xdr:to>
      <xdr:col>33</xdr:col>
      <xdr:colOff>109816</xdr:colOff>
      <xdr:row>1</xdr:row>
      <xdr:rowOff>57150</xdr:rowOff>
    </xdr:to>
    <xdr:pic>
      <xdr:nvPicPr>
        <xdr:cNvPr id="10" name="0 Imagen" descr="Logo DCP2.PNG">
          <a:extLst>
            <a:ext uri="{FF2B5EF4-FFF2-40B4-BE49-F238E27FC236}">
              <a16:creationId xmlns:a16="http://schemas.microsoft.com/office/drawing/2014/main" id="{00000000-0008-0000-0300-00000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7203400" y="209550"/>
          <a:ext cx="1338542" cy="0"/>
        </a:xfrm>
        <a:prstGeom prst="rect">
          <a:avLst/>
        </a:prstGeom>
        <a:noFill/>
        <a:ln w="9525">
          <a:noFill/>
          <a:miter lim="800000"/>
          <a:headEnd/>
          <a:tailEnd/>
        </a:ln>
      </xdr:spPr>
    </xdr:pic>
    <xdr:clientData/>
  </xdr:twoCellAnchor>
  <xdr:twoCellAnchor editAs="oneCell">
    <xdr:from>
      <xdr:col>32</xdr:col>
      <xdr:colOff>0</xdr:colOff>
      <xdr:row>1</xdr:row>
      <xdr:rowOff>95250</xdr:rowOff>
    </xdr:from>
    <xdr:to>
      <xdr:col>33</xdr:col>
      <xdr:colOff>105894</xdr:colOff>
      <xdr:row>1</xdr:row>
      <xdr:rowOff>95250</xdr:rowOff>
    </xdr:to>
    <xdr:pic>
      <xdr:nvPicPr>
        <xdr:cNvPr id="12" name="0 Imagen" descr="Logo DCP2.PNG">
          <a:extLst>
            <a:ext uri="{FF2B5EF4-FFF2-40B4-BE49-F238E27FC236}">
              <a16:creationId xmlns:a16="http://schemas.microsoft.com/office/drawing/2014/main" id="{00000000-0008-0000-0300-00000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7203400" y="247650"/>
          <a:ext cx="1201270" cy="0"/>
        </a:xfrm>
        <a:prstGeom prst="rect">
          <a:avLst/>
        </a:prstGeom>
        <a:noFill/>
        <a:ln w="9525">
          <a:noFill/>
          <a:miter lim="800000"/>
          <a:headEnd/>
          <a:tailEnd/>
        </a:ln>
      </xdr:spPr>
    </xdr:pic>
    <xdr:clientData/>
  </xdr:twoCellAnchor>
  <xdr:twoCellAnchor editAs="oneCell">
    <xdr:from>
      <xdr:col>0</xdr:col>
      <xdr:colOff>93345</xdr:colOff>
      <xdr:row>0</xdr:row>
      <xdr:rowOff>102869</xdr:rowOff>
    </xdr:from>
    <xdr:to>
      <xdr:col>0</xdr:col>
      <xdr:colOff>1221105</xdr:colOff>
      <xdr:row>4</xdr:row>
      <xdr:rowOff>139064</xdr:rowOff>
    </xdr:to>
    <xdr:pic>
      <xdr:nvPicPr>
        <xdr:cNvPr id="13" name="Imagen 10" descr="Macintosh HD:Users:Ministerio_de_Hacienda:Desktop:André:Libro de marca nuevo:Logos para hojas membretadas:png logos:logo dirección general de crédito publico.png">
          <a:extLst>
            <a:ext uri="{FF2B5EF4-FFF2-40B4-BE49-F238E27FC236}">
              <a16:creationId xmlns:a16="http://schemas.microsoft.com/office/drawing/2014/main" id="{00000000-0008-0000-0300-00000D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345" y="102869"/>
          <a:ext cx="1127760" cy="638175"/>
        </a:xfrm>
        <a:prstGeom prst="rect">
          <a:avLst/>
        </a:prstGeom>
        <a:noFill/>
        <a:ln>
          <a:noFill/>
        </a:ln>
      </xdr:spPr>
    </xdr:pic>
    <xdr:clientData/>
  </xdr:twoCellAnchor>
  <xdr:twoCellAnchor editAs="oneCell">
    <xdr:from>
      <xdr:col>30</xdr:col>
      <xdr:colOff>484043</xdr:colOff>
      <xdr:row>0</xdr:row>
      <xdr:rowOff>92899</xdr:rowOff>
    </xdr:from>
    <xdr:to>
      <xdr:col>32</xdr:col>
      <xdr:colOff>70386</xdr:colOff>
      <xdr:row>4</xdr:row>
      <xdr:rowOff>49084</xdr:rowOff>
    </xdr:to>
    <xdr:pic>
      <xdr:nvPicPr>
        <xdr:cNvPr id="2" name="Imagen 10">
          <a:extLst>
            <a:ext uri="{FF2B5EF4-FFF2-40B4-BE49-F238E27FC236}">
              <a16:creationId xmlns:a16="http://schemas.microsoft.com/office/drawing/2014/main" id="{04938A7D-8B1C-4DE2-8E50-8E83F8C77BEA}"/>
            </a:ext>
            <a:ext uri="{147F2762-F138-4A5C-976F-8EAC2B608ADB}">
              <a16:predDERef xmlns:a16="http://schemas.microsoft.com/office/drawing/2014/main" pred="{00000000-0008-0000-0300-00000D000000}"/>
            </a:ext>
          </a:extLst>
        </xdr:cNvPr>
        <xdr:cNvPicPr/>
      </xdr:nvPicPr>
      <xdr:blipFill>
        <a:blip xmlns:r="http://schemas.openxmlformats.org/officeDocument/2006/relationships" r:embed="rId3"/>
        <a:stretch>
          <a:fillRect/>
        </a:stretch>
      </xdr:blipFill>
      <xdr:spPr>
        <a:xfrm>
          <a:off x="35764643" y="92899"/>
          <a:ext cx="1253218" cy="55626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279861</xdr:colOff>
      <xdr:row>0</xdr:row>
      <xdr:rowOff>124172</xdr:rowOff>
    </xdr:from>
    <xdr:to>
      <xdr:col>1</xdr:col>
      <xdr:colOff>53340</xdr:colOff>
      <xdr:row>3</xdr:row>
      <xdr:rowOff>143436</xdr:rowOff>
    </xdr:to>
    <xdr:pic>
      <xdr:nvPicPr>
        <xdr:cNvPr id="2" name="Imagen 10" descr="Macintosh HD:Users:Ministerio_de_Hacienda:Desktop:André:Libro de marca nuevo:Logos para hojas membretadas:png logos:logo dirección general de crédito publico.png">
          <a:extLst>
            <a:ext uri="{FF2B5EF4-FFF2-40B4-BE49-F238E27FC236}">
              <a16:creationId xmlns:a16="http://schemas.microsoft.com/office/drawing/2014/main" id="{517E59AB-BDD0-4634-BC30-9B8E8E644EF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9861" y="124172"/>
          <a:ext cx="1136114" cy="754370"/>
        </a:xfrm>
        <a:prstGeom prst="rect">
          <a:avLst/>
        </a:prstGeom>
        <a:noFill/>
        <a:ln>
          <a:noFill/>
        </a:ln>
      </xdr:spPr>
    </xdr:pic>
    <xdr:clientData/>
  </xdr:twoCellAnchor>
  <xdr:twoCellAnchor editAs="oneCell">
    <xdr:from>
      <xdr:col>9</xdr:col>
      <xdr:colOff>783067</xdr:colOff>
      <xdr:row>0</xdr:row>
      <xdr:rowOff>251460</xdr:rowOff>
    </xdr:from>
    <xdr:to>
      <xdr:col>10</xdr:col>
      <xdr:colOff>1180715</xdr:colOff>
      <xdr:row>3</xdr:row>
      <xdr:rowOff>76200</xdr:rowOff>
    </xdr:to>
    <xdr:pic>
      <xdr:nvPicPr>
        <xdr:cNvPr id="4" name="Imagen 3">
          <a:extLst>
            <a:ext uri="{FF2B5EF4-FFF2-40B4-BE49-F238E27FC236}">
              <a16:creationId xmlns:a16="http://schemas.microsoft.com/office/drawing/2014/main" id="{D49EBCE5-F8E6-41E6-A427-9D44A84C4E8D}"/>
            </a:ext>
          </a:extLst>
        </xdr:cNvPr>
        <xdr:cNvPicPr/>
      </xdr:nvPicPr>
      <xdr:blipFill>
        <a:blip xmlns:r="http://schemas.openxmlformats.org/officeDocument/2006/relationships" r:embed="rId2"/>
        <a:stretch>
          <a:fillRect/>
        </a:stretch>
      </xdr:blipFill>
      <xdr:spPr>
        <a:xfrm>
          <a:off x="11675185" y="251460"/>
          <a:ext cx="1186094" cy="55984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1"/>
      <sheetName val="Anexo 2"/>
      <sheetName val="Anexo 3"/>
      <sheetName val="Anexo 4"/>
      <sheetName val="Anexo 5"/>
      <sheetName val="Anexo 5 1"/>
      <sheetName val="Anexo 6"/>
      <sheetName val="Línea del Tiempo"/>
      <sheetName val="Hoja1"/>
      <sheetName val="X tiempo"/>
      <sheetName val="Físico"/>
      <sheetName val="Financiero"/>
      <sheetName val="Promedio años ejecución cartera"/>
      <sheetName val="Avance Físico BID"/>
    </sheetNames>
    <sheetDataSet>
      <sheetData sheetId="0">
        <row r="17">
          <cell r="C17" t="str">
            <v>AyA</v>
          </cell>
        </row>
        <row r="18">
          <cell r="C18" t="str">
            <v>AyA/SENARA</v>
          </cell>
        </row>
        <row r="35">
          <cell r="C35" t="str">
            <v>ICE</v>
          </cell>
        </row>
      </sheetData>
      <sheetData sheetId="1">
        <row r="10">
          <cell r="J10">
            <v>0.81896732633204805</v>
          </cell>
        </row>
        <row r="11">
          <cell r="J11">
            <v>0.70109999999999995</v>
          </cell>
        </row>
        <row r="12">
          <cell r="J12">
            <v>0.68</v>
          </cell>
        </row>
        <row r="13">
          <cell r="J13">
            <v>0.74729999999999996</v>
          </cell>
        </row>
        <row r="14">
          <cell r="J14">
            <v>6.6699999999999995E-2</v>
          </cell>
        </row>
        <row r="16">
          <cell r="J16">
            <v>0</v>
          </cell>
        </row>
        <row r="27">
          <cell r="J27">
            <v>0.2094</v>
          </cell>
        </row>
        <row r="29">
          <cell r="J29">
            <v>0.49</v>
          </cell>
        </row>
        <row r="31">
          <cell r="J31">
            <v>0</v>
          </cell>
        </row>
        <row r="53">
          <cell r="J53">
            <v>1.6477200000000001E-2</v>
          </cell>
        </row>
      </sheetData>
      <sheetData sheetId="2"/>
      <sheetData sheetId="3"/>
      <sheetData sheetId="4"/>
      <sheetData sheetId="5"/>
      <sheetData sheetId="6"/>
      <sheetData sheetId="7">
        <row r="53">
          <cell r="BT53" t="str">
            <v>Suscripcion del Contrato</v>
          </cell>
        </row>
      </sheetData>
      <sheetData sheetId="8" refreshError="1"/>
      <sheetData sheetId="9">
        <row r="68">
          <cell r="C68" t="str">
            <v>Empréstitos</v>
          </cell>
        </row>
      </sheetData>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BE08D-52F9-481D-8049-3692FBDC2BD4}">
  <dimension ref="D3:N19"/>
  <sheetViews>
    <sheetView showGridLines="0" tabSelected="1" workbookViewId="0">
      <selection activeCell="F24" sqref="F24"/>
    </sheetView>
  </sheetViews>
  <sheetFormatPr baseColWidth="10" defaultColWidth="11.44140625" defaultRowHeight="13.2"/>
  <cols>
    <col min="1" max="3" width="11.44140625" style="4"/>
    <col min="4" max="5" width="11.88671875" style="4" customWidth="1"/>
    <col min="6" max="16384" width="11.44140625" style="4"/>
  </cols>
  <sheetData>
    <row r="3" spans="4:14" ht="39.6" customHeight="1">
      <c r="D3" s="317" t="s">
        <v>0</v>
      </c>
      <c r="E3" s="317"/>
      <c r="F3" s="317"/>
      <c r="G3" s="317"/>
      <c r="H3" s="317"/>
      <c r="I3" s="317"/>
      <c r="J3" s="317"/>
      <c r="K3" s="317"/>
      <c r="L3" s="317"/>
      <c r="M3" s="317"/>
      <c r="N3" s="317"/>
    </row>
    <row r="4" spans="4:14" ht="24" customHeight="1">
      <c r="D4" s="317"/>
      <c r="E4" s="317"/>
      <c r="F4" s="317"/>
      <c r="G4" s="317"/>
      <c r="H4" s="317"/>
      <c r="I4" s="317"/>
      <c r="J4" s="317"/>
      <c r="K4" s="317"/>
      <c r="L4" s="317"/>
      <c r="M4" s="317"/>
      <c r="N4" s="317"/>
    </row>
    <row r="5" spans="4:14" ht="29.4" customHeight="1">
      <c r="D5" s="317"/>
      <c r="E5" s="317"/>
      <c r="F5" s="317"/>
      <c r="G5" s="317"/>
      <c r="H5" s="317"/>
      <c r="I5" s="317"/>
      <c r="J5" s="317"/>
      <c r="K5" s="317"/>
      <c r="L5" s="317"/>
      <c r="M5" s="317"/>
      <c r="N5" s="317"/>
    </row>
    <row r="11" spans="4:14">
      <c r="E11" s="5" t="s">
        <v>1</v>
      </c>
      <c r="F11" s="316" t="s">
        <v>2</v>
      </c>
      <c r="G11" s="316"/>
      <c r="H11" s="316"/>
      <c r="I11" s="316"/>
      <c r="J11" s="316"/>
      <c r="K11" s="316"/>
      <c r="L11" s="316"/>
    </row>
    <row r="12" spans="4:14">
      <c r="E12" s="5"/>
    </row>
    <row r="13" spans="4:14">
      <c r="E13" s="5" t="s">
        <v>3</v>
      </c>
      <c r="F13" s="316" t="s">
        <v>4</v>
      </c>
      <c r="G13" s="316"/>
      <c r="H13" s="316"/>
      <c r="I13" s="316"/>
      <c r="J13" s="316"/>
      <c r="K13" s="316"/>
      <c r="L13" s="316"/>
    </row>
    <row r="14" spans="4:14">
      <c r="E14" s="5"/>
    </row>
    <row r="15" spans="4:14">
      <c r="E15" s="5" t="s">
        <v>5</v>
      </c>
      <c r="F15" s="316" t="s">
        <v>6</v>
      </c>
      <c r="G15" s="316"/>
      <c r="H15" s="316"/>
      <c r="I15" s="316"/>
      <c r="J15" s="316"/>
      <c r="K15" s="316"/>
      <c r="L15" s="316"/>
    </row>
    <row r="16" spans="4:14">
      <c r="E16" s="5"/>
    </row>
    <row r="17" spans="5:12">
      <c r="E17" s="5" t="s">
        <v>7</v>
      </c>
      <c r="F17" s="318" t="s">
        <v>8</v>
      </c>
      <c r="G17" s="318"/>
      <c r="H17" s="318"/>
      <c r="I17" s="318"/>
      <c r="J17" s="318"/>
      <c r="K17" s="318"/>
      <c r="L17" s="318"/>
    </row>
    <row r="18" spans="5:12">
      <c r="E18" s="5"/>
    </row>
    <row r="19" spans="5:12">
      <c r="E19" s="5" t="s">
        <v>9</v>
      </c>
      <c r="F19" s="316" t="s">
        <v>10</v>
      </c>
      <c r="G19" s="316"/>
      <c r="H19" s="316"/>
      <c r="I19" s="316"/>
      <c r="J19" s="316"/>
      <c r="K19" s="316"/>
      <c r="L19" s="316"/>
    </row>
  </sheetData>
  <sheetProtection algorithmName="SHA-512" hashValue="XSc6QIVwSMS8Oz/Y/QyjUPpXaKn1Jb6bNBXL0QDT37c3dOO+404NO9oKtVa2fVVt+tzSLQ7GwRLem292wcW/IA==" saltValue="jdERYh75MsTfC7r9yyKVrw==" spinCount="100000" sheet="1" objects="1" scenarios="1"/>
  <mergeCells count="6">
    <mergeCell ref="F19:L19"/>
    <mergeCell ref="D3:N5"/>
    <mergeCell ref="F11:L11"/>
    <mergeCell ref="F13:L13"/>
    <mergeCell ref="F15:L15"/>
    <mergeCell ref="F17:L17"/>
  </mergeCells>
  <hyperlinks>
    <hyperlink ref="F11" location="'Cuadro 1'!A1" display="FECHAS IMPORTANTES ASOCIADAS A LOS CONTRATOS DE PRÉSTAMO" xr:uid="{AF19A49D-FF99-47D4-BD42-54D4E280FDE0}"/>
    <hyperlink ref="F13" location="'Cuadro 2'!A1" display="DESEMBOLSOS REALES Y PROGRAMACIÓN 2021" xr:uid="{039FACFA-5610-472F-A31E-D9071B305E68}"/>
    <hyperlink ref="F15" location="'Cuadro 3'!A1" display="ESTADO FINANCIERO DE LA CONTRAPARTIDA NACIONAL Y DONACIÓN" xr:uid="{0DB8EC73-CB46-493B-8773-2C09D19C291E}"/>
    <hyperlink ref="F17" location="'Cuadro 4'!A1" display="DESEMBOLSOS, AVANCE FINANCIERO Y AVANCE FISICO 2012" xr:uid="{CD3E4AAB-A633-4E8E-B93E-19B86F4D310A}"/>
    <hyperlink ref="F19" location="'Cuadro 5'!A1" display="PROGRAMAS DE APOYO PRESUPUESTARIO " xr:uid="{68769840-1BE5-47AE-92B6-E9A82CD5CC32}"/>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A2:N91"/>
  <sheetViews>
    <sheetView showGridLines="0" zoomScaleNormal="100" zoomScaleSheetLayoutView="100" workbookViewId="0">
      <pane xSplit="1" ySplit="7" topLeftCell="B17" activePane="bottomRight" state="frozenSplit"/>
      <selection pane="topRight" activeCell="B1" sqref="B1"/>
      <selection pane="bottomLeft" activeCell="A9" sqref="A9"/>
      <selection pane="bottomRight" activeCell="E24" sqref="E24"/>
    </sheetView>
  </sheetViews>
  <sheetFormatPr baseColWidth="10" defaultColWidth="11" defaultRowHeight="11.4"/>
  <cols>
    <col min="1" max="1" width="12.88671875" style="79" customWidth="1"/>
    <col min="2" max="2" width="43.88671875" style="79" customWidth="1"/>
    <col min="3" max="3" width="14.44140625" style="7" customWidth="1"/>
    <col min="4" max="4" width="18.6640625" style="7" customWidth="1"/>
    <col min="5" max="5" width="24.109375" style="19" customWidth="1"/>
    <col min="6" max="6" width="14.33203125" style="7" customWidth="1"/>
    <col min="7" max="7" width="13.6640625" style="7" customWidth="1"/>
    <col min="8" max="8" width="13.21875" style="7" customWidth="1"/>
    <col min="9" max="10" width="17.33203125" style="7" customWidth="1"/>
    <col min="11" max="11" width="15.6640625" style="7" customWidth="1"/>
    <col min="12" max="12" width="14.88671875" style="7" customWidth="1"/>
    <col min="13" max="13" width="14.88671875" style="7" bestFit="1" customWidth="1"/>
    <col min="14" max="16384" width="11" style="7"/>
  </cols>
  <sheetData>
    <row r="2" spans="1:12" ht="12">
      <c r="A2" s="325" t="s">
        <v>11</v>
      </c>
      <c r="B2" s="325"/>
      <c r="C2" s="325"/>
      <c r="D2" s="325"/>
      <c r="E2" s="325"/>
      <c r="F2" s="325"/>
      <c r="G2" s="325"/>
      <c r="H2" s="325"/>
      <c r="I2" s="325"/>
      <c r="J2" s="325"/>
      <c r="K2" s="325"/>
      <c r="L2" s="325"/>
    </row>
    <row r="3" spans="1:12" ht="12">
      <c r="A3" s="325" t="s">
        <v>2</v>
      </c>
      <c r="B3" s="325"/>
      <c r="C3" s="325"/>
      <c r="D3" s="325"/>
      <c r="E3" s="325"/>
      <c r="F3" s="325"/>
      <c r="G3" s="325"/>
      <c r="H3" s="325"/>
      <c r="I3" s="325"/>
      <c r="J3" s="325"/>
      <c r="K3" s="325"/>
      <c r="L3" s="325"/>
    </row>
    <row r="4" spans="1:12" ht="12">
      <c r="A4" s="324" t="s">
        <v>12</v>
      </c>
      <c r="B4" s="324"/>
      <c r="C4" s="324"/>
      <c r="D4" s="324"/>
      <c r="E4" s="324"/>
      <c r="F4" s="324"/>
      <c r="G4" s="324"/>
      <c r="H4" s="324"/>
      <c r="I4" s="324"/>
      <c r="J4" s="324"/>
      <c r="K4" s="324"/>
      <c r="L4" s="324"/>
    </row>
    <row r="5" spans="1:12" ht="12" customHeight="1">
      <c r="A5" s="326">
        <v>45016</v>
      </c>
      <c r="B5" s="326"/>
      <c r="C5" s="326"/>
      <c r="D5" s="326"/>
      <c r="E5" s="326"/>
      <c r="F5" s="326"/>
      <c r="G5" s="326"/>
      <c r="H5" s="326"/>
      <c r="I5" s="326"/>
      <c r="J5" s="326"/>
      <c r="K5" s="326"/>
      <c r="L5" s="326"/>
    </row>
    <row r="6" spans="1:12" ht="12" customHeight="1" thickBot="1">
      <c r="A6" s="6"/>
      <c r="B6" s="6"/>
      <c r="C6" s="6"/>
      <c r="D6" s="6"/>
      <c r="E6" s="8"/>
      <c r="F6" s="6"/>
      <c r="G6" s="6"/>
      <c r="H6" s="6"/>
      <c r="I6" s="6"/>
      <c r="J6" s="6"/>
      <c r="K6" s="6"/>
      <c r="L6" s="6"/>
    </row>
    <row r="7" spans="1:12" s="10" customFormat="1" ht="73.95" customHeight="1" thickBot="1">
      <c r="A7" s="9" t="s">
        <v>13</v>
      </c>
      <c r="B7" s="9" t="s">
        <v>14</v>
      </c>
      <c r="C7" s="9" t="s">
        <v>15</v>
      </c>
      <c r="D7" s="9" t="s">
        <v>16</v>
      </c>
      <c r="E7" s="9" t="s">
        <v>17</v>
      </c>
      <c r="F7" s="9" t="s">
        <v>18</v>
      </c>
      <c r="G7" s="9" t="s">
        <v>19</v>
      </c>
      <c r="H7" s="9" t="s">
        <v>20</v>
      </c>
      <c r="I7" s="9" t="s">
        <v>21</v>
      </c>
      <c r="J7" s="9" t="s">
        <v>22</v>
      </c>
      <c r="K7" s="9" t="s">
        <v>23</v>
      </c>
      <c r="L7" s="9" t="s">
        <v>24</v>
      </c>
    </row>
    <row r="8" spans="1:12">
      <c r="A8" s="11"/>
      <c r="B8" s="12"/>
      <c r="C8" s="13"/>
      <c r="D8" s="13"/>
      <c r="E8" s="14"/>
      <c r="F8" s="13"/>
      <c r="G8" s="13"/>
      <c r="H8" s="13"/>
      <c r="I8" s="13"/>
      <c r="J8" s="13"/>
      <c r="K8" s="12"/>
      <c r="L8" s="15"/>
    </row>
    <row r="9" spans="1:12" ht="12">
      <c r="A9" s="16" t="s">
        <v>25</v>
      </c>
      <c r="B9" s="17"/>
      <c r="C9" s="18"/>
      <c r="D9" s="10"/>
      <c r="F9" s="19"/>
      <c r="K9" s="20"/>
      <c r="L9" s="21"/>
    </row>
    <row r="10" spans="1:12" s="19" customFormat="1" ht="36.6">
      <c r="A10" s="22">
        <v>1725</v>
      </c>
      <c r="B10" s="23" t="s">
        <v>26</v>
      </c>
      <c r="C10" s="24" t="s">
        <v>27</v>
      </c>
      <c r="D10" s="24" t="s">
        <v>28</v>
      </c>
      <c r="E10" s="25">
        <v>99453757</v>
      </c>
      <c r="F10" s="26">
        <v>39533</v>
      </c>
      <c r="G10" s="26" t="s">
        <v>29</v>
      </c>
      <c r="H10" s="27" t="s">
        <v>29</v>
      </c>
      <c r="I10" s="26">
        <v>39616</v>
      </c>
      <c r="J10" s="26">
        <v>42734</v>
      </c>
      <c r="K10" s="28">
        <v>44377</v>
      </c>
      <c r="L10" s="29">
        <v>3</v>
      </c>
    </row>
    <row r="11" spans="1:12" ht="24.6" customHeight="1">
      <c r="A11" s="22">
        <v>2080</v>
      </c>
      <c r="B11" s="23" t="s">
        <v>30</v>
      </c>
      <c r="C11" s="24" t="s">
        <v>31</v>
      </c>
      <c r="D11" s="30" t="s">
        <v>31</v>
      </c>
      <c r="E11" s="25">
        <v>340000000</v>
      </c>
      <c r="F11" s="26">
        <v>41015</v>
      </c>
      <c r="G11" s="26" t="s">
        <v>29</v>
      </c>
      <c r="H11" s="27" t="s">
        <v>29</v>
      </c>
      <c r="I11" s="26">
        <v>41257</v>
      </c>
      <c r="J11" s="26">
        <v>42884</v>
      </c>
      <c r="K11" s="28">
        <v>44345</v>
      </c>
      <c r="L11" s="29">
        <v>1</v>
      </c>
    </row>
    <row r="12" spans="1:12" ht="22.8">
      <c r="A12" s="22" t="s">
        <v>32</v>
      </c>
      <c r="B12" s="23" t="s">
        <v>33</v>
      </c>
      <c r="C12" s="24" t="s">
        <v>31</v>
      </c>
      <c r="D12" s="30" t="s">
        <v>31</v>
      </c>
      <c r="E12" s="25">
        <v>90055000</v>
      </c>
      <c r="F12" s="26">
        <v>44151</v>
      </c>
      <c r="G12" s="26" t="s">
        <v>29</v>
      </c>
      <c r="H12" s="27" t="s">
        <v>29</v>
      </c>
      <c r="I12" s="31">
        <v>44560</v>
      </c>
      <c r="J12" s="31">
        <v>46506</v>
      </c>
      <c r="K12" s="28" t="s">
        <v>29</v>
      </c>
      <c r="L12" s="29">
        <v>0</v>
      </c>
    </row>
    <row r="13" spans="1:12" ht="30.6" customHeight="1">
      <c r="A13" s="22">
        <v>2128</v>
      </c>
      <c r="B13" s="23" t="s">
        <v>34</v>
      </c>
      <c r="C13" s="24" t="s">
        <v>35</v>
      </c>
      <c r="D13" s="30" t="s">
        <v>35</v>
      </c>
      <c r="E13" s="25">
        <v>270000000</v>
      </c>
      <c r="F13" s="26">
        <v>41646</v>
      </c>
      <c r="G13" s="26" t="s">
        <v>29</v>
      </c>
      <c r="H13" s="27" t="s">
        <v>29</v>
      </c>
      <c r="I13" s="26">
        <v>41933</v>
      </c>
      <c r="J13" s="26">
        <v>43748</v>
      </c>
      <c r="K13" s="26">
        <v>45209</v>
      </c>
      <c r="L13" s="29">
        <v>2</v>
      </c>
    </row>
    <row r="14" spans="1:12" ht="36.6" customHeight="1">
      <c r="A14" s="22">
        <v>2129</v>
      </c>
      <c r="B14" s="23" t="s">
        <v>36</v>
      </c>
      <c r="C14" s="24" t="s">
        <v>27</v>
      </c>
      <c r="D14" s="30" t="s">
        <v>28</v>
      </c>
      <c r="E14" s="25">
        <v>130000000</v>
      </c>
      <c r="F14" s="26">
        <v>42228</v>
      </c>
      <c r="G14" s="26" t="s">
        <v>29</v>
      </c>
      <c r="H14" s="27" t="s">
        <v>29</v>
      </c>
      <c r="I14" s="26">
        <v>42391</v>
      </c>
      <c r="J14" s="31">
        <v>45150</v>
      </c>
      <c r="K14" s="26" t="s">
        <v>29</v>
      </c>
      <c r="L14" s="29">
        <v>0</v>
      </c>
    </row>
    <row r="15" spans="1:12" ht="52.2" customHeight="1">
      <c r="A15" s="22">
        <v>2164</v>
      </c>
      <c r="B15" s="23" t="s">
        <v>37</v>
      </c>
      <c r="C15" s="24" t="s">
        <v>27</v>
      </c>
      <c r="D15" s="30" t="s">
        <v>28</v>
      </c>
      <c r="E15" s="25">
        <v>154562390.28999999</v>
      </c>
      <c r="F15" s="26">
        <v>43224</v>
      </c>
      <c r="G15" s="26" t="s">
        <v>29</v>
      </c>
      <c r="H15" s="27" t="s">
        <v>29</v>
      </c>
      <c r="I15" s="31">
        <v>43531</v>
      </c>
      <c r="J15" s="31">
        <v>45412</v>
      </c>
      <c r="K15" s="26" t="s">
        <v>29</v>
      </c>
      <c r="L15" s="29">
        <v>0</v>
      </c>
    </row>
    <row r="16" spans="1:12" s="32" customFormat="1" ht="79.2" customHeight="1">
      <c r="A16" s="22" t="s">
        <v>38</v>
      </c>
      <c r="B16" s="23" t="s">
        <v>39</v>
      </c>
      <c r="C16" s="24" t="s">
        <v>27</v>
      </c>
      <c r="D16" s="30" t="s">
        <v>28</v>
      </c>
      <c r="E16" s="25">
        <v>111128810</v>
      </c>
      <c r="F16" s="26">
        <v>43592</v>
      </c>
      <c r="G16" s="26" t="s">
        <v>29</v>
      </c>
      <c r="H16" s="27" t="s">
        <v>29</v>
      </c>
      <c r="I16" s="31">
        <v>43756</v>
      </c>
      <c r="J16" s="31">
        <v>46140</v>
      </c>
      <c r="K16" s="26" t="s">
        <v>29</v>
      </c>
      <c r="L16" s="29">
        <v>0</v>
      </c>
    </row>
    <row r="17" spans="1:13" s="32" customFormat="1" ht="22.8">
      <c r="A17" s="22">
        <v>2198</v>
      </c>
      <c r="B17" s="23" t="s">
        <v>40</v>
      </c>
      <c r="C17" s="24" t="s">
        <v>41</v>
      </c>
      <c r="D17" s="24" t="s">
        <v>42</v>
      </c>
      <c r="E17" s="25">
        <v>55080000</v>
      </c>
      <c r="F17" s="26">
        <v>43472</v>
      </c>
      <c r="G17" s="26">
        <v>43643</v>
      </c>
      <c r="H17" s="24">
        <v>9690</v>
      </c>
      <c r="I17" s="31">
        <v>43796</v>
      </c>
      <c r="J17" s="31">
        <v>45103</v>
      </c>
      <c r="K17" s="26" t="s">
        <v>29</v>
      </c>
      <c r="L17" s="29">
        <v>0</v>
      </c>
    </row>
    <row r="18" spans="1:13" s="32" customFormat="1" ht="12">
      <c r="A18" s="22">
        <v>2270</v>
      </c>
      <c r="B18" s="33" t="s">
        <v>43</v>
      </c>
      <c r="C18" s="24" t="s">
        <v>44</v>
      </c>
      <c r="D18" s="24" t="s">
        <v>42</v>
      </c>
      <c r="E18" s="25">
        <v>80000000</v>
      </c>
      <c r="F18" s="26">
        <v>44337</v>
      </c>
      <c r="G18" s="26">
        <v>44470</v>
      </c>
      <c r="H18" s="24">
        <v>10056</v>
      </c>
      <c r="I18" s="31">
        <v>44547</v>
      </c>
      <c r="J18" s="31">
        <v>44910</v>
      </c>
      <c r="K18" s="26" t="s">
        <v>29</v>
      </c>
      <c r="L18" s="29">
        <v>0</v>
      </c>
    </row>
    <row r="19" spans="1:13" s="32" customFormat="1" ht="34.200000000000003">
      <c r="A19" s="22">
        <v>2220</v>
      </c>
      <c r="B19" s="23" t="s">
        <v>45</v>
      </c>
      <c r="C19" s="24" t="s">
        <v>46</v>
      </c>
      <c r="D19" s="24" t="s">
        <v>42</v>
      </c>
      <c r="E19" s="25">
        <v>425000000</v>
      </c>
      <c r="F19" s="26">
        <v>44655</v>
      </c>
      <c r="G19" s="26">
        <v>44692</v>
      </c>
      <c r="H19" s="24">
        <v>10230</v>
      </c>
      <c r="I19" s="31">
        <v>44890</v>
      </c>
      <c r="J19" s="31" t="s">
        <v>47</v>
      </c>
      <c r="K19" s="26" t="s">
        <v>29</v>
      </c>
      <c r="L19" s="29">
        <v>0</v>
      </c>
    </row>
    <row r="20" spans="1:13" s="32" customFormat="1" ht="12">
      <c r="A20" s="22"/>
      <c r="B20" s="34"/>
      <c r="C20" s="35"/>
      <c r="D20" s="36"/>
      <c r="E20" s="37">
        <f>SUM(E10:E19)</f>
        <v>1755279957.29</v>
      </c>
      <c r="F20" s="28"/>
      <c r="G20" s="28"/>
      <c r="H20" s="27"/>
      <c r="I20" s="28"/>
      <c r="J20" s="28"/>
      <c r="K20" s="26"/>
      <c r="L20" s="38"/>
    </row>
    <row r="21" spans="1:13" s="32" customFormat="1" ht="12">
      <c r="A21" s="22"/>
      <c r="B21" s="34"/>
      <c r="C21" s="35"/>
      <c r="D21" s="30"/>
      <c r="E21" s="25"/>
      <c r="F21" s="28"/>
      <c r="G21" s="28"/>
      <c r="H21" s="27"/>
      <c r="I21" s="28"/>
      <c r="J21" s="28"/>
      <c r="K21" s="39"/>
      <c r="L21" s="38"/>
    </row>
    <row r="22" spans="1:13" ht="12">
      <c r="A22" s="40" t="s">
        <v>48</v>
      </c>
      <c r="B22" s="23"/>
      <c r="C22" s="24"/>
      <c r="D22" s="30"/>
      <c r="E22" s="25"/>
      <c r="F22" s="28"/>
      <c r="G22" s="28"/>
      <c r="H22" s="27"/>
      <c r="I22" s="28"/>
      <c r="J22" s="41"/>
      <c r="K22" s="28"/>
      <c r="L22" s="42"/>
    </row>
    <row r="23" spans="1:13" s="19" customFormat="1" ht="12">
      <c r="A23" s="22" t="s">
        <v>49</v>
      </c>
      <c r="B23" s="43" t="s">
        <v>50</v>
      </c>
      <c r="C23" s="18" t="s">
        <v>27</v>
      </c>
      <c r="D23" s="24" t="s">
        <v>51</v>
      </c>
      <c r="E23" s="25">
        <v>73000000</v>
      </c>
      <c r="F23" s="28">
        <v>41178</v>
      </c>
      <c r="G23" s="28">
        <v>41541</v>
      </c>
      <c r="H23" s="24">
        <v>9167</v>
      </c>
      <c r="I23" s="28">
        <v>41843</v>
      </c>
      <c r="J23" s="44">
        <v>43732</v>
      </c>
      <c r="K23" s="28">
        <v>45497</v>
      </c>
      <c r="L23" s="29">
        <v>2</v>
      </c>
    </row>
    <row r="24" spans="1:13" ht="12">
      <c r="A24" s="45" t="s">
        <v>52</v>
      </c>
      <c r="B24" s="23" t="s">
        <v>53</v>
      </c>
      <c r="C24" s="320" t="s">
        <v>54</v>
      </c>
      <c r="D24" s="24" t="s">
        <v>42</v>
      </c>
      <c r="E24" s="25">
        <v>400000000</v>
      </c>
      <c r="F24" s="322">
        <v>41732</v>
      </c>
      <c r="G24" s="322">
        <v>41956</v>
      </c>
      <c r="H24" s="320">
        <v>9283</v>
      </c>
      <c r="I24" s="322">
        <v>42110</v>
      </c>
      <c r="J24" s="328">
        <v>44148</v>
      </c>
      <c r="K24" s="328">
        <v>45608</v>
      </c>
      <c r="L24" s="327">
        <v>2</v>
      </c>
    </row>
    <row r="25" spans="1:13" ht="12">
      <c r="A25" s="45" t="s">
        <v>55</v>
      </c>
      <c r="B25" s="23" t="s">
        <v>53</v>
      </c>
      <c r="C25" s="320"/>
      <c r="D25" s="30" t="s">
        <v>42</v>
      </c>
      <c r="E25" s="25">
        <v>50000000</v>
      </c>
      <c r="F25" s="322"/>
      <c r="G25" s="322"/>
      <c r="H25" s="320"/>
      <c r="I25" s="322"/>
      <c r="J25" s="328"/>
      <c r="K25" s="328"/>
      <c r="L25" s="327"/>
    </row>
    <row r="26" spans="1:13" s="19" customFormat="1" ht="12">
      <c r="A26" s="45" t="s">
        <v>56</v>
      </c>
      <c r="B26" s="23" t="s">
        <v>57</v>
      </c>
      <c r="C26" s="24" t="s">
        <v>58</v>
      </c>
      <c r="D26" s="24" t="s">
        <v>42</v>
      </c>
      <c r="E26" s="25">
        <v>100000000</v>
      </c>
      <c r="F26" s="28">
        <v>42355</v>
      </c>
      <c r="G26" s="28">
        <v>42886</v>
      </c>
      <c r="H26" s="24">
        <v>9451</v>
      </c>
      <c r="I26" s="28">
        <v>43083</v>
      </c>
      <c r="J26" s="44">
        <v>44712</v>
      </c>
      <c r="K26" s="44">
        <v>45443</v>
      </c>
      <c r="L26" s="29">
        <v>1</v>
      </c>
    </row>
    <row r="27" spans="1:13" s="32" customFormat="1" ht="12">
      <c r="A27" s="45" t="s">
        <v>59</v>
      </c>
      <c r="B27" s="23" t="s">
        <v>60</v>
      </c>
      <c r="C27" s="24" t="s">
        <v>54</v>
      </c>
      <c r="D27" s="30" t="s">
        <v>42</v>
      </c>
      <c r="E27" s="25">
        <v>144036000</v>
      </c>
      <c r="F27" s="28">
        <v>43363</v>
      </c>
      <c r="G27" s="28">
        <v>40821</v>
      </c>
      <c r="H27" s="24">
        <v>8982</v>
      </c>
      <c r="I27" s="28">
        <v>43413</v>
      </c>
      <c r="J27" s="44">
        <v>45189</v>
      </c>
      <c r="K27" s="44" t="s">
        <v>29</v>
      </c>
      <c r="L27" s="29">
        <v>0</v>
      </c>
    </row>
    <row r="28" spans="1:13" ht="25.5" customHeight="1">
      <c r="A28" s="46" t="s">
        <v>61</v>
      </c>
      <c r="B28" s="47" t="s">
        <v>62</v>
      </c>
      <c r="C28" s="24" t="s">
        <v>63</v>
      </c>
      <c r="D28" s="30" t="s">
        <v>42</v>
      </c>
      <c r="E28" s="25">
        <v>134500000</v>
      </c>
      <c r="F28" s="48">
        <v>43503</v>
      </c>
      <c r="G28" s="48">
        <v>43285</v>
      </c>
      <c r="H28" s="24">
        <v>9573</v>
      </c>
      <c r="I28" s="31">
        <v>43373</v>
      </c>
      <c r="J28" s="48">
        <v>45329</v>
      </c>
      <c r="K28" s="44" t="s">
        <v>29</v>
      </c>
      <c r="L28" s="29">
        <v>0</v>
      </c>
    </row>
    <row r="29" spans="1:13" ht="25.5" customHeight="1">
      <c r="A29" s="46" t="s">
        <v>64</v>
      </c>
      <c r="B29" s="47" t="s">
        <v>65</v>
      </c>
      <c r="C29" s="24" t="s">
        <v>66</v>
      </c>
      <c r="D29" s="30" t="s">
        <v>42</v>
      </c>
      <c r="E29" s="25">
        <v>125000000</v>
      </c>
      <c r="F29" s="48">
        <v>43908</v>
      </c>
      <c r="G29" s="48">
        <v>44103</v>
      </c>
      <c r="H29" s="24">
        <v>9899</v>
      </c>
      <c r="I29" s="31">
        <v>44148</v>
      </c>
      <c r="J29" s="48">
        <v>45929</v>
      </c>
      <c r="K29" s="44" t="s">
        <v>29</v>
      </c>
      <c r="L29" s="29">
        <v>0</v>
      </c>
    </row>
    <row r="30" spans="1:13" ht="25.5" customHeight="1">
      <c r="A30" s="46" t="s">
        <v>67</v>
      </c>
      <c r="B30" s="47" t="s">
        <v>68</v>
      </c>
      <c r="C30" s="24" t="s">
        <v>69</v>
      </c>
      <c r="D30" s="30" t="s">
        <v>42</v>
      </c>
      <c r="E30" s="25">
        <v>100000000</v>
      </c>
      <c r="F30" s="48">
        <v>43907</v>
      </c>
      <c r="G30" s="48">
        <v>44272</v>
      </c>
      <c r="H30" s="24">
        <v>9968</v>
      </c>
      <c r="I30" s="31">
        <v>44470</v>
      </c>
      <c r="J30" s="48">
        <v>46098</v>
      </c>
      <c r="K30" s="44" t="s">
        <v>29</v>
      </c>
      <c r="L30" s="29">
        <v>0</v>
      </c>
      <c r="M30" s="49"/>
    </row>
    <row r="31" spans="1:13" ht="12">
      <c r="A31" s="22"/>
      <c r="B31" s="34"/>
      <c r="C31" s="35"/>
      <c r="D31" s="30"/>
      <c r="E31" s="37">
        <f>SUM(E23:E30)</f>
        <v>1126536000</v>
      </c>
      <c r="F31" s="28"/>
      <c r="G31" s="28"/>
      <c r="H31" s="35"/>
      <c r="I31" s="28"/>
      <c r="J31" s="28"/>
      <c r="K31" s="50"/>
      <c r="L31" s="51"/>
      <c r="M31" s="49"/>
    </row>
    <row r="32" spans="1:13" s="32" customFormat="1" ht="12">
      <c r="A32" s="52"/>
      <c r="B32" s="23"/>
      <c r="C32" s="24"/>
      <c r="D32" s="30"/>
      <c r="E32" s="25"/>
      <c r="F32" s="28"/>
      <c r="G32" s="28"/>
      <c r="H32" s="24"/>
      <c r="I32" s="28"/>
      <c r="J32" s="28"/>
      <c r="K32" s="28"/>
      <c r="L32" s="42"/>
      <c r="M32" s="53"/>
    </row>
    <row r="33" spans="1:14" s="32" customFormat="1" ht="12">
      <c r="A33" s="40" t="s">
        <v>70</v>
      </c>
      <c r="B33" s="23"/>
      <c r="C33" s="24"/>
      <c r="D33" s="30"/>
      <c r="E33" s="25"/>
      <c r="F33" s="28"/>
      <c r="G33" s="28"/>
      <c r="H33" s="24"/>
      <c r="I33" s="28"/>
      <c r="J33" s="28"/>
      <c r="K33" s="28"/>
      <c r="L33" s="42"/>
    </row>
    <row r="34" spans="1:14" s="32" customFormat="1" ht="22.8">
      <c r="A34" s="22" t="s">
        <v>71</v>
      </c>
      <c r="B34" s="54" t="s">
        <v>72</v>
      </c>
      <c r="C34" s="24" t="s">
        <v>35</v>
      </c>
      <c r="D34" s="30" t="s">
        <v>42</v>
      </c>
      <c r="E34" s="25">
        <v>420000000</v>
      </c>
      <c r="F34" s="28">
        <v>42481</v>
      </c>
      <c r="G34" s="28">
        <v>42641</v>
      </c>
      <c r="H34" s="24">
        <v>9396</v>
      </c>
      <c r="I34" s="28">
        <v>42726</v>
      </c>
      <c r="J34" s="44">
        <v>44681</v>
      </c>
      <c r="K34" s="44">
        <v>45473</v>
      </c>
      <c r="L34" s="29">
        <v>1</v>
      </c>
    </row>
    <row r="35" spans="1:14" s="32" customFormat="1" ht="12">
      <c r="A35" s="22" t="s">
        <v>73</v>
      </c>
      <c r="B35" s="54" t="s">
        <v>74</v>
      </c>
      <c r="C35" s="24" t="s">
        <v>75</v>
      </c>
      <c r="D35" s="30" t="s">
        <v>42</v>
      </c>
      <c r="E35" s="25">
        <v>156640000</v>
      </c>
      <c r="F35" s="28">
        <v>43927</v>
      </c>
      <c r="G35" s="28">
        <v>44158</v>
      </c>
      <c r="H35" s="24" t="s">
        <v>76</v>
      </c>
      <c r="I35" s="28">
        <v>44272</v>
      </c>
      <c r="J35" s="44">
        <v>46234</v>
      </c>
      <c r="K35" s="44" t="s">
        <v>29</v>
      </c>
      <c r="L35" s="29">
        <v>0</v>
      </c>
    </row>
    <row r="36" spans="1:14" s="32" customFormat="1" ht="22.8">
      <c r="A36" s="22" t="s">
        <v>77</v>
      </c>
      <c r="B36" s="54" t="s">
        <v>78</v>
      </c>
      <c r="C36" s="24" t="s">
        <v>79</v>
      </c>
      <c r="D36" s="30" t="s">
        <v>42</v>
      </c>
      <c r="E36" s="25">
        <v>75100500</v>
      </c>
      <c r="F36" s="28">
        <v>44015</v>
      </c>
      <c r="G36" s="28">
        <v>44453</v>
      </c>
      <c r="H36" s="24">
        <v>10037</v>
      </c>
      <c r="I36" s="31">
        <v>44673</v>
      </c>
      <c r="J36" s="31">
        <v>46649</v>
      </c>
      <c r="K36" s="44" t="s">
        <v>29</v>
      </c>
      <c r="L36" s="29">
        <v>0</v>
      </c>
    </row>
    <row r="37" spans="1:14" s="32" customFormat="1" ht="12">
      <c r="A37" s="22"/>
      <c r="B37" s="54"/>
      <c r="C37" s="24"/>
      <c r="D37" s="30"/>
      <c r="E37" s="37">
        <f>SUM(E34:E36)</f>
        <v>651740500</v>
      </c>
      <c r="F37" s="28"/>
      <c r="G37" s="28"/>
      <c r="H37" s="35"/>
      <c r="I37" s="28"/>
      <c r="J37" s="28"/>
      <c r="K37" s="50"/>
      <c r="L37" s="29"/>
    </row>
    <row r="38" spans="1:14" s="19" customFormat="1">
      <c r="A38" s="52"/>
      <c r="B38" s="23"/>
      <c r="C38" s="24"/>
      <c r="D38" s="55"/>
      <c r="E38" s="25"/>
      <c r="F38" s="28"/>
      <c r="G38" s="28"/>
      <c r="H38" s="24"/>
      <c r="I38" s="28"/>
      <c r="J38" s="28"/>
      <c r="K38" s="28"/>
      <c r="L38" s="29"/>
    </row>
    <row r="39" spans="1:14" s="19" customFormat="1" ht="24" customHeight="1">
      <c r="A39" s="22" t="s">
        <v>80</v>
      </c>
      <c r="B39" s="23"/>
      <c r="C39" s="24"/>
      <c r="D39" s="55"/>
      <c r="E39" s="25"/>
      <c r="F39" s="28"/>
      <c r="G39" s="28"/>
      <c r="H39" s="24"/>
      <c r="I39" s="28"/>
      <c r="J39" s="28"/>
      <c r="K39" s="28"/>
      <c r="L39" s="29"/>
      <c r="M39" s="56"/>
    </row>
    <row r="40" spans="1:14" ht="40.200000000000003" customHeight="1">
      <c r="A40" s="45" t="s">
        <v>81</v>
      </c>
      <c r="B40" s="23" t="s">
        <v>82</v>
      </c>
      <c r="C40" s="320" t="s">
        <v>31</v>
      </c>
      <c r="D40" s="320" t="s">
        <v>42</v>
      </c>
      <c r="E40" s="25">
        <v>90542773.120000005</v>
      </c>
      <c r="F40" s="322">
        <v>41428</v>
      </c>
      <c r="G40" s="322">
        <v>42128</v>
      </c>
      <c r="H40" s="321">
        <v>9293</v>
      </c>
      <c r="I40" s="322">
        <v>42354</v>
      </c>
      <c r="J40" s="57">
        <v>44172</v>
      </c>
      <c r="K40" s="28" t="s">
        <v>29</v>
      </c>
      <c r="L40" s="29">
        <v>0</v>
      </c>
      <c r="M40" s="56"/>
      <c r="N40" s="19"/>
    </row>
    <row r="41" spans="1:14" ht="30" customHeight="1">
      <c r="A41" s="22" t="s">
        <v>83</v>
      </c>
      <c r="B41" s="23" t="s">
        <v>84</v>
      </c>
      <c r="C41" s="320"/>
      <c r="D41" s="320"/>
      <c r="E41" s="25">
        <v>296000000</v>
      </c>
      <c r="F41" s="322"/>
      <c r="G41" s="322"/>
      <c r="H41" s="321"/>
      <c r="I41" s="322"/>
      <c r="J41" s="57">
        <v>45026</v>
      </c>
      <c r="K41" s="28">
        <v>45392</v>
      </c>
      <c r="L41" s="29">
        <v>1</v>
      </c>
      <c r="M41" s="56"/>
      <c r="N41" s="19"/>
    </row>
    <row r="42" spans="1:14" ht="12">
      <c r="A42" s="22"/>
      <c r="B42" s="23"/>
      <c r="C42" s="24"/>
      <c r="D42" s="30"/>
      <c r="E42" s="37">
        <f>SUM(E40:E41)</f>
        <v>386542773.12</v>
      </c>
      <c r="F42" s="28"/>
      <c r="G42" s="28"/>
      <c r="H42" s="24"/>
      <c r="I42" s="28"/>
      <c r="J42" s="28"/>
      <c r="K42" s="28"/>
      <c r="L42" s="29"/>
      <c r="M42" s="56"/>
      <c r="N42" s="19"/>
    </row>
    <row r="43" spans="1:14">
      <c r="A43" s="52"/>
      <c r="B43" s="23"/>
      <c r="C43" s="24"/>
      <c r="D43" s="24"/>
      <c r="E43" s="25"/>
      <c r="F43" s="28"/>
      <c r="G43" s="28"/>
      <c r="H43" s="24"/>
      <c r="I43" s="28"/>
      <c r="J43" s="28"/>
      <c r="K43" s="28"/>
      <c r="L43" s="29"/>
      <c r="M43" s="56"/>
      <c r="N43" s="19"/>
    </row>
    <row r="44" spans="1:14" ht="12">
      <c r="A44" s="40" t="s">
        <v>85</v>
      </c>
      <c r="B44" s="54"/>
      <c r="C44" s="24"/>
      <c r="D44" s="24"/>
      <c r="E44" s="25"/>
      <c r="F44" s="28"/>
      <c r="G44" s="28"/>
      <c r="H44" s="24"/>
      <c r="I44" s="28"/>
      <c r="J44" s="28"/>
      <c r="K44" s="28"/>
      <c r="L44" s="29"/>
      <c r="M44" s="56"/>
      <c r="N44" s="19"/>
    </row>
    <row r="45" spans="1:14" ht="13.8">
      <c r="A45" s="22" t="s">
        <v>86</v>
      </c>
      <c r="B45" s="54" t="s">
        <v>87</v>
      </c>
      <c r="C45" s="18" t="s">
        <v>63</v>
      </c>
      <c r="D45" s="30" t="s">
        <v>88</v>
      </c>
      <c r="E45" s="25">
        <f>25991000000/'Cuadro 4'!N76</f>
        <v>195494546.8221136</v>
      </c>
      <c r="F45" s="28">
        <v>42906</v>
      </c>
      <c r="G45" s="28">
        <v>41855</v>
      </c>
      <c r="H45" s="24">
        <v>9254</v>
      </c>
      <c r="I45" s="28">
        <v>43007</v>
      </c>
      <c r="J45" s="31">
        <v>46292</v>
      </c>
      <c r="K45" s="58" t="s">
        <v>29</v>
      </c>
      <c r="L45" s="29">
        <v>0</v>
      </c>
      <c r="M45" s="56"/>
      <c r="N45" s="19"/>
    </row>
    <row r="46" spans="1:14" ht="12">
      <c r="A46" s="22"/>
      <c r="B46" s="54"/>
      <c r="C46" s="24"/>
      <c r="D46" s="59"/>
      <c r="E46" s="37">
        <f>SUM(E45:E45)</f>
        <v>195494546.8221136</v>
      </c>
      <c r="F46" s="28"/>
      <c r="G46" s="28"/>
      <c r="H46" s="24"/>
      <c r="I46" s="28"/>
      <c r="J46" s="28"/>
      <c r="K46" s="50"/>
      <c r="L46" s="29"/>
      <c r="M46" s="56"/>
      <c r="N46" s="19"/>
    </row>
    <row r="47" spans="1:14" ht="12">
      <c r="A47" s="22"/>
      <c r="B47" s="54"/>
      <c r="C47" s="24"/>
      <c r="D47" s="59"/>
      <c r="E47" s="37"/>
      <c r="F47" s="28"/>
      <c r="G47" s="28"/>
      <c r="H47" s="24"/>
      <c r="I47" s="28"/>
      <c r="J47" s="28"/>
      <c r="K47" s="50"/>
      <c r="L47" s="29"/>
      <c r="M47" s="56"/>
      <c r="N47" s="19"/>
    </row>
    <row r="48" spans="1:14" ht="12">
      <c r="A48" s="40" t="s">
        <v>89</v>
      </c>
      <c r="B48" s="54"/>
      <c r="C48" s="24"/>
      <c r="D48" s="59"/>
      <c r="E48" s="37"/>
      <c r="F48" s="28"/>
      <c r="G48" s="28"/>
      <c r="H48" s="24"/>
      <c r="I48" s="28"/>
      <c r="J48" s="28"/>
      <c r="K48" s="50"/>
      <c r="L48" s="29"/>
      <c r="M48" s="56"/>
      <c r="N48" s="19"/>
    </row>
    <row r="49" spans="1:14" ht="25.2" customHeight="1">
      <c r="A49" s="22">
        <v>28568</v>
      </c>
      <c r="B49" s="54" t="s">
        <v>90</v>
      </c>
      <c r="C49" s="24" t="s">
        <v>28</v>
      </c>
      <c r="D49" s="30" t="s">
        <v>42</v>
      </c>
      <c r="E49" s="25">
        <f>79278591*'Cuadro 4'!N75</f>
        <v>86366097.035399988</v>
      </c>
      <c r="F49" s="28">
        <v>43454</v>
      </c>
      <c r="G49" s="28">
        <v>43735</v>
      </c>
      <c r="H49" s="24">
        <v>9723</v>
      </c>
      <c r="I49" s="28">
        <v>43796</v>
      </c>
      <c r="J49" s="28">
        <v>45473</v>
      </c>
      <c r="K49" s="58" t="s">
        <v>29</v>
      </c>
      <c r="L49" s="29">
        <v>0</v>
      </c>
      <c r="M49" s="56"/>
      <c r="N49" s="19"/>
    </row>
    <row r="50" spans="1:14" ht="12">
      <c r="A50" s="22"/>
      <c r="B50" s="54"/>
      <c r="C50" s="55"/>
      <c r="D50" s="59"/>
      <c r="E50" s="37">
        <f>SUM(E49)</f>
        <v>86366097.035399988</v>
      </c>
      <c r="F50" s="60"/>
      <c r="G50" s="60"/>
      <c r="H50" s="30"/>
      <c r="I50" s="60"/>
      <c r="J50" s="60"/>
      <c r="K50" s="61"/>
      <c r="L50" s="62"/>
      <c r="M50" s="56"/>
      <c r="N50" s="19"/>
    </row>
    <row r="51" spans="1:14" ht="12">
      <c r="A51" s="22"/>
      <c r="B51" s="54"/>
      <c r="C51" s="55"/>
      <c r="D51" s="59"/>
      <c r="E51" s="37"/>
      <c r="F51" s="60"/>
      <c r="G51" s="60"/>
      <c r="H51" s="30"/>
      <c r="I51" s="60"/>
      <c r="J51" s="60"/>
      <c r="K51" s="61"/>
      <c r="L51" s="62"/>
      <c r="M51" s="56"/>
      <c r="N51" s="19"/>
    </row>
    <row r="52" spans="1:14" s="32" customFormat="1" ht="12.6" thickBot="1">
      <c r="A52" s="63" t="s">
        <v>91</v>
      </c>
      <c r="B52" s="64"/>
      <c r="C52" s="65"/>
      <c r="D52" s="66"/>
      <c r="E52" s="67">
        <f>E20+E31+E37+E42+E46+E50</f>
        <v>4201959874.2675133</v>
      </c>
      <c r="F52" s="66"/>
      <c r="G52" s="66"/>
      <c r="H52" s="66"/>
      <c r="I52" s="66"/>
      <c r="J52" s="66"/>
      <c r="K52" s="68"/>
      <c r="L52" s="69"/>
      <c r="M52" s="56"/>
      <c r="N52" s="19"/>
    </row>
    <row r="53" spans="1:14" ht="12">
      <c r="A53" s="32"/>
      <c r="B53" s="32"/>
      <c r="C53" s="32"/>
      <c r="D53" s="32"/>
      <c r="E53" s="70"/>
      <c r="M53" s="56"/>
      <c r="N53" s="19"/>
    </row>
    <row r="54" spans="1:14" ht="15" customHeight="1">
      <c r="A54" s="32" t="s">
        <v>92</v>
      </c>
      <c r="B54" s="32"/>
      <c r="C54" s="32"/>
      <c r="D54" s="32"/>
      <c r="M54" s="56"/>
      <c r="N54" s="19"/>
    </row>
    <row r="55" spans="1:14" ht="12.75" customHeight="1">
      <c r="A55" s="7"/>
      <c r="B55" s="7"/>
      <c r="M55" s="56"/>
      <c r="N55" s="19"/>
    </row>
    <row r="56" spans="1:14" ht="31.2" customHeight="1">
      <c r="A56" s="71" t="s">
        <v>93</v>
      </c>
      <c r="B56" s="71"/>
      <c r="C56" s="59"/>
      <c r="D56" s="59"/>
      <c r="E56" s="72"/>
      <c r="F56" s="59"/>
      <c r="G56" s="59"/>
      <c r="H56" s="59"/>
      <c r="I56" s="59"/>
      <c r="J56" s="59"/>
      <c r="K56" s="59"/>
      <c r="L56" s="59"/>
      <c r="M56" s="56"/>
      <c r="N56" s="19"/>
    </row>
    <row r="57" spans="1:14" ht="31.2" customHeight="1">
      <c r="A57" s="73" t="s">
        <v>94</v>
      </c>
      <c r="B57" s="73"/>
      <c r="C57" s="59"/>
      <c r="D57" s="59"/>
      <c r="E57" s="74"/>
      <c r="F57" s="59"/>
      <c r="G57" s="59"/>
      <c r="H57" s="59"/>
      <c r="I57" s="59"/>
      <c r="J57" s="59"/>
      <c r="K57" s="59"/>
      <c r="L57" s="59"/>
      <c r="M57" s="56"/>
      <c r="N57" s="19"/>
    </row>
    <row r="58" spans="1:14" ht="31.2" customHeight="1">
      <c r="A58" s="75" t="s">
        <v>95</v>
      </c>
      <c r="B58" s="75"/>
      <c r="C58" s="55"/>
      <c r="D58" s="55"/>
      <c r="E58" s="74"/>
      <c r="F58" s="55"/>
      <c r="G58" s="55"/>
      <c r="H58" s="55"/>
      <c r="I58" s="55"/>
      <c r="J58" s="55"/>
      <c r="K58" s="59"/>
      <c r="L58" s="59"/>
      <c r="M58" s="56"/>
      <c r="N58" s="19"/>
    </row>
    <row r="59" spans="1:14" ht="31.2" customHeight="1">
      <c r="A59" s="76" t="s">
        <v>96</v>
      </c>
      <c r="B59" s="75"/>
      <c r="C59" s="55"/>
      <c r="D59" s="55"/>
      <c r="E59" s="74"/>
      <c r="F59" s="55"/>
      <c r="G59" s="59"/>
      <c r="H59" s="59"/>
      <c r="I59" s="59"/>
      <c r="J59" s="59"/>
      <c r="K59" s="59"/>
      <c r="L59" s="59"/>
      <c r="M59" s="56"/>
      <c r="N59" s="19"/>
    </row>
    <row r="60" spans="1:14" ht="31.2" customHeight="1">
      <c r="A60" s="323" t="s">
        <v>97</v>
      </c>
      <c r="B60" s="323"/>
      <c r="C60" s="323"/>
      <c r="D60" s="323"/>
      <c r="E60" s="323"/>
      <c r="F60" s="323"/>
      <c r="G60" s="323"/>
      <c r="H60" s="323"/>
      <c r="I60" s="323"/>
      <c r="J60" s="323"/>
      <c r="K60" s="323"/>
      <c r="L60" s="323"/>
      <c r="M60" s="56"/>
      <c r="N60" s="19"/>
    </row>
    <row r="61" spans="1:14" ht="31.2" customHeight="1">
      <c r="A61" s="77" t="s">
        <v>98</v>
      </c>
      <c r="B61" s="78"/>
      <c r="C61" s="78"/>
      <c r="D61" s="78"/>
      <c r="E61" s="78"/>
      <c r="F61" s="78"/>
      <c r="G61" s="78"/>
      <c r="H61" s="78"/>
      <c r="I61" s="78"/>
      <c r="J61" s="78"/>
      <c r="K61" s="78"/>
      <c r="L61" s="78"/>
      <c r="M61" s="56"/>
      <c r="N61" s="19"/>
    </row>
    <row r="62" spans="1:14">
      <c r="B62" s="7"/>
      <c r="E62" s="7"/>
      <c r="M62" s="56"/>
      <c r="N62" s="19"/>
    </row>
    <row r="63" spans="1:14">
      <c r="M63" s="56"/>
      <c r="N63" s="19"/>
    </row>
    <row r="64" spans="1:14">
      <c r="M64" s="56"/>
      <c r="N64" s="19"/>
    </row>
    <row r="65" spans="1:14">
      <c r="M65" s="56"/>
      <c r="N65" s="19"/>
    </row>
    <row r="66" spans="1:14">
      <c r="M66" s="56"/>
      <c r="N66" s="19"/>
    </row>
    <row r="67" spans="1:14">
      <c r="A67" s="80"/>
      <c r="B67" s="80"/>
      <c r="C67" s="19"/>
      <c r="D67" s="19"/>
      <c r="F67" s="19"/>
      <c r="G67" s="19"/>
      <c r="H67" s="19"/>
      <c r="I67" s="19"/>
      <c r="J67" s="19"/>
      <c r="K67" s="19"/>
      <c r="L67" s="19"/>
      <c r="M67" s="56"/>
      <c r="N67" s="19"/>
    </row>
    <row r="68" spans="1:14">
      <c r="A68" s="80"/>
      <c r="B68" s="80"/>
      <c r="C68" s="19"/>
      <c r="D68" s="19"/>
      <c r="F68" s="19"/>
      <c r="G68" s="19"/>
      <c r="H68" s="19"/>
      <c r="I68" s="19"/>
      <c r="J68" s="19"/>
      <c r="K68" s="19"/>
      <c r="L68" s="19"/>
      <c r="M68" s="56"/>
      <c r="N68" s="19"/>
    </row>
    <row r="69" spans="1:14" ht="12">
      <c r="A69" s="81"/>
      <c r="C69" s="79"/>
      <c r="D69" s="79"/>
      <c r="E69" s="79"/>
      <c r="F69" s="79"/>
      <c r="G69" s="79"/>
      <c r="H69" s="79"/>
      <c r="I69" s="79"/>
      <c r="J69" s="79"/>
      <c r="K69" s="79"/>
      <c r="L69" s="79"/>
      <c r="M69" s="56"/>
      <c r="N69" s="19"/>
    </row>
    <row r="70" spans="1:14" ht="12">
      <c r="A70" s="81"/>
      <c r="C70" s="79"/>
      <c r="D70" s="79"/>
      <c r="E70" s="79"/>
      <c r="F70" s="79"/>
      <c r="G70" s="79"/>
      <c r="H70" s="79"/>
      <c r="I70" s="79"/>
      <c r="J70" s="79"/>
      <c r="K70" s="79"/>
      <c r="L70" s="79"/>
      <c r="M70" s="56"/>
      <c r="N70" s="19"/>
    </row>
    <row r="71" spans="1:14" ht="12">
      <c r="A71" s="81"/>
      <c r="C71" s="79"/>
      <c r="D71" s="79"/>
      <c r="E71" s="79"/>
      <c r="F71" s="79"/>
      <c r="G71" s="79"/>
      <c r="H71" s="79"/>
      <c r="I71" s="79"/>
      <c r="J71" s="79"/>
      <c r="K71" s="79"/>
      <c r="L71" s="79"/>
      <c r="M71" s="56"/>
      <c r="N71" s="19"/>
    </row>
    <row r="72" spans="1:14" ht="12">
      <c r="A72" s="81"/>
      <c r="C72" s="79"/>
      <c r="D72" s="79"/>
      <c r="E72" s="79"/>
      <c r="F72" s="79"/>
      <c r="G72" s="79"/>
      <c r="H72" s="79"/>
      <c r="I72" s="79"/>
      <c r="J72" s="79"/>
      <c r="K72" s="79"/>
      <c r="L72" s="79"/>
      <c r="M72" s="56"/>
      <c r="N72" s="19"/>
    </row>
    <row r="73" spans="1:14" ht="12">
      <c r="A73" s="81"/>
      <c r="C73" s="79"/>
      <c r="D73" s="79"/>
      <c r="E73" s="79"/>
      <c r="F73" s="79"/>
      <c r="G73" s="79"/>
      <c r="H73" s="79"/>
      <c r="I73" s="79"/>
      <c r="J73" s="79"/>
      <c r="K73" s="79"/>
      <c r="L73" s="79"/>
      <c r="M73" s="56"/>
      <c r="N73" s="19"/>
    </row>
    <row r="74" spans="1:14" ht="12">
      <c r="A74" s="81"/>
      <c r="C74" s="79"/>
      <c r="D74" s="79"/>
      <c r="E74" s="79"/>
      <c r="F74" s="79"/>
      <c r="G74" s="79"/>
      <c r="H74" s="79"/>
      <c r="I74" s="79"/>
      <c r="J74" s="79"/>
      <c r="K74" s="79"/>
      <c r="L74" s="79"/>
      <c r="M74" s="56"/>
      <c r="N74" s="19"/>
    </row>
    <row r="75" spans="1:14" ht="12">
      <c r="A75" s="81"/>
      <c r="C75" s="79"/>
      <c r="D75" s="79"/>
      <c r="E75" s="79"/>
      <c r="F75" s="79"/>
      <c r="G75" s="79"/>
      <c r="H75" s="79"/>
      <c r="I75" s="79"/>
      <c r="J75" s="79"/>
      <c r="K75" s="79"/>
      <c r="L75" s="79"/>
      <c r="M75" s="56"/>
      <c r="N75" s="19"/>
    </row>
    <row r="76" spans="1:14" ht="12">
      <c r="B76" s="32"/>
      <c r="E76" s="82"/>
      <c r="M76" s="56"/>
      <c r="N76" s="19"/>
    </row>
    <row r="77" spans="1:14">
      <c r="A77" s="319"/>
      <c r="B77" s="319"/>
      <c r="C77" s="319"/>
      <c r="D77" s="319"/>
      <c r="E77" s="319"/>
      <c r="F77" s="319"/>
      <c r="G77" s="319"/>
      <c r="H77" s="319"/>
      <c r="I77" s="319"/>
      <c r="J77" s="319"/>
      <c r="K77" s="319"/>
      <c r="L77" s="319"/>
      <c r="M77" s="56"/>
      <c r="N77" s="19"/>
    </row>
    <row r="78" spans="1:14" ht="12">
      <c r="A78" s="84"/>
      <c r="E78" s="82"/>
      <c r="M78" s="56"/>
      <c r="N78" s="19"/>
    </row>
    <row r="79" spans="1:14">
      <c r="M79" s="56"/>
      <c r="N79" s="19"/>
    </row>
    <row r="80" spans="1:14">
      <c r="M80" s="56"/>
      <c r="N80" s="19"/>
    </row>
    <row r="81" spans="3:14">
      <c r="M81" s="56"/>
      <c r="N81" s="19"/>
    </row>
    <row r="82" spans="3:14">
      <c r="M82" s="56"/>
      <c r="N82" s="19"/>
    </row>
    <row r="83" spans="3:14">
      <c r="M83" s="56"/>
      <c r="N83" s="19"/>
    </row>
    <row r="84" spans="3:14">
      <c r="C84" s="85"/>
      <c r="M84" s="56"/>
      <c r="N84" s="19"/>
    </row>
    <row r="85" spans="3:14">
      <c r="M85" s="56"/>
      <c r="N85" s="19"/>
    </row>
    <row r="86" spans="3:14">
      <c r="D86" s="86"/>
      <c r="M86" s="56"/>
      <c r="N86" s="19"/>
    </row>
    <row r="87" spans="3:14">
      <c r="M87" s="56"/>
      <c r="N87" s="19"/>
    </row>
    <row r="88" spans="3:14">
      <c r="D88" s="87"/>
      <c r="M88" s="56"/>
      <c r="N88" s="19"/>
    </row>
    <row r="89" spans="3:14">
      <c r="M89" s="56"/>
      <c r="N89" s="19"/>
    </row>
    <row r="90" spans="3:14">
      <c r="M90" s="56"/>
      <c r="N90" s="19"/>
    </row>
    <row r="91" spans="3:14">
      <c r="M91" s="56"/>
      <c r="N91" s="19"/>
    </row>
  </sheetData>
  <sheetProtection algorithmName="SHA-512" hashValue="hXsLnuLZf+YqIQv7xHh8qEXip0UpvfS+GEzOnhKNGzEbxmI4wbJbIxvTfNfyr0ppzZzbV8UvaQ/UqTdpBBf/Pg==" saltValue="ztcvvN9NDuL6zyiQkArnJQ==" spinCount="100000" sheet="1" objects="1" scenarios="1"/>
  <mergeCells count="20">
    <mergeCell ref="G24:G25"/>
    <mergeCell ref="I24:I25"/>
    <mergeCell ref="A4:L4"/>
    <mergeCell ref="A2:L2"/>
    <mergeCell ref="A3:L3"/>
    <mergeCell ref="A5:L5"/>
    <mergeCell ref="C24:C25"/>
    <mergeCell ref="H24:H25"/>
    <mergeCell ref="F24:F25"/>
    <mergeCell ref="L24:L25"/>
    <mergeCell ref="J24:J25"/>
    <mergeCell ref="K24:K25"/>
    <mergeCell ref="A77:L77"/>
    <mergeCell ref="C40:C41"/>
    <mergeCell ref="H40:H41"/>
    <mergeCell ref="F40:F41"/>
    <mergeCell ref="G40:G41"/>
    <mergeCell ref="I40:I41"/>
    <mergeCell ref="D40:D41"/>
    <mergeCell ref="A60:L60"/>
  </mergeCells>
  <printOptions horizontalCentered="1" verticalCentered="1"/>
  <pageMargins left="0.15748031496062992" right="0" top="0.15748031496062992" bottom="0.39370078740157483" header="0" footer="0.39370078740157483"/>
  <pageSetup scale="38" orientation="landscape" r:id="rId1"/>
  <headerFooter alignWithMargins="0"/>
  <rowBreaks count="1" manualBreakCount="1">
    <brk id="60" max="12" man="1"/>
  </rowBreaks>
  <ignoredErrors>
    <ignoredError sqref="J52:L52 F52:G52 A41 H35 I52" numberStoredAsText="1"/>
    <ignoredError sqref="J46:L46 F46:G46 I46" numberStoredAsText="1"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dimension ref="A2:BG64"/>
  <sheetViews>
    <sheetView showGridLines="0" zoomScaleNormal="100" zoomScaleSheetLayoutView="100" workbookViewId="0">
      <pane xSplit="1" ySplit="8" topLeftCell="B43" activePane="bottomRight" state="frozenSplit"/>
      <selection pane="topRight" activeCell="B1" sqref="B1"/>
      <selection pane="bottomLeft" activeCell="A9" sqref="A9"/>
      <selection pane="bottomRight" sqref="A1:XFD1048576"/>
    </sheetView>
  </sheetViews>
  <sheetFormatPr baseColWidth="10" defaultColWidth="11" defaultRowHeight="11.4"/>
  <cols>
    <col min="1" max="1" width="18.21875" style="125" customWidth="1"/>
    <col min="2" max="2" width="56" style="125" customWidth="1"/>
    <col min="3" max="3" width="13.88671875" style="89" customWidth="1"/>
    <col min="4" max="4" width="20.44140625" style="89" bestFit="1" customWidth="1"/>
    <col min="5" max="5" width="17.109375" style="89" bestFit="1" customWidth="1"/>
    <col min="6" max="9" width="18.44140625" style="89" customWidth="1"/>
    <col min="10" max="10" width="18.109375" style="88" customWidth="1"/>
    <col min="11" max="11" width="16.44140625" style="88" customWidth="1"/>
    <col min="12" max="59" width="11" style="88"/>
    <col min="60" max="16384" width="11" style="89"/>
  </cols>
  <sheetData>
    <row r="2" spans="1:59" ht="12">
      <c r="A2" s="324" t="s">
        <v>99</v>
      </c>
      <c r="B2" s="324"/>
      <c r="C2" s="324"/>
      <c r="D2" s="324"/>
      <c r="E2" s="324"/>
      <c r="F2" s="324"/>
      <c r="G2" s="324"/>
      <c r="H2" s="324"/>
      <c r="I2" s="324"/>
    </row>
    <row r="3" spans="1:59" ht="12">
      <c r="A3" s="334" t="s">
        <v>4</v>
      </c>
      <c r="B3" s="334"/>
      <c r="C3" s="334"/>
      <c r="D3" s="334"/>
      <c r="E3" s="334"/>
      <c r="F3" s="334"/>
      <c r="G3" s="334"/>
      <c r="H3" s="334"/>
      <c r="I3" s="334"/>
    </row>
    <row r="4" spans="1:59" ht="12">
      <c r="A4" s="324" t="s">
        <v>100</v>
      </c>
      <c r="B4" s="324"/>
      <c r="C4" s="324"/>
      <c r="D4" s="324"/>
      <c r="E4" s="324"/>
      <c r="F4" s="324"/>
      <c r="G4" s="324"/>
      <c r="H4" s="324"/>
      <c r="I4" s="324"/>
    </row>
    <row r="5" spans="1:59" ht="12">
      <c r="A5" s="326">
        <f>'Cuadro 1'!A5:L5</f>
        <v>45016</v>
      </c>
      <c r="B5" s="326"/>
      <c r="C5" s="326"/>
      <c r="D5" s="326"/>
      <c r="E5" s="326"/>
      <c r="F5" s="326"/>
      <c r="G5" s="326"/>
      <c r="H5" s="326"/>
      <c r="I5" s="326"/>
    </row>
    <row r="6" spans="1:59" s="91" customFormat="1" ht="12.6" thickBot="1">
      <c r="A6" s="335"/>
      <c r="B6" s="335"/>
      <c r="C6" s="335"/>
      <c r="D6" s="335"/>
      <c r="E6" s="335"/>
      <c r="F6" s="335"/>
      <c r="G6" s="335"/>
      <c r="H6" s="335"/>
      <c r="I6" s="335"/>
      <c r="J6" s="90"/>
      <c r="K6" s="90"/>
      <c r="L6" s="90"/>
      <c r="M6" s="90"/>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c r="BG6" s="90"/>
    </row>
    <row r="7" spans="1:59" s="91" customFormat="1" ht="19.2" customHeight="1" thickBot="1">
      <c r="A7" s="330" t="s">
        <v>13</v>
      </c>
      <c r="B7" s="330" t="s">
        <v>101</v>
      </c>
      <c r="C7" s="330" t="s">
        <v>102</v>
      </c>
      <c r="D7" s="330" t="s">
        <v>103</v>
      </c>
      <c r="E7" s="336" t="s">
        <v>104</v>
      </c>
      <c r="F7" s="330" t="s">
        <v>105</v>
      </c>
      <c r="G7" s="94" t="s">
        <v>106</v>
      </c>
      <c r="H7" s="95" t="s">
        <v>107</v>
      </c>
      <c r="I7" s="338" t="s">
        <v>106</v>
      </c>
      <c r="J7" s="339"/>
      <c r="K7" s="340"/>
      <c r="L7" s="90"/>
      <c r="M7" s="90"/>
      <c r="N7" s="90"/>
      <c r="O7" s="90"/>
      <c r="P7" s="90"/>
      <c r="Q7" s="90"/>
      <c r="R7" s="90"/>
      <c r="S7" s="90"/>
      <c r="T7" s="90"/>
      <c r="U7" s="90"/>
      <c r="V7" s="90"/>
      <c r="W7" s="90"/>
      <c r="X7" s="90"/>
      <c r="Y7" s="90"/>
      <c r="Z7" s="90"/>
      <c r="AA7" s="90"/>
      <c r="AB7" s="90"/>
      <c r="AC7" s="90"/>
      <c r="AD7" s="90"/>
      <c r="AE7" s="90"/>
      <c r="AF7" s="90"/>
      <c r="AG7" s="90"/>
      <c r="AH7" s="90"/>
      <c r="AI7" s="90"/>
      <c r="AJ7" s="90"/>
      <c r="AK7" s="90"/>
      <c r="AL7" s="90"/>
      <c r="AM7" s="90"/>
      <c r="AN7" s="90"/>
      <c r="AO7" s="90"/>
      <c r="AP7" s="90"/>
      <c r="AQ7" s="90"/>
      <c r="AR7" s="90"/>
      <c r="AS7" s="90"/>
      <c r="AT7" s="90"/>
      <c r="AU7" s="90"/>
      <c r="AV7" s="90"/>
      <c r="AW7" s="90"/>
      <c r="AX7" s="90"/>
      <c r="AY7" s="90"/>
      <c r="AZ7" s="90"/>
      <c r="BA7" s="90"/>
      <c r="BB7" s="90"/>
      <c r="BC7" s="90"/>
      <c r="BD7" s="90"/>
      <c r="BE7" s="90"/>
      <c r="BF7" s="90"/>
      <c r="BG7" s="90"/>
    </row>
    <row r="8" spans="1:59" s="91" customFormat="1" ht="41.25" customHeight="1" thickBot="1">
      <c r="A8" s="331"/>
      <c r="B8" s="331"/>
      <c r="C8" s="331"/>
      <c r="D8" s="331"/>
      <c r="E8" s="337"/>
      <c r="F8" s="331"/>
      <c r="G8" s="96" t="s">
        <v>108</v>
      </c>
      <c r="H8" s="96" t="s">
        <v>108</v>
      </c>
      <c r="I8" s="97" t="s">
        <v>109</v>
      </c>
      <c r="J8" s="97" t="s">
        <v>110</v>
      </c>
      <c r="K8" s="97" t="s">
        <v>111</v>
      </c>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0"/>
      <c r="AU8" s="90"/>
      <c r="AV8" s="90"/>
      <c r="AW8" s="90"/>
      <c r="AX8" s="90"/>
      <c r="AY8" s="90"/>
      <c r="AZ8" s="90"/>
      <c r="BA8" s="90"/>
      <c r="BB8" s="90"/>
      <c r="BC8" s="90"/>
      <c r="BD8" s="90"/>
      <c r="BE8" s="90"/>
      <c r="BF8" s="90"/>
      <c r="BG8" s="90"/>
    </row>
    <row r="9" spans="1:59">
      <c r="A9" s="98"/>
      <c r="B9" s="99"/>
      <c r="C9" s="100"/>
      <c r="D9" s="100"/>
      <c r="E9" s="100"/>
      <c r="F9" s="100"/>
      <c r="G9" s="100"/>
      <c r="H9" s="100"/>
      <c r="I9" s="100"/>
      <c r="J9" s="101"/>
      <c r="K9" s="102"/>
    </row>
    <row r="10" spans="1:59" ht="12">
      <c r="A10" s="103" t="s">
        <v>25</v>
      </c>
      <c r="B10" s="104"/>
      <c r="C10" s="105"/>
      <c r="D10" s="106"/>
      <c r="E10" s="106"/>
      <c r="F10" s="106"/>
      <c r="G10" s="106"/>
      <c r="H10" s="106"/>
      <c r="I10" s="106"/>
      <c r="K10" s="107"/>
    </row>
    <row r="11" spans="1:59" s="19" customFormat="1" ht="33" customHeight="1">
      <c r="A11" s="22">
        <v>1725</v>
      </c>
      <c r="B11" s="23" t="s">
        <v>112</v>
      </c>
      <c r="C11" s="24" t="s">
        <v>27</v>
      </c>
      <c r="D11" s="25">
        <f>'Cuadro 1'!E10</f>
        <v>99453757</v>
      </c>
      <c r="E11" s="108">
        <v>99453757</v>
      </c>
      <c r="F11" s="108">
        <f t="shared" ref="F11:F20" si="0">D11-E11</f>
        <v>0</v>
      </c>
      <c r="G11" s="108" t="s">
        <v>29</v>
      </c>
      <c r="H11" s="108" t="s">
        <v>29</v>
      </c>
      <c r="I11" s="108" t="s">
        <v>29</v>
      </c>
      <c r="J11" s="108" t="s">
        <v>29</v>
      </c>
      <c r="K11" s="109" t="s">
        <v>29</v>
      </c>
    </row>
    <row r="12" spans="1:59" s="19" customFormat="1" ht="21.6" customHeight="1">
      <c r="A12" s="22">
        <v>2080</v>
      </c>
      <c r="B12" s="23" t="s">
        <v>113</v>
      </c>
      <c r="C12" s="24" t="s">
        <v>31</v>
      </c>
      <c r="D12" s="25">
        <f>'Cuadro 1'!E11</f>
        <v>340000000</v>
      </c>
      <c r="E12" s="108">
        <v>339999998</v>
      </c>
      <c r="F12" s="108">
        <f t="shared" si="0"/>
        <v>2</v>
      </c>
      <c r="G12" s="108" t="s">
        <v>29</v>
      </c>
      <c r="H12" s="108" t="s">
        <v>29</v>
      </c>
      <c r="I12" s="108" t="s">
        <v>29</v>
      </c>
      <c r="J12" s="108" t="s">
        <v>29</v>
      </c>
      <c r="K12" s="109" t="s">
        <v>29</v>
      </c>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row>
    <row r="13" spans="1:59" s="19" customFormat="1" ht="23.4" customHeight="1">
      <c r="A13" s="22" t="s">
        <v>32</v>
      </c>
      <c r="B13" s="23" t="s">
        <v>33</v>
      </c>
      <c r="C13" s="24" t="s">
        <v>31</v>
      </c>
      <c r="D13" s="25">
        <f>'Cuadro 1'!E12</f>
        <v>90055000</v>
      </c>
      <c r="E13" s="108">
        <v>48900000</v>
      </c>
      <c r="F13" s="108">
        <f t="shared" si="0"/>
        <v>41155000</v>
      </c>
      <c r="G13" s="108">
        <v>19894718.550000001</v>
      </c>
      <c r="H13" s="108">
        <v>0</v>
      </c>
      <c r="I13" s="108">
        <v>0</v>
      </c>
      <c r="J13" s="108">
        <v>16500000</v>
      </c>
      <c r="K13" s="109">
        <v>4760281.4499999993</v>
      </c>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row>
    <row r="14" spans="1:59" s="19" customFormat="1" ht="24.6" customHeight="1">
      <c r="A14" s="22">
        <v>2128</v>
      </c>
      <c r="B14" s="23" t="s">
        <v>114</v>
      </c>
      <c r="C14" s="24" t="s">
        <v>35</v>
      </c>
      <c r="D14" s="25">
        <f>'Cuadro 1'!E13</f>
        <v>270000000</v>
      </c>
      <c r="E14" s="108">
        <v>213813832.72999999</v>
      </c>
      <c r="F14" s="108">
        <f t="shared" si="0"/>
        <v>56186167.270000011</v>
      </c>
      <c r="G14" s="108">
        <v>21500000</v>
      </c>
      <c r="H14" s="108">
        <v>0</v>
      </c>
      <c r="I14" s="108">
        <v>21834204.059999999</v>
      </c>
      <c r="J14" s="108">
        <v>12851963.210000001</v>
      </c>
      <c r="K14" s="109" t="s">
        <v>29</v>
      </c>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row>
    <row r="15" spans="1:59" s="19" customFormat="1" ht="22.8">
      <c r="A15" s="22">
        <v>2129</v>
      </c>
      <c r="B15" s="23" t="s">
        <v>115</v>
      </c>
      <c r="C15" s="24" t="s">
        <v>27</v>
      </c>
      <c r="D15" s="25">
        <f>'Cuadro 1'!E14</f>
        <v>130000000</v>
      </c>
      <c r="E15" s="108">
        <v>11200000</v>
      </c>
      <c r="F15" s="108">
        <f t="shared" si="0"/>
        <v>118800000</v>
      </c>
      <c r="G15" s="108">
        <v>1688073</v>
      </c>
      <c r="H15" s="108">
        <v>0</v>
      </c>
      <c r="I15" s="108">
        <v>1688073</v>
      </c>
      <c r="J15" s="108">
        <v>1688073</v>
      </c>
      <c r="K15" s="109">
        <v>1688073</v>
      </c>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row>
    <row r="16" spans="1:59" s="19" customFormat="1" ht="34.200000000000003">
      <c r="A16" s="22">
        <v>2164</v>
      </c>
      <c r="B16" s="23" t="s">
        <v>37</v>
      </c>
      <c r="C16" s="24" t="s">
        <v>27</v>
      </c>
      <c r="D16" s="25">
        <f>'Cuadro 1'!E15</f>
        <v>154562390.28999999</v>
      </c>
      <c r="E16" s="108">
        <v>16854499.489999998</v>
      </c>
      <c r="F16" s="108">
        <f t="shared" si="0"/>
        <v>137707890.79999998</v>
      </c>
      <c r="G16" s="108">
        <v>2374825</v>
      </c>
      <c r="H16" s="108">
        <v>0</v>
      </c>
      <c r="I16" s="108">
        <v>2250831</v>
      </c>
      <c r="J16" s="108">
        <v>1173159</v>
      </c>
      <c r="K16" s="109">
        <v>4842218</v>
      </c>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row>
    <row r="17" spans="1:59" s="110" customFormat="1" ht="22.8">
      <c r="A17" s="22" t="s">
        <v>38</v>
      </c>
      <c r="B17" s="23" t="s">
        <v>116</v>
      </c>
      <c r="C17" s="24" t="str">
        <f>+'[1]Anexo 1'!C17</f>
        <v>AyA</v>
      </c>
      <c r="D17" s="25">
        <f>'Cuadro 1'!E16</f>
        <v>111128810</v>
      </c>
      <c r="E17" s="25">
        <v>2088000</v>
      </c>
      <c r="F17" s="108">
        <f t="shared" si="0"/>
        <v>109040810</v>
      </c>
      <c r="G17" s="108">
        <v>1000000</v>
      </c>
      <c r="H17" s="108">
        <v>0</v>
      </c>
      <c r="I17" s="108">
        <v>300000</v>
      </c>
      <c r="J17" s="108">
        <v>1000000</v>
      </c>
      <c r="K17" s="109">
        <v>0</v>
      </c>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row>
    <row r="18" spans="1:59" s="110" customFormat="1" ht="12">
      <c r="A18" s="22">
        <v>2198</v>
      </c>
      <c r="B18" s="23" t="s">
        <v>40</v>
      </c>
      <c r="C18" s="24" t="str">
        <f>+'[1]Anexo 1'!C18</f>
        <v>AyA/SENARA</v>
      </c>
      <c r="D18" s="25">
        <f>'Cuadro 1'!E17</f>
        <v>55080000</v>
      </c>
      <c r="E18" s="25">
        <v>500000</v>
      </c>
      <c r="F18" s="108">
        <f t="shared" si="0"/>
        <v>54580000</v>
      </c>
      <c r="G18" s="108" t="s">
        <v>117</v>
      </c>
      <c r="H18" s="108">
        <v>0</v>
      </c>
      <c r="I18" s="108">
        <v>25000</v>
      </c>
      <c r="J18" s="108">
        <v>400000</v>
      </c>
      <c r="K18" s="109">
        <v>3512000</v>
      </c>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2"/>
      <c r="BA18" s="32"/>
      <c r="BB18" s="32"/>
      <c r="BC18" s="32"/>
      <c r="BD18" s="32"/>
      <c r="BE18" s="32"/>
      <c r="BF18" s="32"/>
      <c r="BG18" s="32"/>
    </row>
    <row r="19" spans="1:59" s="110" customFormat="1" ht="12">
      <c r="A19" s="22">
        <v>2270</v>
      </c>
      <c r="B19" s="23" t="s">
        <v>118</v>
      </c>
      <c r="C19" s="24" t="s">
        <v>44</v>
      </c>
      <c r="D19" s="25">
        <f>'Cuadro 1'!E18</f>
        <v>80000000</v>
      </c>
      <c r="E19" s="25">
        <v>80000000</v>
      </c>
      <c r="F19" s="108">
        <f t="shared" si="0"/>
        <v>0</v>
      </c>
      <c r="G19" s="108" t="s">
        <v>29</v>
      </c>
      <c r="H19" s="108">
        <v>0</v>
      </c>
      <c r="I19" s="108" t="s">
        <v>29</v>
      </c>
      <c r="J19" s="108" t="s">
        <v>29</v>
      </c>
      <c r="K19" s="109" t="s">
        <v>29</v>
      </c>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32"/>
      <c r="BA19" s="32"/>
      <c r="BB19" s="32"/>
      <c r="BC19" s="32"/>
      <c r="BD19" s="32"/>
      <c r="BE19" s="32"/>
      <c r="BF19" s="32"/>
      <c r="BG19" s="32"/>
    </row>
    <row r="20" spans="1:59" s="110" customFormat="1" ht="22.8">
      <c r="A20" s="22">
        <v>2220</v>
      </c>
      <c r="B20" s="23" t="s">
        <v>45</v>
      </c>
      <c r="C20" s="24" t="s">
        <v>46</v>
      </c>
      <c r="D20" s="25">
        <f>'Cuadro 1'!E19</f>
        <v>425000000</v>
      </c>
      <c r="E20" s="25">
        <v>0</v>
      </c>
      <c r="F20" s="108">
        <f t="shared" si="0"/>
        <v>425000000</v>
      </c>
      <c r="G20" s="108">
        <v>0</v>
      </c>
      <c r="H20" s="108">
        <v>0</v>
      </c>
      <c r="I20" s="108">
        <v>0</v>
      </c>
      <c r="J20" s="108">
        <v>0</v>
      </c>
      <c r="K20" s="109">
        <v>0</v>
      </c>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2"/>
      <c r="AZ20" s="32"/>
      <c r="BA20" s="32"/>
      <c r="BB20" s="32"/>
      <c r="BC20" s="32"/>
      <c r="BD20" s="32"/>
      <c r="BE20" s="32"/>
      <c r="BF20" s="32"/>
      <c r="BG20" s="32"/>
    </row>
    <row r="21" spans="1:59" s="110" customFormat="1" ht="12">
      <c r="A21" s="22"/>
      <c r="B21" s="34"/>
      <c r="C21" s="35"/>
      <c r="D21" s="37">
        <f>SUM(D11:D20)</f>
        <v>1755279957.29</v>
      </c>
      <c r="E21" s="37">
        <f t="shared" ref="E21:J21" si="1">SUM(E11:E20)</f>
        <v>812810087.22000003</v>
      </c>
      <c r="F21" s="37">
        <f t="shared" si="1"/>
        <v>942469870.06999993</v>
      </c>
      <c r="G21" s="37">
        <f t="shared" si="1"/>
        <v>46457616.549999997</v>
      </c>
      <c r="H21" s="37">
        <f t="shared" si="1"/>
        <v>0</v>
      </c>
      <c r="I21" s="37">
        <f t="shared" si="1"/>
        <v>26098108.059999999</v>
      </c>
      <c r="J21" s="37">
        <f t="shared" si="1"/>
        <v>33613195.210000001</v>
      </c>
      <c r="K21" s="111">
        <f t="shared" ref="K21" si="2">SUM(K11:K20)</f>
        <v>14802572.449999999</v>
      </c>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c r="BD21" s="32"/>
      <c r="BE21" s="32"/>
      <c r="BF21" s="32"/>
      <c r="BG21" s="32"/>
    </row>
    <row r="22" spans="1:59" s="110" customFormat="1" ht="12">
      <c r="A22" s="22"/>
      <c r="B22" s="34"/>
      <c r="C22" s="35"/>
      <c r="D22" s="37"/>
      <c r="E22" s="108"/>
      <c r="F22" s="112"/>
      <c r="G22" s="112"/>
      <c r="H22" s="112"/>
      <c r="I22" s="112"/>
      <c r="J22" s="36"/>
      <c r="K22" s="113"/>
      <c r="L22" s="32"/>
      <c r="M22" s="32"/>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32"/>
      <c r="AX22" s="32"/>
      <c r="AY22" s="32"/>
      <c r="AZ22" s="32"/>
      <c r="BA22" s="32"/>
      <c r="BB22" s="32"/>
      <c r="BC22" s="32"/>
      <c r="BD22" s="32"/>
      <c r="BE22" s="32"/>
      <c r="BF22" s="32"/>
      <c r="BG22" s="32"/>
    </row>
    <row r="23" spans="1:59" s="19" customFormat="1" ht="12">
      <c r="A23" s="40" t="s">
        <v>48</v>
      </c>
      <c r="B23" s="23"/>
      <c r="C23" s="24"/>
      <c r="D23" s="25"/>
      <c r="E23" s="108"/>
      <c r="F23" s="112"/>
      <c r="G23" s="112"/>
      <c r="H23" s="112"/>
      <c r="I23" s="112"/>
      <c r="J23" s="108"/>
      <c r="K23" s="62"/>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row>
    <row r="24" spans="1:59" s="7" customFormat="1" ht="12">
      <c r="A24" s="22" t="s">
        <v>49</v>
      </c>
      <c r="B24" s="43" t="s">
        <v>119</v>
      </c>
      <c r="C24" s="18" t="s">
        <v>27</v>
      </c>
      <c r="D24" s="25">
        <f>'Cuadro 1'!E23</f>
        <v>73000000</v>
      </c>
      <c r="E24" s="108">
        <v>68074043.780000001</v>
      </c>
      <c r="F24" s="108">
        <f t="shared" ref="F24:F31" si="3">D24-E24</f>
        <v>4925956.2199999988</v>
      </c>
      <c r="G24" s="108">
        <v>5000000</v>
      </c>
      <c r="H24" s="108">
        <v>4616000</v>
      </c>
      <c r="I24" s="108">
        <v>0</v>
      </c>
      <c r="J24" s="108">
        <v>0</v>
      </c>
      <c r="K24" s="109">
        <v>286000</v>
      </c>
    </row>
    <row r="25" spans="1:59" s="19" customFormat="1" ht="12">
      <c r="A25" s="45" t="s">
        <v>52</v>
      </c>
      <c r="B25" s="23" t="s">
        <v>53</v>
      </c>
      <c r="C25" s="320" t="s">
        <v>54</v>
      </c>
      <c r="D25" s="25">
        <f>'Cuadro 1'!E24</f>
        <v>400000000</v>
      </c>
      <c r="E25" s="108">
        <v>280000000</v>
      </c>
      <c r="F25" s="108">
        <f t="shared" si="3"/>
        <v>120000000</v>
      </c>
      <c r="G25" s="108">
        <v>30000000</v>
      </c>
      <c r="H25" s="108">
        <v>0</v>
      </c>
      <c r="I25" s="108">
        <v>0</v>
      </c>
      <c r="J25" s="108">
        <v>30000000</v>
      </c>
      <c r="K25" s="109">
        <v>0</v>
      </c>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row>
    <row r="26" spans="1:59" s="110" customFormat="1" ht="12">
      <c r="A26" s="45" t="s">
        <v>55</v>
      </c>
      <c r="B26" s="23" t="s">
        <v>53</v>
      </c>
      <c r="C26" s="320"/>
      <c r="D26" s="25">
        <f>'Cuadro 1'!E25</f>
        <v>50000000</v>
      </c>
      <c r="E26" s="108">
        <v>30000000</v>
      </c>
      <c r="F26" s="108">
        <f t="shared" si="3"/>
        <v>20000000</v>
      </c>
      <c r="G26" s="108">
        <v>0</v>
      </c>
      <c r="H26" s="108">
        <v>0</v>
      </c>
      <c r="I26" s="108">
        <v>0</v>
      </c>
      <c r="J26" s="108">
        <v>10000000</v>
      </c>
      <c r="K26" s="109">
        <v>0</v>
      </c>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row>
    <row r="27" spans="1:59" s="110" customFormat="1" ht="12">
      <c r="A27" s="45" t="s">
        <v>56</v>
      </c>
      <c r="B27" s="23" t="s">
        <v>57</v>
      </c>
      <c r="C27" s="24" t="s">
        <v>58</v>
      </c>
      <c r="D27" s="25">
        <f>'Cuadro 1'!E26</f>
        <v>100000000</v>
      </c>
      <c r="E27" s="108">
        <v>52644128.979999997</v>
      </c>
      <c r="F27" s="108">
        <f t="shared" si="3"/>
        <v>47355871.020000003</v>
      </c>
      <c r="G27" s="108">
        <v>10783884.470000001</v>
      </c>
      <c r="H27" s="108">
        <v>0</v>
      </c>
      <c r="I27" s="108">
        <v>0</v>
      </c>
      <c r="J27" s="108">
        <v>0</v>
      </c>
      <c r="K27" s="109">
        <v>27922876.84</v>
      </c>
    </row>
    <row r="28" spans="1:59" s="19" customFormat="1" ht="12">
      <c r="A28" s="45" t="s">
        <v>59</v>
      </c>
      <c r="B28" s="23" t="s">
        <v>60</v>
      </c>
      <c r="C28" s="24" t="s">
        <v>54</v>
      </c>
      <c r="D28" s="25">
        <f>'Cuadro 1'!E27</f>
        <v>144036000</v>
      </c>
      <c r="E28" s="25">
        <v>61989292.43</v>
      </c>
      <c r="F28" s="108">
        <f t="shared" si="3"/>
        <v>82046707.569999993</v>
      </c>
      <c r="G28" s="108">
        <v>15000000</v>
      </c>
      <c r="H28" s="108">
        <v>0</v>
      </c>
      <c r="I28" s="108">
        <v>0</v>
      </c>
      <c r="J28" s="108">
        <v>0</v>
      </c>
      <c r="K28" s="109">
        <v>15000000</v>
      </c>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row>
    <row r="29" spans="1:59" s="19" customFormat="1" ht="22.8">
      <c r="A29" s="45" t="s">
        <v>61</v>
      </c>
      <c r="B29" s="23" t="s">
        <v>120</v>
      </c>
      <c r="C29" s="24" t="str">
        <f>+'[1]Anexo 1'!C35</f>
        <v>ICE</v>
      </c>
      <c r="D29" s="25">
        <f>'Cuadro 1'!E28</f>
        <v>134500000</v>
      </c>
      <c r="E29" s="25">
        <v>56563456.840000004</v>
      </c>
      <c r="F29" s="108">
        <f t="shared" si="3"/>
        <v>77936543.159999996</v>
      </c>
      <c r="G29" s="108">
        <v>653642.75</v>
      </c>
      <c r="H29" s="108">
        <v>0</v>
      </c>
      <c r="I29" s="108">
        <v>403276.33</v>
      </c>
      <c r="J29" s="108">
        <v>7703179.7199999997</v>
      </c>
      <c r="K29" s="109">
        <v>27795143.210000001</v>
      </c>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row>
    <row r="30" spans="1:59" s="19" customFormat="1" ht="22.8">
      <c r="A30" s="45" t="s">
        <v>64</v>
      </c>
      <c r="B30" s="23" t="s">
        <v>65</v>
      </c>
      <c r="C30" s="24" t="s">
        <v>66</v>
      </c>
      <c r="D30" s="25">
        <f>'Cuadro 1'!E29</f>
        <v>125000000</v>
      </c>
      <c r="E30" s="25">
        <v>20000000</v>
      </c>
      <c r="F30" s="108">
        <f t="shared" si="3"/>
        <v>105000000</v>
      </c>
      <c r="G30" s="108">
        <v>20000000</v>
      </c>
      <c r="H30" s="108">
        <v>0</v>
      </c>
      <c r="I30" s="108">
        <v>30000000</v>
      </c>
      <c r="J30" s="108">
        <v>0</v>
      </c>
      <c r="K30" s="109">
        <v>15000000</v>
      </c>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row>
    <row r="31" spans="1:59" s="19" customFormat="1" ht="12">
      <c r="A31" s="45" t="s">
        <v>67</v>
      </c>
      <c r="B31" s="23" t="s">
        <v>68</v>
      </c>
      <c r="C31" s="24" t="s">
        <v>69</v>
      </c>
      <c r="D31" s="25">
        <f>'Cuadro 1'!E30</f>
        <v>100000000</v>
      </c>
      <c r="E31" s="25">
        <v>5923616.7599999998</v>
      </c>
      <c r="F31" s="108">
        <f t="shared" si="3"/>
        <v>94076383.239999995</v>
      </c>
      <c r="G31" s="108">
        <v>0</v>
      </c>
      <c r="H31" s="108">
        <v>0</v>
      </c>
      <c r="I31" s="108">
        <v>5500000</v>
      </c>
      <c r="J31" s="108">
        <v>0</v>
      </c>
      <c r="K31" s="109">
        <v>7000000</v>
      </c>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row>
    <row r="32" spans="1:59" s="110" customFormat="1" ht="12">
      <c r="A32" s="22"/>
      <c r="B32" s="34"/>
      <c r="C32" s="35"/>
      <c r="D32" s="37">
        <f t="shared" ref="D32:K32" si="4">SUM(D24:D31)</f>
        <v>1126536000</v>
      </c>
      <c r="E32" s="37">
        <f t="shared" si="4"/>
        <v>575194538.78999996</v>
      </c>
      <c r="F32" s="37">
        <f t="shared" si="4"/>
        <v>551341461.21000004</v>
      </c>
      <c r="G32" s="37">
        <f t="shared" si="4"/>
        <v>81437527.219999999</v>
      </c>
      <c r="H32" s="37">
        <f t="shared" si="4"/>
        <v>4616000</v>
      </c>
      <c r="I32" s="37">
        <f t="shared" si="4"/>
        <v>35903276.329999998</v>
      </c>
      <c r="J32" s="37">
        <f t="shared" si="4"/>
        <v>47703179.719999999</v>
      </c>
      <c r="K32" s="111">
        <f t="shared" si="4"/>
        <v>93004020.050000012</v>
      </c>
      <c r="L32" s="32"/>
      <c r="M32" s="32"/>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2"/>
      <c r="AT32" s="32"/>
      <c r="AU32" s="32"/>
      <c r="AV32" s="32"/>
      <c r="AW32" s="32"/>
      <c r="AX32" s="32"/>
      <c r="AY32" s="32"/>
      <c r="AZ32" s="32"/>
      <c r="BA32" s="32"/>
      <c r="BB32" s="32"/>
      <c r="BC32" s="32"/>
      <c r="BD32" s="32"/>
      <c r="BE32" s="32"/>
      <c r="BF32" s="32"/>
      <c r="BG32" s="32"/>
    </row>
    <row r="33" spans="1:59" s="110" customFormat="1" ht="12">
      <c r="A33" s="52"/>
      <c r="B33" s="23"/>
      <c r="C33" s="24"/>
      <c r="D33" s="25"/>
      <c r="E33" s="108"/>
      <c r="F33" s="112"/>
      <c r="G33" s="112"/>
      <c r="H33" s="112"/>
      <c r="I33" s="112"/>
      <c r="J33" s="36"/>
      <c r="K33" s="113"/>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c r="AM33" s="32"/>
      <c r="AN33" s="32"/>
      <c r="AO33" s="32"/>
      <c r="AP33" s="32"/>
      <c r="AQ33" s="32"/>
      <c r="AR33" s="32"/>
      <c r="AS33" s="32"/>
      <c r="AT33" s="32"/>
      <c r="AU33" s="32"/>
      <c r="AV33" s="32"/>
      <c r="AW33" s="32"/>
      <c r="AX33" s="32"/>
      <c r="AY33" s="32"/>
      <c r="AZ33" s="32"/>
      <c r="BA33" s="32"/>
      <c r="BB33" s="32"/>
      <c r="BC33" s="32"/>
      <c r="BD33" s="32"/>
      <c r="BE33" s="32"/>
      <c r="BF33" s="32"/>
      <c r="BG33" s="32"/>
    </row>
    <row r="34" spans="1:59" s="19" customFormat="1" ht="12">
      <c r="A34" s="40" t="s">
        <v>70</v>
      </c>
      <c r="B34" s="23"/>
      <c r="C34" s="24"/>
      <c r="D34" s="25"/>
      <c r="E34" s="108"/>
      <c r="F34" s="112"/>
      <c r="G34" s="112"/>
      <c r="H34" s="112"/>
      <c r="I34" s="112"/>
      <c r="J34" s="30"/>
      <c r="K34" s="62"/>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row>
    <row r="35" spans="1:59" s="19" customFormat="1" ht="22.8">
      <c r="A35" s="22" t="s">
        <v>71</v>
      </c>
      <c r="B35" s="54" t="s">
        <v>72</v>
      </c>
      <c r="C35" s="24" t="s">
        <v>35</v>
      </c>
      <c r="D35" s="25">
        <f>'Cuadro 1'!E34</f>
        <v>420000000</v>
      </c>
      <c r="E35" s="25">
        <v>420000000</v>
      </c>
      <c r="F35" s="108">
        <f t="shared" ref="F35:F37" si="5">D35-E35</f>
        <v>0</v>
      </c>
      <c r="G35" s="108">
        <v>0</v>
      </c>
      <c r="H35" s="108">
        <v>30000000</v>
      </c>
      <c r="I35" s="108">
        <v>0</v>
      </c>
      <c r="J35" s="108">
        <v>12500000</v>
      </c>
      <c r="K35" s="109">
        <v>17500000</v>
      </c>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row>
    <row r="36" spans="1:59" s="19" customFormat="1" ht="12">
      <c r="A36" s="22" t="s">
        <v>73</v>
      </c>
      <c r="B36" s="54" t="s">
        <v>74</v>
      </c>
      <c r="C36" s="24" t="s">
        <v>75</v>
      </c>
      <c r="D36" s="25">
        <f>'Cuadro 1'!E35</f>
        <v>156640000</v>
      </c>
      <c r="E36" s="25">
        <v>8111109.1299999999</v>
      </c>
      <c r="F36" s="108">
        <f t="shared" si="5"/>
        <v>148528890.87</v>
      </c>
      <c r="G36" s="108">
        <v>2343964</v>
      </c>
      <c r="H36" s="108">
        <v>2758359.13</v>
      </c>
      <c r="I36" s="108">
        <v>0</v>
      </c>
      <c r="J36" s="108">
        <v>2313690</v>
      </c>
      <c r="K36" s="109">
        <v>24454191</v>
      </c>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row>
    <row r="37" spans="1:59" s="19" customFormat="1" ht="22.8">
      <c r="A37" s="22" t="s">
        <v>77</v>
      </c>
      <c r="B37" s="54" t="s">
        <v>78</v>
      </c>
      <c r="C37" s="24" t="s">
        <v>79</v>
      </c>
      <c r="D37" s="25">
        <f>'Cuadro 1'!E36</f>
        <v>75100500</v>
      </c>
      <c r="E37" s="25">
        <v>5187751.25</v>
      </c>
      <c r="F37" s="108">
        <f t="shared" si="5"/>
        <v>69912748.75</v>
      </c>
      <c r="G37" s="108">
        <v>0</v>
      </c>
      <c r="H37" s="108">
        <v>0</v>
      </c>
      <c r="I37" s="108">
        <v>0</v>
      </c>
      <c r="J37" s="108">
        <v>14278.25</v>
      </c>
      <c r="K37" s="109">
        <v>1799000</v>
      </c>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row>
    <row r="38" spans="1:59" s="19" customFormat="1" ht="12">
      <c r="A38" s="22"/>
      <c r="B38" s="54"/>
      <c r="C38" s="24"/>
      <c r="D38" s="37">
        <f>SUM(D35:D37)</f>
        <v>651740500</v>
      </c>
      <c r="E38" s="37">
        <f t="shared" ref="E38:J38" si="6">SUM(E35:E37)</f>
        <v>433298860.38</v>
      </c>
      <c r="F38" s="37">
        <f t="shared" si="6"/>
        <v>218441639.62</v>
      </c>
      <c r="G38" s="37">
        <f t="shared" si="6"/>
        <v>2343964</v>
      </c>
      <c r="H38" s="37">
        <f t="shared" si="6"/>
        <v>32758359.129999999</v>
      </c>
      <c r="I38" s="37">
        <f t="shared" si="6"/>
        <v>0</v>
      </c>
      <c r="J38" s="37">
        <f t="shared" si="6"/>
        <v>14827968.25</v>
      </c>
      <c r="K38" s="111">
        <f t="shared" ref="K38" si="7">SUM(K35:K37)</f>
        <v>43753191</v>
      </c>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row>
    <row r="39" spans="1:59" s="19" customFormat="1" ht="12">
      <c r="A39" s="22"/>
      <c r="B39" s="54"/>
      <c r="C39" s="24"/>
      <c r="D39" s="37"/>
      <c r="E39" s="37"/>
      <c r="F39" s="37"/>
      <c r="G39" s="37"/>
      <c r="H39" s="37"/>
      <c r="I39" s="37"/>
      <c r="J39" s="30"/>
      <c r="K39" s="62"/>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row>
    <row r="40" spans="1:59" s="19" customFormat="1" ht="12">
      <c r="A40" s="22" t="s">
        <v>80</v>
      </c>
      <c r="B40" s="23"/>
      <c r="C40" s="24"/>
      <c r="D40" s="25"/>
      <c r="E40" s="108"/>
      <c r="F40" s="112"/>
      <c r="G40" s="112"/>
      <c r="H40" s="112"/>
      <c r="I40" s="112"/>
      <c r="J40" s="30"/>
      <c r="K40" s="62"/>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row>
    <row r="41" spans="1:59" s="19" customFormat="1" ht="13.8">
      <c r="A41" s="22" t="s">
        <v>81</v>
      </c>
      <c r="B41" s="114" t="s">
        <v>121</v>
      </c>
      <c r="C41" s="320" t="s">
        <v>31</v>
      </c>
      <c r="D41" s="25">
        <f>'Cuadro 1'!E40</f>
        <v>90542773.120000005</v>
      </c>
      <c r="E41" s="25">
        <v>90542773.120000005</v>
      </c>
      <c r="F41" s="108">
        <f>D41-E41</f>
        <v>0</v>
      </c>
      <c r="G41" s="108" t="s">
        <v>29</v>
      </c>
      <c r="H41" s="108">
        <v>0</v>
      </c>
      <c r="I41" s="108" t="s">
        <v>29</v>
      </c>
      <c r="J41" s="108" t="s">
        <v>29</v>
      </c>
      <c r="K41" s="109" t="s">
        <v>29</v>
      </c>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row>
    <row r="42" spans="1:59" s="19" customFormat="1" ht="12">
      <c r="A42" s="22" t="s">
        <v>83</v>
      </c>
      <c r="B42" s="23" t="s">
        <v>84</v>
      </c>
      <c r="C42" s="320"/>
      <c r="D42" s="25">
        <f>'Cuadro 1'!E41</f>
        <v>296000000</v>
      </c>
      <c r="E42" s="25">
        <v>224626188.18000001</v>
      </c>
      <c r="F42" s="108">
        <f t="shared" ref="F42" si="8">D42-E42</f>
        <v>71373811.819999993</v>
      </c>
      <c r="G42" s="108">
        <v>33378029.02</v>
      </c>
      <c r="H42" s="108">
        <v>33119680.23</v>
      </c>
      <c r="I42" s="108">
        <v>19574133.98</v>
      </c>
      <c r="J42" s="108">
        <v>20134920.760000002</v>
      </c>
      <c r="K42" s="109">
        <v>18437842.23</v>
      </c>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row>
    <row r="43" spans="1:59" s="19" customFormat="1" ht="12">
      <c r="A43" s="22"/>
      <c r="B43" s="23"/>
      <c r="C43" s="24"/>
      <c r="D43" s="37">
        <f>SUM(D41:D42)</f>
        <v>386542773.12</v>
      </c>
      <c r="E43" s="37">
        <f t="shared" ref="E43:J43" si="9">SUM(E41:E42)</f>
        <v>315168961.30000001</v>
      </c>
      <c r="F43" s="37">
        <f t="shared" si="9"/>
        <v>71373811.819999993</v>
      </c>
      <c r="G43" s="37">
        <f t="shared" si="9"/>
        <v>33378029.02</v>
      </c>
      <c r="H43" s="37">
        <f t="shared" si="9"/>
        <v>33119680.23</v>
      </c>
      <c r="I43" s="37">
        <f t="shared" si="9"/>
        <v>19574133.98</v>
      </c>
      <c r="J43" s="37">
        <f t="shared" si="9"/>
        <v>20134920.760000002</v>
      </c>
      <c r="K43" s="111">
        <f t="shared" ref="K43" si="10">SUM(K41:K42)</f>
        <v>18437842.23</v>
      </c>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row>
    <row r="44" spans="1:59" s="19" customFormat="1">
      <c r="A44" s="52"/>
      <c r="B44" s="23"/>
      <c r="C44" s="24"/>
      <c r="D44" s="25"/>
      <c r="E44" s="108"/>
      <c r="F44" s="108"/>
      <c r="G44" s="108"/>
      <c r="H44" s="108"/>
      <c r="I44" s="108"/>
      <c r="J44" s="30"/>
      <c r="K44" s="62"/>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row>
    <row r="45" spans="1:59" s="19" customFormat="1" ht="12">
      <c r="A45" s="40" t="s">
        <v>85</v>
      </c>
      <c r="B45" s="54"/>
      <c r="C45" s="24"/>
      <c r="D45" s="25"/>
      <c r="E45" s="108"/>
      <c r="F45" s="108"/>
      <c r="G45" s="108"/>
      <c r="H45" s="108"/>
      <c r="I45" s="108"/>
      <c r="J45" s="30"/>
      <c r="K45" s="62"/>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row>
    <row r="46" spans="1:59" s="19" customFormat="1" ht="13.8">
      <c r="A46" s="22" t="s">
        <v>86</v>
      </c>
      <c r="B46" s="115" t="s">
        <v>122</v>
      </c>
      <c r="C46" s="18" t="s">
        <v>63</v>
      </c>
      <c r="D46" s="25">
        <f>'Cuadro 1'!E45</f>
        <v>195494546.8221136</v>
      </c>
      <c r="E46" s="25">
        <f>(4268511069+4751897+27218159)/'Cuadro 4'!N76</f>
        <v>32346604.926664162</v>
      </c>
      <c r="F46" s="108">
        <f t="shared" ref="F46" si="11">D46-E46</f>
        <v>163147941.89544943</v>
      </c>
      <c r="G46" s="108">
        <f>159241675/'Cuadro 4'!N76</f>
        <v>1197756.1113200453</v>
      </c>
      <c r="H46" s="108">
        <v>0</v>
      </c>
      <c r="I46" s="108">
        <f>313289740/'Cuadro 4'!N76</f>
        <v>2356447.8375329073</v>
      </c>
      <c r="J46" s="108">
        <f>355922138/'Cuadro 4'!N76</f>
        <v>2677112.7341105682</v>
      </c>
      <c r="K46" s="109">
        <f>475664318/'Cuadro 4'!N76</f>
        <v>3577768.4693493797</v>
      </c>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row>
    <row r="47" spans="1:59" s="19" customFormat="1" ht="12">
      <c r="A47" s="22"/>
      <c r="B47" s="54"/>
      <c r="C47" s="24"/>
      <c r="D47" s="37">
        <f t="shared" ref="D47:K47" si="12">SUM(D46:D46)</f>
        <v>195494546.8221136</v>
      </c>
      <c r="E47" s="37">
        <f t="shared" si="12"/>
        <v>32346604.926664162</v>
      </c>
      <c r="F47" s="37">
        <f t="shared" si="12"/>
        <v>163147941.89544943</v>
      </c>
      <c r="G47" s="37">
        <f t="shared" si="12"/>
        <v>1197756.1113200453</v>
      </c>
      <c r="H47" s="37">
        <f t="shared" si="12"/>
        <v>0</v>
      </c>
      <c r="I47" s="37">
        <f t="shared" si="12"/>
        <v>2356447.8375329073</v>
      </c>
      <c r="J47" s="37">
        <f t="shared" si="12"/>
        <v>2677112.7341105682</v>
      </c>
      <c r="K47" s="111">
        <f t="shared" si="12"/>
        <v>3577768.4693493797</v>
      </c>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row>
    <row r="48" spans="1:59" s="19" customFormat="1" ht="12">
      <c r="A48" s="22"/>
      <c r="B48" s="116"/>
      <c r="C48" s="24"/>
      <c r="D48" s="25"/>
      <c r="E48" s="37"/>
      <c r="F48" s="37"/>
      <c r="G48" s="37"/>
      <c r="H48" s="37"/>
      <c r="I48" s="37"/>
      <c r="J48" s="30"/>
      <c r="K48" s="62"/>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row>
    <row r="49" spans="1:59" s="19" customFormat="1" ht="13.5" customHeight="1">
      <c r="A49" s="40" t="s">
        <v>123</v>
      </c>
      <c r="B49" s="116"/>
      <c r="C49" s="24"/>
      <c r="D49" s="25"/>
      <c r="E49" s="37"/>
      <c r="F49" s="37"/>
      <c r="G49" s="37"/>
      <c r="H49" s="37"/>
      <c r="I49" s="37"/>
      <c r="J49" s="30"/>
      <c r="K49" s="62"/>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row>
    <row r="50" spans="1:59" s="19" customFormat="1" ht="13.8">
      <c r="A50" s="22">
        <v>28568</v>
      </c>
      <c r="B50" s="117" t="s">
        <v>124</v>
      </c>
      <c r="C50" s="24" t="s">
        <v>28</v>
      </c>
      <c r="D50" s="25">
        <f>'Cuadro 1'!E50</f>
        <v>86366097.035399988</v>
      </c>
      <c r="E50" s="25">
        <v>0</v>
      </c>
      <c r="F50" s="108">
        <f t="shared" ref="F50" si="13">D50-E50</f>
        <v>86366097.035399988</v>
      </c>
      <c r="G50" s="108">
        <f>1032402.01*'Cuadro 4'!N75</f>
        <v>1124698.749694</v>
      </c>
      <c r="H50" s="108">
        <v>0</v>
      </c>
      <c r="I50" s="108">
        <f>454700*'Cuadro 4'!N75</f>
        <v>495350.18</v>
      </c>
      <c r="J50" s="108">
        <f>24525*'Cuadro 4'!N75</f>
        <v>26717.535</v>
      </c>
      <c r="K50" s="109">
        <f>534594.49*'Cuadro 4'!N75</f>
        <v>582387.23740599991</v>
      </c>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row>
    <row r="51" spans="1:59" s="19" customFormat="1" ht="12">
      <c r="A51" s="22"/>
      <c r="B51" s="116"/>
      <c r="C51" s="33"/>
      <c r="D51" s="37">
        <f>SUM(D50)</f>
        <v>86366097.035399988</v>
      </c>
      <c r="E51" s="37">
        <f t="shared" ref="E51:J51" si="14">SUM(E50)</f>
        <v>0</v>
      </c>
      <c r="F51" s="37">
        <f t="shared" si="14"/>
        <v>86366097.035399988</v>
      </c>
      <c r="G51" s="37">
        <f t="shared" si="14"/>
        <v>1124698.749694</v>
      </c>
      <c r="H51" s="37">
        <f t="shared" si="14"/>
        <v>0</v>
      </c>
      <c r="I51" s="37">
        <f t="shared" si="14"/>
        <v>495350.18</v>
      </c>
      <c r="J51" s="37">
        <f t="shared" si="14"/>
        <v>26717.535</v>
      </c>
      <c r="K51" s="111">
        <f t="shared" ref="K51" si="15">SUM(K50)</f>
        <v>582387.23740599991</v>
      </c>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row>
    <row r="52" spans="1:59" s="19" customFormat="1" ht="12">
      <c r="A52" s="22"/>
      <c r="B52" s="116"/>
      <c r="C52" s="33"/>
      <c r="D52" s="25"/>
      <c r="E52" s="37"/>
      <c r="F52" s="37"/>
      <c r="G52" s="37"/>
      <c r="H52" s="37"/>
      <c r="I52" s="37"/>
      <c r="J52" s="30"/>
      <c r="K52" s="62"/>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row>
    <row r="53" spans="1:59" s="19" customFormat="1" ht="12.6" thickBot="1">
      <c r="A53" s="63" t="s">
        <v>91</v>
      </c>
      <c r="B53" s="118"/>
      <c r="C53" s="119"/>
      <c r="D53" s="67">
        <f t="shared" ref="D53:K53" si="16">D21+D32+D38+D43+D47+D51</f>
        <v>4201959874.2675133</v>
      </c>
      <c r="E53" s="67">
        <f t="shared" si="16"/>
        <v>2168819052.6166639</v>
      </c>
      <c r="F53" s="67">
        <f t="shared" si="16"/>
        <v>2033140821.6508493</v>
      </c>
      <c r="G53" s="67">
        <f t="shared" si="16"/>
        <v>165939591.65101403</v>
      </c>
      <c r="H53" s="67">
        <f t="shared" si="16"/>
        <v>70494039.359999999</v>
      </c>
      <c r="I53" s="67">
        <f t="shared" si="16"/>
        <v>84427316.38753292</v>
      </c>
      <c r="J53" s="67">
        <f t="shared" si="16"/>
        <v>118983094.20911057</v>
      </c>
      <c r="K53" s="120">
        <f t="shared" si="16"/>
        <v>174157781.43675536</v>
      </c>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row>
    <row r="54" spans="1:59" s="19" customFormat="1" ht="12">
      <c r="A54" s="121"/>
      <c r="B54" s="122"/>
      <c r="D54" s="50"/>
      <c r="E54" s="50"/>
      <c r="F54" s="50"/>
      <c r="G54" s="50"/>
      <c r="H54" s="50"/>
      <c r="I54" s="50"/>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row>
    <row r="55" spans="1:59" s="19" customFormat="1" ht="12">
      <c r="A55" s="110" t="s">
        <v>125</v>
      </c>
      <c r="B55" s="110"/>
      <c r="C55" s="110"/>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row>
    <row r="56" spans="1:59" s="19" customFormat="1">
      <c r="D56" s="70"/>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c r="AY56" s="7"/>
      <c r="AZ56" s="7"/>
      <c r="BA56" s="7"/>
      <c r="BB56" s="7"/>
      <c r="BC56" s="7"/>
      <c r="BD56" s="7"/>
      <c r="BE56" s="7"/>
      <c r="BF56" s="7"/>
      <c r="BG56" s="7"/>
    </row>
    <row r="57" spans="1:59" s="19" customFormat="1" ht="21.6" customHeight="1">
      <c r="A57" s="123" t="s">
        <v>93</v>
      </c>
      <c r="B57" s="123"/>
      <c r="C57" s="55"/>
      <c r="D57" s="124">
        <f>+D50/D53</f>
        <v>2.0553765295166067E-2</v>
      </c>
      <c r="E57" s="55"/>
      <c r="F57" s="55"/>
      <c r="G57" s="55"/>
      <c r="H57" s="55"/>
      <c r="I57" s="55"/>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7"/>
      <c r="AX57" s="7"/>
      <c r="AY57" s="7"/>
      <c r="AZ57" s="7"/>
      <c r="BA57" s="7"/>
      <c r="BB57" s="7"/>
      <c r="BC57" s="7"/>
      <c r="BD57" s="7"/>
      <c r="BE57" s="7"/>
      <c r="BF57" s="7"/>
      <c r="BG57" s="7"/>
    </row>
    <row r="58" spans="1:59" s="19" customFormat="1" ht="21.6" customHeight="1">
      <c r="A58" s="75" t="s">
        <v>126</v>
      </c>
      <c r="B58" s="75"/>
      <c r="C58" s="55"/>
      <c r="D58" s="55"/>
      <c r="E58" s="55"/>
      <c r="F58" s="55"/>
      <c r="G58" s="55"/>
      <c r="H58" s="55"/>
      <c r="I58" s="55"/>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7"/>
      <c r="BA58" s="7"/>
      <c r="BB58" s="7"/>
      <c r="BC58" s="7"/>
      <c r="BD58" s="7"/>
      <c r="BE58" s="7"/>
      <c r="BF58" s="7"/>
      <c r="BG58" s="7"/>
    </row>
    <row r="59" spans="1:59" s="19" customFormat="1" ht="21.6" customHeight="1">
      <c r="A59" s="77" t="s">
        <v>127</v>
      </c>
      <c r="B59" s="75"/>
      <c r="C59" s="55"/>
      <c r="D59" s="55"/>
      <c r="E59" s="55"/>
      <c r="F59" s="55"/>
      <c r="G59" s="55"/>
      <c r="H59" s="55"/>
      <c r="I59" s="55"/>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7"/>
      <c r="BA59" s="7"/>
      <c r="BB59" s="7"/>
      <c r="BC59" s="7"/>
      <c r="BD59" s="7"/>
      <c r="BE59" s="7"/>
      <c r="BF59" s="7"/>
      <c r="BG59" s="7"/>
    </row>
    <row r="60" spans="1:59" s="19" customFormat="1" ht="28.95" customHeight="1">
      <c r="A60" s="332" t="s">
        <v>128</v>
      </c>
      <c r="B60" s="333"/>
      <c r="C60" s="333"/>
      <c r="D60" s="333"/>
      <c r="E60" s="333"/>
      <c r="F60" s="333"/>
      <c r="G60" s="333"/>
      <c r="H60" s="333"/>
      <c r="I60" s="333"/>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c r="BE60" s="7"/>
      <c r="BF60" s="7"/>
      <c r="BG60" s="7"/>
    </row>
    <row r="61" spans="1:59" s="19" customFormat="1" ht="28.95" customHeight="1">
      <c r="A61" s="329" t="s">
        <v>129</v>
      </c>
      <c r="B61" s="323"/>
      <c r="C61" s="323"/>
      <c r="D61" s="323"/>
      <c r="E61" s="323"/>
      <c r="F61" s="323"/>
      <c r="G61" s="323"/>
      <c r="H61" s="323"/>
      <c r="I61" s="323"/>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c r="BD61" s="7"/>
      <c r="BE61" s="7"/>
      <c r="BF61" s="7"/>
      <c r="BG61" s="7"/>
    </row>
    <row r="62" spans="1:59" s="7" customFormat="1" ht="21.6" customHeight="1">
      <c r="B62" s="33"/>
      <c r="C62" s="55"/>
      <c r="D62" s="55"/>
      <c r="E62" s="55"/>
      <c r="F62" s="55"/>
      <c r="G62" s="55"/>
      <c r="H62" s="55"/>
      <c r="I62" s="59"/>
    </row>
    <row r="63" spans="1:59" s="19" customFormat="1" ht="31.2" customHeight="1">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row>
    <row r="64" spans="1:59" s="19" customFormat="1" ht="12">
      <c r="A64" s="32"/>
      <c r="B64" s="80"/>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row>
  </sheetData>
  <sheetProtection algorithmName="SHA-512" hashValue="lzC/QTPZL8Dw85lyLHwkxYzUzLBZwhP0VnwRsYF7ClJl7GH/b5lrxFo/CdEbJhTvXEAg0MJTDbB1ktnVPW7Wiw==" saltValue="RESdJT7mTSqffFlngAqSGg==" spinCount="100000" sheet="1" objects="1" scenarios="1"/>
  <mergeCells count="16">
    <mergeCell ref="A61:I61"/>
    <mergeCell ref="F7:F8"/>
    <mergeCell ref="A5:I5"/>
    <mergeCell ref="A60:I60"/>
    <mergeCell ref="A2:I2"/>
    <mergeCell ref="A3:I3"/>
    <mergeCell ref="A4:I4"/>
    <mergeCell ref="A6:I6"/>
    <mergeCell ref="A7:A8"/>
    <mergeCell ref="B7:B8"/>
    <mergeCell ref="C7:C8"/>
    <mergeCell ref="D7:D8"/>
    <mergeCell ref="E7:E8"/>
    <mergeCell ref="C25:C26"/>
    <mergeCell ref="C41:C42"/>
    <mergeCell ref="I7:K7"/>
  </mergeCells>
  <printOptions horizontalCentered="1" verticalCentered="1"/>
  <pageMargins left="0.15748031496062992" right="0.15748031496062992" top="0.15748031496062992" bottom="0.39370078740157483" header="0" footer="0.39370078740157483"/>
  <pageSetup scale="41" orientation="landscape" r:id="rId1"/>
  <headerFooter alignWithMargins="0"/>
  <ignoredErrors>
    <ignoredError sqref="A8:C8 A7 C40 C21:C23 C24 C41:C42 C14:D18 C43:C48 D40:D53 C28:D29 C32 D30:D31 C10:D12 C38 C33:D35 D36:D37 D13 D22:D24 C53 D19:D20 C25:C27 D25:D27 K53 E53:J53" unlockedFormula="1"/>
    <ignoredError sqref="A42"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L66"/>
  <sheetViews>
    <sheetView showGridLines="0" zoomScaleNormal="100" workbookViewId="0">
      <pane xSplit="1" ySplit="8" topLeftCell="B9" activePane="bottomRight" state="frozenSplit"/>
      <selection pane="topRight" activeCell="B1" sqref="B1"/>
      <selection pane="bottomLeft" activeCell="A9" sqref="A9"/>
      <selection pane="bottomRight" activeCell="C11" sqref="C11"/>
    </sheetView>
  </sheetViews>
  <sheetFormatPr baseColWidth="10" defaultColWidth="11" defaultRowHeight="11.4"/>
  <cols>
    <col min="1" max="1" width="19.6640625" style="157" customWidth="1"/>
    <col min="2" max="2" width="48" style="157" customWidth="1"/>
    <col min="3" max="3" width="13.77734375" style="85" customWidth="1"/>
    <col min="4" max="4" width="20.33203125" style="85" bestFit="1" customWidth="1"/>
    <col min="5" max="5" width="18.109375" style="85" bestFit="1" customWidth="1"/>
    <col min="6" max="6" width="17.88671875" style="158" bestFit="1" customWidth="1"/>
    <col min="7" max="7" width="18" style="85" customWidth="1"/>
    <col min="8" max="8" width="17.44140625" style="85" bestFit="1" customWidth="1"/>
    <col min="9" max="9" width="17.21875" style="85" bestFit="1" customWidth="1"/>
    <col min="10" max="10" width="17" style="85" customWidth="1"/>
    <col min="11" max="11" width="18.44140625" style="85" customWidth="1"/>
    <col min="12" max="16384" width="11" style="85"/>
  </cols>
  <sheetData>
    <row r="2" spans="1:11" ht="12">
      <c r="A2" s="341" t="s">
        <v>130</v>
      </c>
      <c r="B2" s="341"/>
      <c r="C2" s="341"/>
      <c r="D2" s="341"/>
      <c r="E2" s="341"/>
      <c r="F2" s="341"/>
      <c r="G2" s="341"/>
      <c r="H2" s="341"/>
      <c r="I2" s="341"/>
      <c r="J2" s="341"/>
      <c r="K2" s="341"/>
    </row>
    <row r="3" spans="1:11" ht="12">
      <c r="A3" s="341" t="s">
        <v>6</v>
      </c>
      <c r="B3" s="341"/>
      <c r="C3" s="341"/>
      <c r="D3" s="341"/>
      <c r="E3" s="341"/>
      <c r="F3" s="341"/>
      <c r="G3" s="341"/>
      <c r="H3" s="341"/>
      <c r="I3" s="341"/>
      <c r="J3" s="341"/>
      <c r="K3" s="341"/>
    </row>
    <row r="4" spans="1:11" ht="15.75" customHeight="1">
      <c r="A4" s="341" t="s">
        <v>12</v>
      </c>
      <c r="B4" s="341"/>
      <c r="C4" s="341"/>
      <c r="D4" s="341"/>
      <c r="E4" s="341"/>
      <c r="F4" s="341"/>
      <c r="G4" s="341"/>
      <c r="H4" s="341"/>
      <c r="I4" s="341"/>
      <c r="J4" s="341"/>
      <c r="K4" s="341"/>
    </row>
    <row r="5" spans="1:11" ht="12" customHeight="1">
      <c r="A5" s="342">
        <f>'Cuadro 1'!A5:L5</f>
        <v>45016</v>
      </c>
      <c r="B5" s="341"/>
      <c r="C5" s="341"/>
      <c r="D5" s="341"/>
      <c r="E5" s="341"/>
      <c r="F5" s="341"/>
      <c r="G5" s="341"/>
      <c r="H5" s="341"/>
      <c r="I5" s="341"/>
      <c r="J5" s="341"/>
      <c r="K5" s="341"/>
    </row>
    <row r="6" spans="1:11" ht="12" customHeight="1" thickBot="1">
      <c r="A6" s="127"/>
      <c r="B6" s="128"/>
      <c r="C6" s="128"/>
      <c r="D6" s="128"/>
      <c r="E6" s="128"/>
      <c r="F6" s="129"/>
      <c r="G6" s="128"/>
      <c r="H6" s="128"/>
      <c r="I6" s="126"/>
      <c r="J6" s="126"/>
      <c r="K6" s="126"/>
    </row>
    <row r="7" spans="1:11" s="130" customFormat="1" ht="12.75" customHeight="1">
      <c r="A7" s="330" t="s">
        <v>13</v>
      </c>
      <c r="B7" s="336" t="s">
        <v>101</v>
      </c>
      <c r="C7" s="336" t="s">
        <v>102</v>
      </c>
      <c r="D7" s="336" t="s">
        <v>131</v>
      </c>
      <c r="E7" s="343" t="s">
        <v>132</v>
      </c>
      <c r="F7" s="344"/>
      <c r="G7" s="344"/>
      <c r="H7" s="344"/>
      <c r="I7" s="343" t="s">
        <v>133</v>
      </c>
      <c r="J7" s="344"/>
      <c r="K7" s="345"/>
    </row>
    <row r="8" spans="1:11" s="130" customFormat="1" ht="55.5" customHeight="1">
      <c r="A8" s="331"/>
      <c r="B8" s="337"/>
      <c r="C8" s="337"/>
      <c r="D8" s="337"/>
      <c r="E8" s="93" t="s">
        <v>134</v>
      </c>
      <c r="F8" s="93" t="s">
        <v>135</v>
      </c>
      <c r="G8" s="93" t="s">
        <v>136</v>
      </c>
      <c r="H8" s="93" t="s">
        <v>137</v>
      </c>
      <c r="I8" s="93" t="s">
        <v>138</v>
      </c>
      <c r="J8" s="93" t="s">
        <v>139</v>
      </c>
      <c r="K8" s="93" t="s">
        <v>140</v>
      </c>
    </row>
    <row r="9" spans="1:11" s="89" customFormat="1">
      <c r="A9" s="98"/>
      <c r="B9" s="99"/>
      <c r="C9" s="100"/>
      <c r="D9" s="100"/>
      <c r="E9" s="100"/>
      <c r="F9" s="131"/>
      <c r="G9" s="99"/>
      <c r="H9" s="99"/>
      <c r="I9" s="132"/>
      <c r="J9" s="132"/>
      <c r="K9" s="133"/>
    </row>
    <row r="10" spans="1:11" s="89" customFormat="1" ht="16.5" customHeight="1">
      <c r="A10" s="134" t="s">
        <v>25</v>
      </c>
      <c r="B10" s="104"/>
      <c r="C10" s="106"/>
      <c r="D10" s="106"/>
      <c r="E10" s="106"/>
      <c r="F10" s="135"/>
      <c r="G10" s="136"/>
      <c r="H10" s="136"/>
      <c r="I10" s="136"/>
      <c r="J10" s="136"/>
      <c r="K10" s="137"/>
    </row>
    <row r="11" spans="1:11" s="19" customFormat="1" ht="34.200000000000003">
      <c r="A11" s="22">
        <v>1725</v>
      </c>
      <c r="B11" s="47" t="s">
        <v>112</v>
      </c>
      <c r="C11" s="24" t="s">
        <v>27</v>
      </c>
      <c r="D11" s="25">
        <f>'Cuadro 1'!E10</f>
        <v>99453757</v>
      </c>
      <c r="E11" s="25">
        <v>69810000.189999998</v>
      </c>
      <c r="F11" s="25">
        <v>73208236.189999998</v>
      </c>
      <c r="G11" s="138">
        <v>72869554.75</v>
      </c>
      <c r="H11" s="25">
        <f>F11-G11</f>
        <v>338681.43999999762</v>
      </c>
      <c r="I11" s="25" t="s">
        <v>29</v>
      </c>
      <c r="J11" s="25" t="s">
        <v>29</v>
      </c>
      <c r="K11" s="139" t="s">
        <v>29</v>
      </c>
    </row>
    <row r="12" spans="1:11" s="19" customFormat="1" ht="15" customHeight="1">
      <c r="A12" s="121">
        <v>2080</v>
      </c>
      <c r="B12" s="47" t="s">
        <v>113</v>
      </c>
      <c r="C12" s="24" t="s">
        <v>31</v>
      </c>
      <c r="D12" s="25">
        <f>'Cuadro 1'!E11</f>
        <v>340000000</v>
      </c>
      <c r="E12" s="25">
        <v>30540000</v>
      </c>
      <c r="F12" s="25">
        <v>144860000</v>
      </c>
      <c r="G12" s="25">
        <v>120540039.59</v>
      </c>
      <c r="H12" s="25">
        <f t="shared" ref="H12:H20" si="0">F12-G12</f>
        <v>24319960.409999996</v>
      </c>
      <c r="I12" s="25" t="s">
        <v>29</v>
      </c>
      <c r="J12" s="25" t="s">
        <v>29</v>
      </c>
      <c r="K12" s="139" t="s">
        <v>29</v>
      </c>
    </row>
    <row r="13" spans="1:11" s="19" customFormat="1" ht="22.8">
      <c r="A13" s="121" t="s">
        <v>32</v>
      </c>
      <c r="B13" s="47" t="s">
        <v>33</v>
      </c>
      <c r="C13" s="24" t="s">
        <v>31</v>
      </c>
      <c r="D13" s="25">
        <f>'Cuadro 1'!E12</f>
        <v>90055000</v>
      </c>
      <c r="E13" s="25">
        <v>2673000</v>
      </c>
      <c r="F13" s="25">
        <v>2673000</v>
      </c>
      <c r="G13" s="25">
        <v>0</v>
      </c>
      <c r="H13" s="25">
        <f t="shared" si="0"/>
        <v>2673000</v>
      </c>
      <c r="I13" s="25" t="s">
        <v>29</v>
      </c>
      <c r="J13" s="25" t="s">
        <v>29</v>
      </c>
      <c r="K13" s="139" t="s">
        <v>29</v>
      </c>
    </row>
    <row r="14" spans="1:11" s="19" customFormat="1" ht="22.8">
      <c r="A14" s="22">
        <v>2128</v>
      </c>
      <c r="B14" s="47" t="s">
        <v>114</v>
      </c>
      <c r="C14" s="24" t="s">
        <v>35</v>
      </c>
      <c r="D14" s="25">
        <f>'Cuadro 1'!E13</f>
        <v>270000000</v>
      </c>
      <c r="E14" s="25">
        <v>82880641</v>
      </c>
      <c r="F14" s="25">
        <v>82880641.640000001</v>
      </c>
      <c r="G14" s="25">
        <v>54355721</v>
      </c>
      <c r="H14" s="25">
        <f t="shared" si="0"/>
        <v>28524920.640000001</v>
      </c>
      <c r="I14" s="25" t="s">
        <v>29</v>
      </c>
      <c r="J14" s="25" t="s">
        <v>29</v>
      </c>
      <c r="K14" s="139" t="s">
        <v>29</v>
      </c>
    </row>
    <row r="15" spans="1:11" s="19" customFormat="1" ht="22.8">
      <c r="A15" s="22">
        <v>2129</v>
      </c>
      <c r="B15" s="47" t="s">
        <v>141</v>
      </c>
      <c r="C15" s="24" t="s">
        <v>27</v>
      </c>
      <c r="D15" s="25">
        <f>'Cuadro 1'!E14</f>
        <v>130000000</v>
      </c>
      <c r="E15" s="25">
        <v>30196728</v>
      </c>
      <c r="F15" s="25">
        <v>46931371.734029189</v>
      </c>
      <c r="G15" s="25">
        <v>11046806</v>
      </c>
      <c r="H15" s="25">
        <f t="shared" si="0"/>
        <v>35884565.734029189</v>
      </c>
      <c r="I15" s="25">
        <f>1700000*'Cuadro 4'!K75</f>
        <v>2087770</v>
      </c>
      <c r="J15" s="25">
        <f>533416*'Cuadro 4'!K75</f>
        <v>655088.18960000004</v>
      </c>
      <c r="K15" s="139">
        <f>I15-J15</f>
        <v>1432681.8103999998</v>
      </c>
    </row>
    <row r="16" spans="1:11" s="19" customFormat="1" ht="36">
      <c r="A16" s="22">
        <v>2164</v>
      </c>
      <c r="B16" s="47" t="s">
        <v>142</v>
      </c>
      <c r="C16" s="24" t="s">
        <v>27</v>
      </c>
      <c r="D16" s="25">
        <f>'Cuadro 1'!E15</f>
        <v>154562390.28999999</v>
      </c>
      <c r="E16" s="25">
        <v>31304300</v>
      </c>
      <c r="F16" s="25">
        <v>31304243.059999999</v>
      </c>
      <c r="G16" s="25">
        <v>4370554.0999999996</v>
      </c>
      <c r="H16" s="25">
        <f t="shared" si="0"/>
        <v>26933688.960000001</v>
      </c>
      <c r="I16" s="25" t="s">
        <v>29</v>
      </c>
      <c r="J16" s="25" t="s">
        <v>29</v>
      </c>
      <c r="K16" s="139" t="s">
        <v>143</v>
      </c>
    </row>
    <row r="17" spans="1:11" s="110" customFormat="1" ht="41.4" customHeight="1">
      <c r="A17" s="121" t="s">
        <v>38</v>
      </c>
      <c r="B17" s="47" t="s">
        <v>39</v>
      </c>
      <c r="C17" s="18" t="s">
        <v>27</v>
      </c>
      <c r="D17" s="25">
        <f>'Cuadro 1'!E16</f>
        <v>111128810</v>
      </c>
      <c r="E17" s="25">
        <v>28734720</v>
      </c>
      <c r="F17" s="25">
        <v>28734720</v>
      </c>
      <c r="G17" s="25">
        <v>1627780.89</v>
      </c>
      <c r="H17" s="25">
        <f t="shared" si="0"/>
        <v>27106939.109999999</v>
      </c>
      <c r="I17" s="25" t="s">
        <v>29</v>
      </c>
      <c r="J17" s="25" t="s">
        <v>29</v>
      </c>
      <c r="K17" s="139" t="s">
        <v>29</v>
      </c>
    </row>
    <row r="18" spans="1:11" s="110" customFormat="1" ht="22.8">
      <c r="A18" s="121">
        <v>2198</v>
      </c>
      <c r="B18" s="47" t="s">
        <v>40</v>
      </c>
      <c r="C18" s="140" t="s">
        <v>41</v>
      </c>
      <c r="D18" s="25">
        <f>'Cuadro 1'!E17</f>
        <v>55080000</v>
      </c>
      <c r="E18" s="25">
        <v>1610800</v>
      </c>
      <c r="F18" s="25">
        <v>1610800</v>
      </c>
      <c r="G18" s="25">
        <v>1303268.8700000001</v>
      </c>
      <c r="H18" s="25">
        <f t="shared" si="0"/>
        <v>307531.12999999989</v>
      </c>
      <c r="I18" s="25" t="s">
        <v>29</v>
      </c>
      <c r="J18" s="25" t="s">
        <v>29</v>
      </c>
      <c r="K18" s="139" t="s">
        <v>29</v>
      </c>
    </row>
    <row r="19" spans="1:11" s="110" customFormat="1" ht="26.4" customHeight="1">
      <c r="A19" s="121">
        <v>2270</v>
      </c>
      <c r="B19" s="47" t="s">
        <v>118</v>
      </c>
      <c r="C19" s="140" t="s">
        <v>44</v>
      </c>
      <c r="D19" s="25">
        <f>'Cuadro 1'!E18</f>
        <v>80000000</v>
      </c>
      <c r="E19" s="25" t="s">
        <v>29</v>
      </c>
      <c r="F19" s="25" t="s">
        <v>29</v>
      </c>
      <c r="G19" s="25" t="s">
        <v>29</v>
      </c>
      <c r="H19" s="25" t="s">
        <v>29</v>
      </c>
      <c r="I19" s="25" t="s">
        <v>29</v>
      </c>
      <c r="J19" s="25" t="s">
        <v>29</v>
      </c>
      <c r="K19" s="139" t="s">
        <v>29</v>
      </c>
    </row>
    <row r="20" spans="1:11" s="110" customFormat="1" ht="36.6" customHeight="1">
      <c r="A20" s="121">
        <v>2220</v>
      </c>
      <c r="B20" s="47" t="s">
        <v>45</v>
      </c>
      <c r="C20" s="140" t="s">
        <v>46</v>
      </c>
      <c r="D20" s="25">
        <v>425000000</v>
      </c>
      <c r="E20" s="25">
        <v>32797287.809999999</v>
      </c>
      <c r="F20" s="25">
        <v>32797287.809999999</v>
      </c>
      <c r="G20" s="25">
        <v>5290823.18</v>
      </c>
      <c r="H20" s="25">
        <f t="shared" si="0"/>
        <v>27506464.629999999</v>
      </c>
      <c r="I20" s="25" t="s">
        <v>29</v>
      </c>
      <c r="J20" s="25" t="s">
        <v>29</v>
      </c>
      <c r="K20" s="139" t="s">
        <v>29</v>
      </c>
    </row>
    <row r="21" spans="1:11" s="110" customFormat="1" ht="12">
      <c r="A21" s="141"/>
      <c r="B21" s="47"/>
      <c r="C21" s="35"/>
      <c r="D21" s="37">
        <f>SUM(D11:D20)</f>
        <v>1755279957.29</v>
      </c>
      <c r="E21" s="37">
        <f t="shared" ref="E21:J21" si="1">SUM(E11:E20)</f>
        <v>310547477</v>
      </c>
      <c r="F21" s="37">
        <f t="shared" si="1"/>
        <v>445000300.43402916</v>
      </c>
      <c r="G21" s="37">
        <f t="shared" si="1"/>
        <v>271404548.38</v>
      </c>
      <c r="H21" s="37">
        <f t="shared" si="1"/>
        <v>173595752.05402917</v>
      </c>
      <c r="I21" s="37">
        <f t="shared" si="1"/>
        <v>2087770</v>
      </c>
      <c r="J21" s="37">
        <f t="shared" si="1"/>
        <v>655088.18960000004</v>
      </c>
      <c r="K21" s="111">
        <f>SUM(K11:K20)</f>
        <v>1432681.8103999998</v>
      </c>
    </row>
    <row r="22" spans="1:11" s="110" customFormat="1" ht="12">
      <c r="A22" s="121"/>
      <c r="B22" s="47"/>
      <c r="C22" s="18"/>
      <c r="D22" s="25"/>
      <c r="E22" s="37"/>
      <c r="F22" s="37"/>
      <c r="G22" s="37"/>
      <c r="H22" s="37"/>
      <c r="I22" s="37"/>
      <c r="J22" s="37"/>
      <c r="K22" s="111"/>
    </row>
    <row r="23" spans="1:11" s="19" customFormat="1" ht="12">
      <c r="A23" s="121" t="s">
        <v>48</v>
      </c>
      <c r="B23" s="47"/>
      <c r="C23" s="18"/>
      <c r="D23" s="25"/>
      <c r="E23" s="25"/>
      <c r="F23" s="25"/>
      <c r="G23" s="25"/>
      <c r="H23" s="25"/>
      <c r="I23" s="25"/>
      <c r="J23" s="142"/>
      <c r="K23" s="139"/>
    </row>
    <row r="24" spans="1:11" s="19" customFormat="1" ht="12">
      <c r="A24" s="22" t="s">
        <v>49</v>
      </c>
      <c r="B24" s="47" t="s">
        <v>119</v>
      </c>
      <c r="C24" s="24" t="s">
        <v>27</v>
      </c>
      <c r="D24" s="25">
        <f>'Cuadro 1'!E23</f>
        <v>73000000</v>
      </c>
      <c r="E24" s="25">
        <v>12025899.7040902</v>
      </c>
      <c r="F24" s="25">
        <v>12788905.785192</v>
      </c>
      <c r="G24" s="25">
        <v>11659127.609999999</v>
      </c>
      <c r="H24" s="25">
        <f t="shared" ref="H24" si="2">F24-G24</f>
        <v>1129778.1751920003</v>
      </c>
      <c r="I24" s="25">
        <v>20000000</v>
      </c>
      <c r="J24" s="25">
        <v>17994580.350000001</v>
      </c>
      <c r="K24" s="139">
        <f>I24-J24</f>
        <v>2005419.6499999985</v>
      </c>
    </row>
    <row r="25" spans="1:11" s="19" customFormat="1" ht="12">
      <c r="A25" s="22" t="s">
        <v>52</v>
      </c>
      <c r="B25" s="47" t="s">
        <v>53</v>
      </c>
      <c r="C25" s="24" t="s">
        <v>54</v>
      </c>
      <c r="D25" s="25">
        <f>'Cuadro 1'!E24</f>
        <v>400000000</v>
      </c>
      <c r="E25" s="25" t="s">
        <v>29</v>
      </c>
      <c r="F25" s="25" t="s">
        <v>29</v>
      </c>
      <c r="G25" s="25" t="s">
        <v>29</v>
      </c>
      <c r="H25" s="25" t="s">
        <v>29</v>
      </c>
      <c r="I25" s="25" t="s">
        <v>29</v>
      </c>
      <c r="J25" s="25" t="s">
        <v>29</v>
      </c>
      <c r="K25" s="139" t="s">
        <v>29</v>
      </c>
    </row>
    <row r="26" spans="1:11" s="19" customFormat="1" ht="12">
      <c r="A26" s="45" t="s">
        <v>55</v>
      </c>
      <c r="B26" s="47" t="s">
        <v>53</v>
      </c>
      <c r="C26" s="24"/>
      <c r="D26" s="25">
        <f>'Cuadro 1'!E25</f>
        <v>50000000</v>
      </c>
      <c r="E26" s="25" t="s">
        <v>29</v>
      </c>
      <c r="F26" s="25" t="s">
        <v>29</v>
      </c>
      <c r="G26" s="25" t="s">
        <v>29</v>
      </c>
      <c r="H26" s="25" t="s">
        <v>29</v>
      </c>
      <c r="I26" s="25" t="s">
        <v>29</v>
      </c>
      <c r="J26" s="25" t="s">
        <v>29</v>
      </c>
      <c r="K26" s="139" t="s">
        <v>29</v>
      </c>
    </row>
    <row r="27" spans="1:11" s="19" customFormat="1" ht="12">
      <c r="A27" s="45" t="s">
        <v>56</v>
      </c>
      <c r="B27" s="47" t="s">
        <v>57</v>
      </c>
      <c r="C27" s="24" t="s">
        <v>58</v>
      </c>
      <c r="D27" s="25">
        <f>'Cuadro 1'!E26</f>
        <v>100000000</v>
      </c>
      <c r="E27" s="25" t="s">
        <v>29</v>
      </c>
      <c r="F27" s="25" t="s">
        <v>29</v>
      </c>
      <c r="G27" s="25" t="s">
        <v>29</v>
      </c>
      <c r="H27" s="25" t="s">
        <v>29</v>
      </c>
      <c r="I27" s="25" t="s">
        <v>29</v>
      </c>
      <c r="J27" s="25" t="s">
        <v>29</v>
      </c>
      <c r="K27" s="139" t="s">
        <v>29</v>
      </c>
    </row>
    <row r="28" spans="1:11" s="110" customFormat="1" ht="12">
      <c r="A28" s="121" t="s">
        <v>59</v>
      </c>
      <c r="B28" s="47" t="s">
        <v>60</v>
      </c>
      <c r="C28" s="18" t="s">
        <v>54</v>
      </c>
      <c r="D28" s="25">
        <f>'Cuadro 1'!E27</f>
        <v>144036000</v>
      </c>
      <c r="E28" s="25">
        <v>8000000</v>
      </c>
      <c r="F28" s="25">
        <v>8000000</v>
      </c>
      <c r="G28" s="25">
        <v>5327027.0599999996</v>
      </c>
      <c r="H28" s="25">
        <f t="shared" ref="H28" si="3">F28-G28</f>
        <v>2672972.9400000004</v>
      </c>
      <c r="I28" s="25" t="s">
        <v>29</v>
      </c>
      <c r="J28" s="25" t="s">
        <v>29</v>
      </c>
      <c r="K28" s="139" t="s">
        <v>29</v>
      </c>
    </row>
    <row r="29" spans="1:11" s="19" customFormat="1" ht="24.75" customHeight="1">
      <c r="A29" s="22" t="s">
        <v>61</v>
      </c>
      <c r="B29" s="47" t="s">
        <v>62</v>
      </c>
      <c r="C29" s="18" t="s">
        <v>63</v>
      </c>
      <c r="D29" s="25">
        <f>'Cuadro 1'!E28</f>
        <v>134500000</v>
      </c>
      <c r="E29" s="25">
        <v>91700000</v>
      </c>
      <c r="F29" s="25">
        <v>91700000</v>
      </c>
      <c r="G29" s="25">
        <v>31116487.77</v>
      </c>
      <c r="H29" s="25">
        <f t="shared" ref="H29:H30" si="4">F29-G29</f>
        <v>60583512.230000004</v>
      </c>
      <c r="I29" s="25" t="s">
        <v>29</v>
      </c>
      <c r="J29" s="25" t="s">
        <v>29</v>
      </c>
      <c r="K29" s="139" t="s">
        <v>29</v>
      </c>
    </row>
    <row r="30" spans="1:11" s="19" customFormat="1" ht="24.75" customHeight="1">
      <c r="A30" s="22" t="s">
        <v>64</v>
      </c>
      <c r="B30" s="47" t="s">
        <v>65</v>
      </c>
      <c r="C30" s="18" t="s">
        <v>66</v>
      </c>
      <c r="D30" s="25">
        <f>'Cuadro 1'!E29</f>
        <v>125000000</v>
      </c>
      <c r="E30" s="25">
        <v>53000000</v>
      </c>
      <c r="F30" s="25">
        <v>53000000</v>
      </c>
      <c r="G30" s="25">
        <v>26452645.149999999</v>
      </c>
      <c r="H30" s="25">
        <f t="shared" si="4"/>
        <v>26547354.850000001</v>
      </c>
      <c r="I30" s="25" t="s">
        <v>29</v>
      </c>
      <c r="J30" s="25" t="s">
        <v>29</v>
      </c>
      <c r="K30" s="139" t="s">
        <v>29</v>
      </c>
    </row>
    <row r="31" spans="1:11" s="19" customFormat="1" ht="24.75" customHeight="1">
      <c r="A31" s="22" t="s">
        <v>67</v>
      </c>
      <c r="B31" s="47" t="s">
        <v>68</v>
      </c>
      <c r="C31" s="18" t="s">
        <v>69</v>
      </c>
      <c r="D31" s="25">
        <f>'Cuadro 1'!E30</f>
        <v>100000000</v>
      </c>
      <c r="E31" s="25" t="s">
        <v>29</v>
      </c>
      <c r="F31" s="25" t="s">
        <v>29</v>
      </c>
      <c r="G31" s="25" t="s">
        <v>29</v>
      </c>
      <c r="H31" s="25" t="s">
        <v>29</v>
      </c>
      <c r="I31" s="25" t="s">
        <v>29</v>
      </c>
      <c r="J31" s="25" t="s">
        <v>29</v>
      </c>
      <c r="K31" s="139" t="s">
        <v>29</v>
      </c>
    </row>
    <row r="32" spans="1:11" s="19" customFormat="1" ht="16.5" customHeight="1">
      <c r="A32" s="143"/>
      <c r="B32" s="47"/>
      <c r="C32" s="18"/>
      <c r="D32" s="37">
        <f t="shared" ref="D32:K32" si="5">SUM(D24:D31)</f>
        <v>1126536000</v>
      </c>
      <c r="E32" s="37">
        <f t="shared" si="5"/>
        <v>164725899.70409021</v>
      </c>
      <c r="F32" s="37">
        <f t="shared" si="5"/>
        <v>165488905.78519201</v>
      </c>
      <c r="G32" s="37">
        <f t="shared" si="5"/>
        <v>74555287.590000004</v>
      </c>
      <c r="H32" s="37">
        <f t="shared" si="5"/>
        <v>90933618.195192009</v>
      </c>
      <c r="I32" s="37">
        <f t="shared" si="5"/>
        <v>20000000</v>
      </c>
      <c r="J32" s="37">
        <f t="shared" si="5"/>
        <v>17994580.350000001</v>
      </c>
      <c r="K32" s="111">
        <f t="shared" si="5"/>
        <v>2005419.6499999985</v>
      </c>
    </row>
    <row r="33" spans="1:12" s="19" customFormat="1" ht="12">
      <c r="A33" s="121"/>
      <c r="B33" s="47"/>
      <c r="C33" s="18"/>
      <c r="D33" s="25"/>
      <c r="E33" s="25"/>
      <c r="F33" s="25"/>
      <c r="G33" s="25"/>
      <c r="H33" s="25"/>
      <c r="I33" s="25"/>
      <c r="J33" s="25"/>
      <c r="K33" s="139"/>
    </row>
    <row r="34" spans="1:12" s="19" customFormat="1" ht="12">
      <c r="A34" s="121" t="s">
        <v>70</v>
      </c>
      <c r="B34" s="47"/>
      <c r="C34" s="24"/>
      <c r="D34" s="25"/>
      <c r="E34" s="25"/>
      <c r="F34" s="25"/>
      <c r="G34" s="25"/>
      <c r="H34" s="25"/>
      <c r="I34" s="25"/>
      <c r="J34" s="25"/>
      <c r="K34" s="139"/>
    </row>
    <row r="35" spans="1:12" s="110" customFormat="1" ht="22.8">
      <c r="A35" s="22" t="s">
        <v>71</v>
      </c>
      <c r="B35" s="47" t="s">
        <v>72</v>
      </c>
      <c r="C35" s="24" t="s">
        <v>35</v>
      </c>
      <c r="D35" s="25">
        <f>'Cuadro 1'!E34</f>
        <v>420000000</v>
      </c>
      <c r="E35" s="25" t="s">
        <v>29</v>
      </c>
      <c r="F35" s="25" t="s">
        <v>29</v>
      </c>
      <c r="G35" s="25" t="s">
        <v>29</v>
      </c>
      <c r="H35" s="25" t="s">
        <v>29</v>
      </c>
      <c r="I35" s="25" t="s">
        <v>29</v>
      </c>
      <c r="J35" s="25" t="s">
        <v>29</v>
      </c>
      <c r="K35" s="139" t="s">
        <v>29</v>
      </c>
    </row>
    <row r="36" spans="1:12" s="110" customFormat="1" ht="12">
      <c r="A36" s="22" t="s">
        <v>73</v>
      </c>
      <c r="B36" s="47" t="s">
        <v>74</v>
      </c>
      <c r="C36" s="18" t="s">
        <v>75</v>
      </c>
      <c r="D36" s="25">
        <f>'Cuadro 1'!E35</f>
        <v>156640000</v>
      </c>
      <c r="E36" s="25" t="s">
        <v>29</v>
      </c>
      <c r="F36" s="25" t="s">
        <v>29</v>
      </c>
      <c r="G36" s="25" t="s">
        <v>29</v>
      </c>
      <c r="H36" s="25" t="s">
        <v>29</v>
      </c>
      <c r="I36" s="25" t="s">
        <v>29</v>
      </c>
      <c r="J36" s="25" t="s">
        <v>29</v>
      </c>
      <c r="K36" s="139" t="s">
        <v>29</v>
      </c>
    </row>
    <row r="37" spans="1:12" s="110" customFormat="1" ht="22.8">
      <c r="A37" s="22" t="s">
        <v>77</v>
      </c>
      <c r="B37" s="47" t="s">
        <v>78</v>
      </c>
      <c r="C37" s="18" t="s">
        <v>79</v>
      </c>
      <c r="D37" s="25">
        <f>'Cuadro 1'!E36</f>
        <v>75100500</v>
      </c>
      <c r="E37" s="25">
        <v>7000000</v>
      </c>
      <c r="F37" s="25">
        <v>7000000</v>
      </c>
      <c r="G37" s="25">
        <v>131368.54999999999</v>
      </c>
      <c r="H37" s="25">
        <f>+F37-G37</f>
        <v>6868631.4500000002</v>
      </c>
      <c r="I37" s="25" t="s">
        <v>29</v>
      </c>
      <c r="J37" s="25" t="s">
        <v>29</v>
      </c>
      <c r="K37" s="139" t="s">
        <v>29</v>
      </c>
    </row>
    <row r="38" spans="1:12" s="110" customFormat="1" ht="12">
      <c r="A38" s="45"/>
      <c r="B38" s="47"/>
      <c r="C38" s="24"/>
      <c r="D38" s="37">
        <f>SUM(D35:D37)</f>
        <v>651740500</v>
      </c>
      <c r="E38" s="37">
        <f t="shared" ref="E38:K38" si="6">SUM(E35:E37)</f>
        <v>7000000</v>
      </c>
      <c r="F38" s="37">
        <f t="shared" si="6"/>
        <v>7000000</v>
      </c>
      <c r="G38" s="37">
        <f t="shared" si="6"/>
        <v>131368.54999999999</v>
      </c>
      <c r="H38" s="37">
        <f t="shared" si="6"/>
        <v>6868631.4500000002</v>
      </c>
      <c r="I38" s="37">
        <f t="shared" si="6"/>
        <v>0</v>
      </c>
      <c r="J38" s="37">
        <f t="shared" si="6"/>
        <v>0</v>
      </c>
      <c r="K38" s="111">
        <f t="shared" si="6"/>
        <v>0</v>
      </c>
    </row>
    <row r="39" spans="1:12" s="110" customFormat="1" ht="12">
      <c r="A39" s="121"/>
      <c r="B39" s="47"/>
      <c r="C39" s="24"/>
      <c r="D39" s="25"/>
      <c r="E39" s="37"/>
      <c r="F39" s="37"/>
      <c r="G39" s="37"/>
      <c r="H39" s="37"/>
      <c r="I39" s="37"/>
      <c r="J39" s="37"/>
      <c r="K39" s="111"/>
    </row>
    <row r="40" spans="1:12" s="110" customFormat="1" ht="12">
      <c r="A40" s="121" t="s">
        <v>80</v>
      </c>
      <c r="B40" s="47"/>
      <c r="C40" s="24"/>
      <c r="D40" s="25"/>
      <c r="E40" s="37"/>
      <c r="F40" s="37"/>
      <c r="G40" s="37"/>
      <c r="H40" s="37"/>
      <c r="I40" s="37"/>
      <c r="J40" s="37"/>
      <c r="K40" s="111"/>
    </row>
    <row r="41" spans="1:12" s="110" customFormat="1" ht="21.6" customHeight="1">
      <c r="A41" s="121" t="s">
        <v>81</v>
      </c>
      <c r="B41" s="144" t="s">
        <v>144</v>
      </c>
      <c r="C41" s="18" t="s">
        <v>31</v>
      </c>
      <c r="D41" s="25">
        <f>'Cuadro 1'!E40</f>
        <v>90542773.120000005</v>
      </c>
      <c r="E41" s="346">
        <v>147727758.05608001</v>
      </c>
      <c r="F41" s="346">
        <v>154057178.91999999</v>
      </c>
      <c r="G41" s="347">
        <v>117174141.36</v>
      </c>
      <c r="H41" s="346">
        <f>+F41-G41</f>
        <v>36883037.559999987</v>
      </c>
      <c r="I41" s="346" t="s">
        <v>29</v>
      </c>
      <c r="J41" s="346" t="s">
        <v>29</v>
      </c>
      <c r="K41" s="350" t="s">
        <v>29</v>
      </c>
    </row>
    <row r="42" spans="1:12" s="19" customFormat="1" ht="12">
      <c r="A42" s="121" t="s">
        <v>83</v>
      </c>
      <c r="B42" s="145" t="s">
        <v>145</v>
      </c>
      <c r="C42" s="18"/>
      <c r="D42" s="25">
        <f>'Cuadro 1'!E41</f>
        <v>296000000</v>
      </c>
      <c r="E42" s="346"/>
      <c r="F42" s="346"/>
      <c r="G42" s="347"/>
      <c r="H42" s="346"/>
      <c r="I42" s="346"/>
      <c r="J42" s="346"/>
      <c r="K42" s="350"/>
    </row>
    <row r="43" spans="1:12" s="19" customFormat="1" ht="16.5" customHeight="1">
      <c r="A43" s="143"/>
      <c r="B43" s="47"/>
      <c r="C43" s="18"/>
      <c r="D43" s="37">
        <f>SUM(D41:D42)</f>
        <v>386542773.12</v>
      </c>
      <c r="E43" s="37">
        <f t="shared" ref="E43:K43" si="7">SUM(E41:E42)</f>
        <v>147727758.05608001</v>
      </c>
      <c r="F43" s="37">
        <f t="shared" si="7"/>
        <v>154057178.91999999</v>
      </c>
      <c r="G43" s="37">
        <f t="shared" si="7"/>
        <v>117174141.36</v>
      </c>
      <c r="H43" s="37">
        <f t="shared" si="7"/>
        <v>36883037.559999987</v>
      </c>
      <c r="I43" s="37">
        <f t="shared" si="7"/>
        <v>0</v>
      </c>
      <c r="J43" s="37">
        <f t="shared" si="7"/>
        <v>0</v>
      </c>
      <c r="K43" s="111">
        <f t="shared" si="7"/>
        <v>0</v>
      </c>
    </row>
    <row r="44" spans="1:12" s="19" customFormat="1" ht="12">
      <c r="A44" s="22"/>
      <c r="B44" s="47"/>
      <c r="C44" s="24"/>
      <c r="D44" s="25"/>
      <c r="E44" s="25"/>
      <c r="F44" s="25"/>
      <c r="G44" s="25"/>
      <c r="H44" s="25"/>
      <c r="I44" s="25"/>
      <c r="J44" s="25"/>
      <c r="K44" s="139"/>
      <c r="L44" s="70"/>
    </row>
    <row r="45" spans="1:12" s="19" customFormat="1" ht="12">
      <c r="A45" s="121" t="s">
        <v>85</v>
      </c>
      <c r="B45" s="47"/>
      <c r="C45" s="18"/>
      <c r="D45" s="25"/>
      <c r="E45" s="25"/>
      <c r="F45" s="25"/>
      <c r="G45" s="25"/>
      <c r="H45" s="25"/>
      <c r="I45" s="25"/>
      <c r="J45" s="25"/>
      <c r="K45" s="139"/>
      <c r="L45" s="70"/>
    </row>
    <row r="46" spans="1:12" s="19" customFormat="1" ht="13.8">
      <c r="A46" s="121" t="s">
        <v>86</v>
      </c>
      <c r="B46" s="146" t="s">
        <v>146</v>
      </c>
      <c r="C46" s="18" t="s">
        <v>63</v>
      </c>
      <c r="D46" s="25">
        <f>'Cuadro 1'!E45</f>
        <v>195494546.8221136</v>
      </c>
      <c r="E46" s="25">
        <v>134325323.47975999</v>
      </c>
      <c r="F46" s="25">
        <v>134325323.47504622</v>
      </c>
      <c r="G46" s="25">
        <v>27518505.390000001</v>
      </c>
      <c r="H46" s="25">
        <f t="shared" ref="H46" si="8">F46-G46</f>
        <v>106806818.08504622</v>
      </c>
      <c r="I46" s="25" t="s">
        <v>29</v>
      </c>
      <c r="J46" s="25" t="s">
        <v>29</v>
      </c>
      <c r="K46" s="139" t="s">
        <v>29</v>
      </c>
    </row>
    <row r="47" spans="1:12" s="19" customFormat="1" ht="12">
      <c r="A47" s="121"/>
      <c r="B47" s="116"/>
      <c r="C47" s="18"/>
      <c r="D47" s="37">
        <f t="shared" ref="D47:K47" si="9">SUM(D46:D46)</f>
        <v>195494546.8221136</v>
      </c>
      <c r="E47" s="37">
        <f t="shared" si="9"/>
        <v>134325323.47975999</v>
      </c>
      <c r="F47" s="37">
        <f t="shared" si="9"/>
        <v>134325323.47504622</v>
      </c>
      <c r="G47" s="37">
        <f t="shared" si="9"/>
        <v>27518505.390000001</v>
      </c>
      <c r="H47" s="37">
        <f t="shared" si="9"/>
        <v>106806818.08504622</v>
      </c>
      <c r="I47" s="37">
        <f t="shared" si="9"/>
        <v>0</v>
      </c>
      <c r="J47" s="37">
        <f t="shared" si="9"/>
        <v>0</v>
      </c>
      <c r="K47" s="111">
        <f t="shared" si="9"/>
        <v>0</v>
      </c>
    </row>
    <row r="48" spans="1:12" s="19" customFormat="1" ht="12">
      <c r="A48" s="121"/>
      <c r="B48" s="116"/>
      <c r="C48" s="18"/>
      <c r="D48" s="37"/>
      <c r="E48" s="37"/>
      <c r="F48" s="37"/>
      <c r="G48" s="37"/>
      <c r="H48" s="37"/>
      <c r="I48" s="37"/>
      <c r="J48" s="37"/>
      <c r="K48" s="111"/>
    </row>
    <row r="49" spans="1:12" s="19" customFormat="1" ht="12">
      <c r="A49" s="143" t="s">
        <v>89</v>
      </c>
      <c r="B49" s="116"/>
      <c r="C49" s="18"/>
      <c r="D49" s="37"/>
      <c r="E49" s="37"/>
      <c r="F49" s="37"/>
      <c r="G49" s="37"/>
      <c r="H49" s="37"/>
      <c r="I49" s="37"/>
      <c r="J49" s="37"/>
      <c r="K49" s="111"/>
    </row>
    <row r="50" spans="1:12" s="19" customFormat="1" ht="13.8">
      <c r="A50" s="121">
        <v>28568</v>
      </c>
      <c r="B50" s="117" t="s">
        <v>147</v>
      </c>
      <c r="C50" s="18" t="s">
        <v>28</v>
      </c>
      <c r="D50" s="25">
        <f>'Cuadro 1'!E49</f>
        <v>86366097.035399988</v>
      </c>
      <c r="E50" s="25">
        <f>8724118*'Cuadro 4'!N75</f>
        <v>9504054.1491999999</v>
      </c>
      <c r="F50" s="25">
        <f>8724118*'Cuadro 4'!N75</f>
        <v>9504054.1491999999</v>
      </c>
      <c r="G50" s="138">
        <f>5450962.95*'Cuadro 4'!N75</f>
        <v>5938279.03773</v>
      </c>
      <c r="H50" s="25">
        <f>F50-G50</f>
        <v>3565775.1114699999</v>
      </c>
      <c r="I50" s="25" t="s">
        <v>29</v>
      </c>
      <c r="J50" s="25" t="s">
        <v>29</v>
      </c>
      <c r="K50" s="139" t="s">
        <v>29</v>
      </c>
    </row>
    <row r="51" spans="1:12" s="19" customFormat="1" ht="12">
      <c r="A51" s="121"/>
      <c r="B51" s="122"/>
      <c r="D51" s="37">
        <f>SUM(D50)</f>
        <v>86366097.035399988</v>
      </c>
      <c r="E51" s="37">
        <f t="shared" ref="E51:K51" si="10">SUM(E50)</f>
        <v>9504054.1491999999</v>
      </c>
      <c r="F51" s="37">
        <f t="shared" si="10"/>
        <v>9504054.1491999999</v>
      </c>
      <c r="G51" s="37">
        <f t="shared" si="10"/>
        <v>5938279.03773</v>
      </c>
      <c r="H51" s="37">
        <f t="shared" si="10"/>
        <v>3565775.1114699999</v>
      </c>
      <c r="I51" s="37">
        <f t="shared" si="10"/>
        <v>0</v>
      </c>
      <c r="J51" s="37">
        <f t="shared" si="10"/>
        <v>0</v>
      </c>
      <c r="K51" s="111">
        <f t="shared" si="10"/>
        <v>0</v>
      </c>
    </row>
    <row r="52" spans="1:12" s="19" customFormat="1" ht="12">
      <c r="A52" s="121"/>
      <c r="B52" s="122"/>
      <c r="D52" s="37"/>
      <c r="E52" s="37"/>
      <c r="F52" s="37"/>
      <c r="G52" s="37"/>
      <c r="H52" s="37"/>
      <c r="I52" s="37"/>
      <c r="J52" s="37"/>
      <c r="K52" s="111"/>
    </row>
    <row r="53" spans="1:12" s="19" customFormat="1" ht="12">
      <c r="A53" s="121"/>
      <c r="B53" s="122"/>
      <c r="D53" s="37"/>
      <c r="E53" s="25"/>
      <c r="F53" s="25"/>
      <c r="G53" s="25"/>
      <c r="H53" s="25"/>
      <c r="I53" s="25"/>
      <c r="J53" s="25"/>
      <c r="K53" s="139"/>
    </row>
    <row r="54" spans="1:12" s="110" customFormat="1" ht="12.6" thickBot="1">
      <c r="A54" s="147" t="s">
        <v>91</v>
      </c>
      <c r="B54" s="64"/>
      <c r="C54" s="148"/>
      <c r="D54" s="67">
        <f t="shared" ref="D54:K54" si="11">D21+D32+D38+D43+D47+D51</f>
        <v>4201959874.2675133</v>
      </c>
      <c r="E54" s="67">
        <f t="shared" si="11"/>
        <v>773830512.38913012</v>
      </c>
      <c r="F54" s="67">
        <f t="shared" si="11"/>
        <v>915375762.76346731</v>
      </c>
      <c r="G54" s="67">
        <f t="shared" si="11"/>
        <v>496722130.30773002</v>
      </c>
      <c r="H54" s="67">
        <f t="shared" si="11"/>
        <v>418653632.45573741</v>
      </c>
      <c r="I54" s="67">
        <f t="shared" si="11"/>
        <v>22087770</v>
      </c>
      <c r="J54" s="67">
        <f t="shared" si="11"/>
        <v>18649668.5396</v>
      </c>
      <c r="K54" s="120">
        <f t="shared" si="11"/>
        <v>3438101.4603999984</v>
      </c>
    </row>
    <row r="55" spans="1:12" s="19" customFormat="1" ht="12">
      <c r="A55" s="110"/>
      <c r="B55" s="110"/>
      <c r="C55" s="110"/>
      <c r="E55" s="37"/>
      <c r="F55" s="37"/>
      <c r="G55" s="37"/>
      <c r="H55" s="37"/>
      <c r="I55" s="37"/>
      <c r="J55" s="37"/>
      <c r="K55" s="37"/>
    </row>
    <row r="56" spans="1:12" s="19" customFormat="1" ht="15" customHeight="1">
      <c r="A56" s="110" t="s">
        <v>125</v>
      </c>
      <c r="B56" s="110"/>
      <c r="C56" s="110"/>
      <c r="E56" s="25"/>
      <c r="F56" s="110"/>
      <c r="G56" s="149"/>
      <c r="H56" s="110"/>
      <c r="I56" s="80"/>
      <c r="J56" s="80"/>
      <c r="K56" s="80"/>
    </row>
    <row r="57" spans="1:12" s="19" customFormat="1" ht="12.75" customHeight="1">
      <c r="F57" s="150"/>
      <c r="G57" s="151"/>
      <c r="H57" s="110"/>
      <c r="I57" s="80"/>
      <c r="J57" s="80"/>
      <c r="K57" s="80"/>
    </row>
    <row r="58" spans="1:12" s="153" customFormat="1" ht="33.6" customHeight="1">
      <c r="A58" s="123" t="s">
        <v>93</v>
      </c>
      <c r="B58" s="152"/>
      <c r="E58" s="55"/>
      <c r="F58" s="154"/>
      <c r="G58" s="154"/>
      <c r="H58" s="55"/>
      <c r="I58" s="33"/>
      <c r="J58" s="33"/>
      <c r="K58" s="33"/>
    </row>
    <row r="59" spans="1:12" s="153" customFormat="1" ht="33.6" customHeight="1">
      <c r="A59" s="75" t="s">
        <v>126</v>
      </c>
      <c r="B59" s="152"/>
      <c r="E59" s="55"/>
    </row>
    <row r="60" spans="1:12" s="153" customFormat="1" ht="33.6" customHeight="1">
      <c r="A60" s="348" t="s">
        <v>148</v>
      </c>
      <c r="B60" s="349"/>
      <c r="C60" s="349"/>
      <c r="D60" s="349"/>
      <c r="E60" s="349"/>
      <c r="F60" s="349"/>
      <c r="G60" s="349"/>
      <c r="H60" s="349"/>
      <c r="I60" s="349"/>
      <c r="J60" s="349"/>
      <c r="K60" s="349"/>
      <c r="L60" s="349"/>
    </row>
    <row r="61" spans="1:12" s="156" customFormat="1" ht="33.6" customHeight="1">
      <c r="A61" s="77" t="s">
        <v>149</v>
      </c>
      <c r="B61" s="155"/>
      <c r="F61" s="59"/>
    </row>
    <row r="62" spans="1:12" ht="46.2" customHeight="1">
      <c r="A62" s="85"/>
      <c r="B62" s="85"/>
      <c r="F62" s="85"/>
    </row>
    <row r="63" spans="1:12" s="153" customFormat="1" ht="33.6" customHeight="1">
      <c r="B63" s="152"/>
    </row>
    <row r="64" spans="1:12" ht="13.2">
      <c r="A64" s="4"/>
    </row>
    <row r="65" spans="1:1" ht="12">
      <c r="A65"/>
    </row>
    <row r="66" spans="1:1" ht="15">
      <c r="A66" s="159"/>
    </row>
  </sheetData>
  <sheetProtection algorithmName="SHA-512" hashValue="eBcArSWjgW74Ece5ZCH+N+eY2TGU04pJPVqYVyK/ErfXfiI6xkgWeGpsAvfQoaaStg3EeqpxZwpbWGZEPriZQg==" saltValue="YCDMFvG490YWS93twaNg0g==" spinCount="100000" sheet="1" objects="1" scenarios="1"/>
  <mergeCells count="18">
    <mergeCell ref="F41:F42"/>
    <mergeCell ref="G41:G42"/>
    <mergeCell ref="H41:H42"/>
    <mergeCell ref="A60:L60"/>
    <mergeCell ref="I41:I42"/>
    <mergeCell ref="J41:J42"/>
    <mergeCell ref="K41:K42"/>
    <mergeCell ref="E41:E42"/>
    <mergeCell ref="A2:K2"/>
    <mergeCell ref="A3:K3"/>
    <mergeCell ref="A4:K4"/>
    <mergeCell ref="A5:K5"/>
    <mergeCell ref="A7:A8"/>
    <mergeCell ref="B7:B8"/>
    <mergeCell ref="C7:C8"/>
    <mergeCell ref="D7:D8"/>
    <mergeCell ref="E7:H7"/>
    <mergeCell ref="I7:K7"/>
  </mergeCells>
  <pageMargins left="0.7" right="0.7" top="0.75" bottom="0.75" header="0.3" footer="0.3"/>
  <pageSetup scale="31" orientation="portrait" r:id="rId1"/>
  <ignoredErrors>
    <ignoredError sqref="D49:D53 D39:D47 D33:D37 D19 D11:D18 D22:D24 D25:D31 F8:L10 F43:L43 L39:L40 F36:L38 L33 F25:H28 J23 F47:L47 G45 F41:G41 L41 F49:G49 L48 F34 L34 F50:G50 L50 L22 L44 F35:G35 L35 F24:G24 J24:L24 F46:G46 L46 L49 F13:L13 F11:G11 L11 F30:L32 F29:G29 L29 F42:G42 L42 F12:H12 L12 F16:H16 F14:H14 L14 F15:H15 J15 L25:L28 F19:L21 F18:H18 L18 F17:H17 L17 L16 L23 L15 L45" unlockedFormula="1"/>
    <ignoredError sqref="F53 F44:F45 F22:F23 F33 F39:F40 I45:K45 I49:K49 I44:K44 I22:K22 I39:K40 I33:K34 I48:K48 H45 I23 K15 K23 G23:H23 I16:K16 I17:K17 I24 I18:K18 I35:K35 I29:K29 I46:K46 I25:K28 I15 I14:K14 I12:K12 I41:K41 I42:K42 H42 I50:K50 H29 I11:K11 H11 H49 H46 H24 H35 G44:H44 G22:H22 H50 G39:H40 G33:H34 F48:H48 H41" evalError="1" unlockedFormula="1"/>
    <ignoredError sqref="G53:H53 F52:H52 E44:E45 E46 E52:E53 E48:E49 I53:K53 I52:K52" evalError="1"/>
    <ignoredError sqref="A42"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1"/>
  <dimension ref="A2:CA85"/>
  <sheetViews>
    <sheetView showGridLines="0" zoomScaleNormal="100" zoomScaleSheetLayoutView="100" workbookViewId="0">
      <pane xSplit="1" ySplit="8" topLeftCell="H9" activePane="bottomRight" state="frozenSplit"/>
      <selection pane="topRight" activeCell="B1" sqref="B1"/>
      <selection pane="bottomLeft" activeCell="A9" sqref="A9"/>
      <selection pane="bottomRight" activeCell="L11" sqref="L11"/>
    </sheetView>
  </sheetViews>
  <sheetFormatPr baseColWidth="10" defaultColWidth="11" defaultRowHeight="11.4"/>
  <cols>
    <col min="1" max="1" width="19.33203125" style="249" customWidth="1"/>
    <col min="2" max="2" width="49.88671875" style="249" customWidth="1"/>
    <col min="3" max="3" width="12.88671875" style="158" customWidth="1"/>
    <col min="4" max="4" width="24.33203125" style="158" customWidth="1"/>
    <col min="5" max="5" width="19.21875" style="158" customWidth="1"/>
    <col min="6" max="6" width="16.44140625" style="158" customWidth="1"/>
    <col min="7" max="7" width="18.77734375" style="158" customWidth="1"/>
    <col min="8" max="8" width="17.6640625" style="158" customWidth="1"/>
    <col min="9" max="10" width="18.109375" style="19" customWidth="1"/>
    <col min="11" max="12" width="17.88671875" style="19" customWidth="1"/>
    <col min="13" max="14" width="19" style="19" customWidth="1"/>
    <col min="15" max="15" width="14.6640625" style="19" customWidth="1"/>
    <col min="16" max="16" width="12" style="19" customWidth="1"/>
    <col min="17" max="17" width="12.33203125" style="19" customWidth="1"/>
    <col min="18" max="22" width="12" style="19" customWidth="1"/>
    <col min="23" max="23" width="12" style="89" customWidth="1"/>
    <col min="24" max="25" width="8.88671875" style="19" customWidth="1"/>
    <col min="26" max="31" width="8.88671875" style="158" customWidth="1"/>
    <col min="32" max="32" width="13" style="215" customWidth="1"/>
    <col min="33" max="33" width="11.6640625" style="158" bestFit="1" customWidth="1"/>
    <col min="34" max="37" width="8.88671875" style="158" customWidth="1"/>
    <col min="38" max="46" width="11" style="7" customWidth="1"/>
    <col min="47" max="79" width="11" style="7"/>
    <col min="80" max="16384" width="11" style="158"/>
  </cols>
  <sheetData>
    <row r="2" spans="1:79" ht="12">
      <c r="A2" s="354" t="s">
        <v>150</v>
      </c>
      <c r="B2" s="354"/>
      <c r="C2" s="354"/>
      <c r="D2" s="354"/>
      <c r="E2" s="354"/>
      <c r="F2" s="354"/>
      <c r="G2" s="354"/>
      <c r="H2" s="354"/>
      <c r="I2" s="354"/>
      <c r="J2" s="354"/>
      <c r="K2" s="354"/>
      <c r="L2" s="354"/>
      <c r="M2" s="354"/>
      <c r="N2" s="354"/>
      <c r="O2" s="354"/>
      <c r="P2" s="354"/>
      <c r="Q2" s="354"/>
      <c r="R2" s="354"/>
      <c r="S2" s="354"/>
      <c r="T2" s="354"/>
      <c r="U2" s="354"/>
      <c r="V2" s="354"/>
      <c r="W2" s="354"/>
      <c r="X2" s="354"/>
      <c r="Y2" s="354"/>
      <c r="Z2" s="354"/>
      <c r="AA2" s="354"/>
      <c r="AB2" s="354"/>
      <c r="AC2" s="354"/>
      <c r="AD2" s="354"/>
      <c r="AE2" s="354"/>
      <c r="AF2" s="354"/>
      <c r="AG2" s="110"/>
      <c r="AH2" s="110"/>
      <c r="AI2" s="110"/>
      <c r="AJ2" s="110"/>
      <c r="AK2" s="110"/>
    </row>
    <row r="3" spans="1:79" ht="12">
      <c r="A3" s="354" t="s">
        <v>151</v>
      </c>
      <c r="B3" s="354"/>
      <c r="C3" s="354"/>
      <c r="D3" s="354"/>
      <c r="E3" s="354"/>
      <c r="F3" s="354"/>
      <c r="G3" s="354"/>
      <c r="H3" s="354"/>
      <c r="I3" s="354"/>
      <c r="J3" s="354"/>
      <c r="K3" s="354"/>
      <c r="L3" s="354"/>
      <c r="M3" s="354"/>
      <c r="N3" s="354"/>
      <c r="O3" s="354"/>
      <c r="P3" s="354"/>
      <c r="Q3" s="354"/>
      <c r="R3" s="354"/>
      <c r="S3" s="354"/>
      <c r="T3" s="354"/>
      <c r="U3" s="354"/>
      <c r="V3" s="354"/>
      <c r="W3" s="354"/>
      <c r="X3" s="354"/>
      <c r="Y3" s="354"/>
      <c r="Z3" s="354"/>
      <c r="AA3" s="354"/>
      <c r="AB3" s="354"/>
      <c r="AC3" s="354"/>
      <c r="AD3" s="354"/>
      <c r="AE3" s="354"/>
      <c r="AF3" s="354"/>
      <c r="AG3" s="354"/>
      <c r="AH3" s="354"/>
      <c r="AI3" s="354"/>
      <c r="AJ3" s="354"/>
      <c r="AK3" s="354"/>
    </row>
    <row r="4" spans="1:79" ht="12">
      <c r="A4" s="354" t="s">
        <v>12</v>
      </c>
      <c r="B4" s="354"/>
      <c r="C4" s="354"/>
      <c r="D4" s="354"/>
      <c r="E4" s="354"/>
      <c r="F4" s="354"/>
      <c r="G4" s="354"/>
      <c r="H4" s="354"/>
      <c r="I4" s="354"/>
      <c r="J4" s="354"/>
      <c r="K4" s="354"/>
      <c r="L4" s="354"/>
      <c r="M4" s="354"/>
      <c r="N4" s="354"/>
      <c r="O4" s="354"/>
      <c r="P4" s="354"/>
      <c r="Q4" s="354"/>
      <c r="R4" s="354"/>
      <c r="S4" s="354"/>
      <c r="T4" s="354"/>
      <c r="U4" s="354"/>
      <c r="V4" s="354"/>
      <c r="W4" s="354"/>
      <c r="X4" s="354"/>
      <c r="Y4" s="354"/>
      <c r="Z4" s="354"/>
      <c r="AA4" s="354"/>
      <c r="AB4" s="354"/>
      <c r="AC4" s="354"/>
      <c r="AD4" s="354"/>
      <c r="AE4" s="354"/>
      <c r="AF4" s="354"/>
      <c r="AG4" s="354"/>
      <c r="AH4" s="354"/>
      <c r="AI4" s="354"/>
      <c r="AJ4" s="354"/>
      <c r="AK4" s="354"/>
    </row>
    <row r="5" spans="1:79" ht="12">
      <c r="A5" s="355">
        <f>'Cuadro 1'!A5:L5</f>
        <v>45016</v>
      </c>
      <c r="B5" s="355"/>
      <c r="C5" s="355"/>
      <c r="D5" s="355"/>
      <c r="E5" s="355"/>
      <c r="F5" s="355"/>
      <c r="G5" s="355"/>
      <c r="H5" s="355"/>
      <c r="I5" s="355"/>
      <c r="J5" s="355"/>
      <c r="K5" s="355"/>
      <c r="L5" s="355"/>
      <c r="M5" s="355"/>
      <c r="N5" s="355"/>
      <c r="O5" s="355"/>
      <c r="P5" s="355"/>
      <c r="Q5" s="355"/>
      <c r="R5" s="355"/>
      <c r="S5" s="355"/>
      <c r="T5" s="355"/>
      <c r="U5" s="355"/>
      <c r="V5" s="355"/>
      <c r="W5" s="355"/>
      <c r="X5" s="355"/>
      <c r="Y5" s="355"/>
      <c r="Z5" s="355"/>
      <c r="AA5" s="355"/>
      <c r="AB5" s="355"/>
      <c r="AC5" s="355"/>
      <c r="AD5" s="355"/>
      <c r="AE5" s="355"/>
      <c r="AF5" s="355"/>
      <c r="AG5" s="160"/>
      <c r="AH5" s="160"/>
      <c r="AI5" s="160"/>
      <c r="AJ5" s="160"/>
      <c r="AK5" s="160"/>
    </row>
    <row r="6" spans="1:79" ht="12" customHeight="1" thickBot="1">
      <c r="A6" s="158"/>
      <c r="B6" s="158"/>
      <c r="I6" s="158"/>
      <c r="J6" s="158"/>
      <c r="K6" s="158"/>
      <c r="L6" s="158"/>
      <c r="M6" s="158"/>
      <c r="N6" s="158"/>
      <c r="O6" s="158"/>
      <c r="P6" s="158"/>
      <c r="Q6" s="158"/>
      <c r="R6" s="158"/>
      <c r="S6" s="158"/>
      <c r="T6" s="158"/>
      <c r="U6" s="158"/>
      <c r="V6" s="158"/>
      <c r="W6" s="158"/>
      <c r="X6" s="158"/>
      <c r="Y6" s="158"/>
      <c r="AF6" s="158"/>
    </row>
    <row r="7" spans="1:79" s="162" customFormat="1" ht="21" customHeight="1">
      <c r="A7" s="336" t="s">
        <v>13</v>
      </c>
      <c r="B7" s="336" t="s">
        <v>101</v>
      </c>
      <c r="C7" s="336" t="s">
        <v>102</v>
      </c>
      <c r="D7" s="336" t="s">
        <v>152</v>
      </c>
      <c r="E7" s="361" t="s">
        <v>104</v>
      </c>
      <c r="F7" s="343" t="s">
        <v>153</v>
      </c>
      <c r="G7" s="344"/>
      <c r="H7" s="344"/>
      <c r="I7" s="344"/>
      <c r="J7" s="344"/>
      <c r="K7" s="344"/>
      <c r="L7" s="344"/>
      <c r="M7" s="344"/>
      <c r="N7" s="345"/>
      <c r="O7" s="344" t="s">
        <v>154</v>
      </c>
      <c r="P7" s="344"/>
      <c r="Q7" s="344"/>
      <c r="R7" s="344"/>
      <c r="S7" s="344"/>
      <c r="T7" s="344"/>
      <c r="U7" s="344"/>
      <c r="V7" s="344"/>
      <c r="W7" s="344"/>
      <c r="X7" s="358" t="s">
        <v>155</v>
      </c>
      <c r="Y7" s="359"/>
      <c r="Z7" s="359"/>
      <c r="AA7" s="359"/>
      <c r="AB7" s="359"/>
      <c r="AC7" s="359"/>
      <c r="AD7" s="359"/>
      <c r="AE7" s="359"/>
      <c r="AF7" s="36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row>
    <row r="8" spans="1:79" s="162" customFormat="1" ht="41.25" customHeight="1" thickBot="1">
      <c r="A8" s="356"/>
      <c r="B8" s="356"/>
      <c r="C8" s="356"/>
      <c r="D8" s="356"/>
      <c r="E8" s="362"/>
      <c r="F8" s="93">
        <v>2015</v>
      </c>
      <c r="G8" s="93">
        <v>2016</v>
      </c>
      <c r="H8" s="93">
        <v>2017</v>
      </c>
      <c r="I8" s="93">
        <v>2018</v>
      </c>
      <c r="J8" s="93">
        <v>2019</v>
      </c>
      <c r="K8" s="93">
        <v>2020</v>
      </c>
      <c r="L8" s="93">
        <v>2021</v>
      </c>
      <c r="M8" s="92">
        <v>2022</v>
      </c>
      <c r="N8" s="92" t="s">
        <v>108</v>
      </c>
      <c r="O8" s="93">
        <v>2015</v>
      </c>
      <c r="P8" s="93">
        <v>2016</v>
      </c>
      <c r="Q8" s="93">
        <v>2017</v>
      </c>
      <c r="R8" s="93">
        <v>2018</v>
      </c>
      <c r="S8" s="93">
        <v>2019</v>
      </c>
      <c r="T8" s="93">
        <v>2020</v>
      </c>
      <c r="U8" s="93">
        <v>2021</v>
      </c>
      <c r="V8" s="93">
        <v>2022</v>
      </c>
      <c r="W8" s="161" t="s">
        <v>156</v>
      </c>
      <c r="X8" s="163">
        <v>2015</v>
      </c>
      <c r="Y8" s="93">
        <v>2016</v>
      </c>
      <c r="Z8" s="93">
        <v>2017</v>
      </c>
      <c r="AA8" s="161">
        <v>2018</v>
      </c>
      <c r="AB8" s="9">
        <v>2019</v>
      </c>
      <c r="AC8" s="9">
        <v>2020</v>
      </c>
      <c r="AD8" s="9">
        <v>2021</v>
      </c>
      <c r="AE8" s="9">
        <v>2022</v>
      </c>
      <c r="AF8" s="164" t="s">
        <v>156</v>
      </c>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row>
    <row r="9" spans="1:79">
      <c r="A9" s="165"/>
      <c r="B9" s="166"/>
      <c r="C9" s="167"/>
      <c r="D9" s="167"/>
      <c r="E9" s="167"/>
      <c r="F9" s="165"/>
      <c r="G9" s="131"/>
      <c r="H9" s="131"/>
      <c r="I9" s="131"/>
      <c r="J9" s="131"/>
      <c r="K9" s="131"/>
      <c r="L9" s="131"/>
      <c r="M9" s="131"/>
      <c r="N9" s="168"/>
      <c r="O9" s="131"/>
      <c r="P9" s="131"/>
      <c r="Q9" s="166"/>
      <c r="R9" s="166"/>
      <c r="S9" s="166"/>
      <c r="T9" s="166"/>
      <c r="U9" s="166"/>
      <c r="V9" s="166"/>
      <c r="W9" s="169"/>
      <c r="X9" s="170"/>
      <c r="Y9" s="167"/>
      <c r="Z9" s="167"/>
      <c r="AA9" s="167"/>
      <c r="AF9" s="171"/>
      <c r="AG9" s="7"/>
      <c r="AH9" s="7"/>
      <c r="AI9" s="7"/>
      <c r="AJ9" s="7"/>
      <c r="AK9" s="7"/>
      <c r="BT9" s="158"/>
      <c r="BU9" s="158"/>
      <c r="BV9" s="158"/>
      <c r="BW9" s="158"/>
      <c r="BX9" s="158"/>
      <c r="BY9" s="158"/>
      <c r="BZ9" s="158"/>
      <c r="CA9" s="158"/>
    </row>
    <row r="10" spans="1:79" ht="16.5" customHeight="1">
      <c r="A10" s="172" t="s">
        <v>25</v>
      </c>
      <c r="B10" s="173"/>
      <c r="C10" s="174"/>
      <c r="D10" s="174"/>
      <c r="E10" s="174"/>
      <c r="F10" s="175"/>
      <c r="G10" s="136"/>
      <c r="H10" s="136"/>
      <c r="I10" s="136"/>
      <c r="J10" s="136"/>
      <c r="K10" s="135"/>
      <c r="L10" s="135"/>
      <c r="M10" s="136"/>
      <c r="N10" s="137"/>
      <c r="O10" s="176"/>
      <c r="P10" s="136"/>
      <c r="Q10" s="136"/>
      <c r="R10" s="136"/>
      <c r="S10" s="136"/>
      <c r="T10" s="136"/>
      <c r="U10" s="136"/>
      <c r="V10" s="136"/>
      <c r="W10" s="177"/>
      <c r="X10" s="178"/>
      <c r="Y10" s="174"/>
      <c r="Z10" s="174"/>
      <c r="AA10" s="174"/>
      <c r="AB10" s="174"/>
      <c r="AC10" s="174"/>
      <c r="AD10" s="174"/>
      <c r="AE10" s="174"/>
      <c r="AF10" s="179"/>
      <c r="AG10" s="7"/>
      <c r="AH10" s="7"/>
      <c r="AI10" s="7"/>
      <c r="AJ10" s="7"/>
      <c r="AK10" s="7"/>
      <c r="BT10" s="158"/>
      <c r="BU10" s="158"/>
      <c r="BV10" s="158"/>
      <c r="BW10" s="158"/>
      <c r="BX10" s="158"/>
      <c r="BY10" s="158"/>
      <c r="BZ10" s="158"/>
      <c r="CA10" s="158"/>
    </row>
    <row r="11" spans="1:79" s="19" customFormat="1" ht="40.200000000000003" customHeight="1">
      <c r="A11" s="22">
        <v>1725</v>
      </c>
      <c r="B11" s="114" t="s">
        <v>157</v>
      </c>
      <c r="C11" s="24" t="s">
        <v>27</v>
      </c>
      <c r="D11" s="180">
        <f>'Cuadro 1'!E10</f>
        <v>99453757</v>
      </c>
      <c r="E11" s="180">
        <f>'Cuadro 2'!E11</f>
        <v>99453757</v>
      </c>
      <c r="F11" s="181">
        <v>9000000</v>
      </c>
      <c r="G11" s="25">
        <v>16770000</v>
      </c>
      <c r="H11" s="25">
        <v>10000000</v>
      </c>
      <c r="I11" s="25">
        <v>0</v>
      </c>
      <c r="J11" s="25">
        <v>0</v>
      </c>
      <c r="K11" s="25">
        <v>0</v>
      </c>
      <c r="L11" s="25">
        <v>12483757</v>
      </c>
      <c r="M11" s="25" t="s">
        <v>29</v>
      </c>
      <c r="N11" s="139" t="str">
        <f>'Cuadro 2'!H11</f>
        <v>N/A</v>
      </c>
      <c r="O11" s="182">
        <v>0.58161441476257181</v>
      </c>
      <c r="P11" s="182">
        <v>0.74363557316071682</v>
      </c>
      <c r="Q11" s="182">
        <v>0.84024926332061256</v>
      </c>
      <c r="R11" s="182">
        <v>0.84024926332061256</v>
      </c>
      <c r="S11" s="182">
        <v>0.84024926332061256</v>
      </c>
      <c r="T11" s="182">
        <v>0.84024926332061256</v>
      </c>
      <c r="U11" s="182">
        <v>1</v>
      </c>
      <c r="V11" s="182">
        <v>1</v>
      </c>
      <c r="W11" s="182">
        <f t="shared" ref="W11:W20" si="0">E11/D11</f>
        <v>1</v>
      </c>
      <c r="X11" s="183">
        <v>0.61199999999999999</v>
      </c>
      <c r="Y11" s="182">
        <v>0.68979999999999997</v>
      </c>
      <c r="Z11" s="182">
        <v>0.79579999999999995</v>
      </c>
      <c r="AA11" s="182">
        <f>'[1]Anexo 2'!J11</f>
        <v>0.70109999999999995</v>
      </c>
      <c r="AB11" s="182">
        <v>0.76898207225784998</v>
      </c>
      <c r="AC11" s="182">
        <v>0.83728779432698874</v>
      </c>
      <c r="AD11" s="182">
        <v>0.91349999999999998</v>
      </c>
      <c r="AE11" s="182">
        <v>0.9516</v>
      </c>
      <c r="AF11" s="184">
        <v>0.92090000000000005</v>
      </c>
      <c r="AG11" s="185"/>
      <c r="AH11" s="186"/>
      <c r="AI11" s="186"/>
      <c r="AL11" s="187"/>
    </row>
    <row r="12" spans="1:79" s="19" customFormat="1" ht="22.95" customHeight="1">
      <c r="A12" s="121">
        <v>2080</v>
      </c>
      <c r="B12" s="188" t="s">
        <v>158</v>
      </c>
      <c r="C12" s="24" t="s">
        <v>31</v>
      </c>
      <c r="D12" s="180">
        <f>'Cuadro 1'!E11</f>
        <v>340000000</v>
      </c>
      <c r="E12" s="180">
        <f>'Cuadro 2'!E12</f>
        <v>339999998</v>
      </c>
      <c r="F12" s="181">
        <v>30618366</v>
      </c>
      <c r="G12" s="25">
        <v>93500569</v>
      </c>
      <c r="H12" s="25">
        <v>13134370</v>
      </c>
      <c r="I12" s="25">
        <v>6000000</v>
      </c>
      <c r="J12" s="25">
        <v>85381480</v>
      </c>
      <c r="K12" s="25">
        <v>21238960</v>
      </c>
      <c r="L12" s="25">
        <v>42672450</v>
      </c>
      <c r="M12" s="25">
        <v>0</v>
      </c>
      <c r="N12" s="139" t="str">
        <f>'Cuadro 2'!H12</f>
        <v>N/A</v>
      </c>
      <c r="O12" s="182">
        <v>0.22962402647058824</v>
      </c>
      <c r="P12" s="182">
        <v>0.50462569999999995</v>
      </c>
      <c r="Q12" s="182">
        <v>0.54325619999999997</v>
      </c>
      <c r="R12" s="182">
        <v>0.56090325882352943</v>
      </c>
      <c r="S12" s="182">
        <v>0.81202525882352938</v>
      </c>
      <c r="T12" s="182">
        <v>0.87449278823529408</v>
      </c>
      <c r="U12" s="182">
        <v>0.99999999411764695</v>
      </c>
      <c r="V12" s="182">
        <v>1</v>
      </c>
      <c r="W12" s="182">
        <f t="shared" si="0"/>
        <v>0.99999999411764706</v>
      </c>
      <c r="X12" s="183">
        <v>0.38</v>
      </c>
      <c r="Y12" s="182">
        <v>0.46</v>
      </c>
      <c r="Z12" s="182">
        <v>0.51880000000000004</v>
      </c>
      <c r="AA12" s="182">
        <f>'[1]Anexo 2'!J12</f>
        <v>0.68</v>
      </c>
      <c r="AB12" s="182">
        <v>0.75</v>
      </c>
      <c r="AC12" s="182">
        <v>0.82</v>
      </c>
      <c r="AD12" s="182">
        <v>0.97</v>
      </c>
      <c r="AE12" s="182">
        <v>0.98</v>
      </c>
      <c r="AF12" s="189">
        <v>0.98</v>
      </c>
      <c r="AG12" s="185"/>
      <c r="AH12" s="186"/>
      <c r="AI12" s="186"/>
      <c r="AL12" s="187"/>
    </row>
    <row r="13" spans="1:79" s="19" customFormat="1" ht="31.2" customHeight="1">
      <c r="A13" s="22" t="s">
        <v>32</v>
      </c>
      <c r="B13" s="23" t="s">
        <v>33</v>
      </c>
      <c r="C13" s="24" t="s">
        <v>31</v>
      </c>
      <c r="D13" s="180">
        <f>'Cuadro 1'!E12</f>
        <v>90055000</v>
      </c>
      <c r="E13" s="180">
        <f>'Cuadro 2'!E13</f>
        <v>48900000</v>
      </c>
      <c r="F13" s="181" t="s">
        <v>29</v>
      </c>
      <c r="G13" s="25" t="s">
        <v>29</v>
      </c>
      <c r="H13" s="25" t="s">
        <v>29</v>
      </c>
      <c r="I13" s="25" t="s">
        <v>29</v>
      </c>
      <c r="J13" s="25" t="s">
        <v>29</v>
      </c>
      <c r="K13" s="25">
        <v>0</v>
      </c>
      <c r="L13" s="25">
        <v>0</v>
      </c>
      <c r="M13" s="25">
        <v>48900000</v>
      </c>
      <c r="N13" s="139">
        <f>'Cuadro 2'!H13</f>
        <v>0</v>
      </c>
      <c r="O13" s="182" t="s">
        <v>29</v>
      </c>
      <c r="P13" s="182" t="s">
        <v>29</v>
      </c>
      <c r="Q13" s="182" t="s">
        <v>29</v>
      </c>
      <c r="R13" s="182" t="s">
        <v>29</v>
      </c>
      <c r="S13" s="182" t="s">
        <v>29</v>
      </c>
      <c r="T13" s="182">
        <v>0</v>
      </c>
      <c r="U13" s="182">
        <v>0</v>
      </c>
      <c r="V13" s="182">
        <v>0.54300149908389317</v>
      </c>
      <c r="W13" s="182">
        <f t="shared" si="0"/>
        <v>0.54300149908389317</v>
      </c>
      <c r="X13" s="183" t="s">
        <v>29</v>
      </c>
      <c r="Y13" s="182" t="s">
        <v>29</v>
      </c>
      <c r="Z13" s="182" t="s">
        <v>29</v>
      </c>
      <c r="AA13" s="182" t="s">
        <v>29</v>
      </c>
      <c r="AB13" s="182" t="s">
        <v>29</v>
      </c>
      <c r="AC13" s="182">
        <v>0</v>
      </c>
      <c r="AD13" s="182">
        <v>0.06</v>
      </c>
      <c r="AE13" s="182">
        <v>0.47</v>
      </c>
      <c r="AF13" s="189">
        <v>0.55000000000000004</v>
      </c>
      <c r="AG13" s="185"/>
      <c r="AH13" s="186"/>
      <c r="AI13" s="186"/>
      <c r="AL13" s="187"/>
    </row>
    <row r="14" spans="1:79" s="7" customFormat="1" ht="34.950000000000003" customHeight="1">
      <c r="A14" s="190">
        <v>2128</v>
      </c>
      <c r="B14" s="191" t="s">
        <v>114</v>
      </c>
      <c r="C14" s="30" t="s">
        <v>35</v>
      </c>
      <c r="D14" s="180">
        <f>'Cuadro 1'!E13</f>
        <v>270000000</v>
      </c>
      <c r="E14" s="180">
        <f>'Cuadro 2'!E14</f>
        <v>213813832.72999999</v>
      </c>
      <c r="F14" s="181">
        <v>26078740.899999999</v>
      </c>
      <c r="G14" s="25">
        <v>12297306.35</v>
      </c>
      <c r="H14" s="25">
        <v>7682132.7299999995</v>
      </c>
      <c r="I14" s="25">
        <v>12790856.84</v>
      </c>
      <c r="J14" s="25">
        <v>9087363.0399999991</v>
      </c>
      <c r="K14" s="25">
        <v>59954659.530000001</v>
      </c>
      <c r="L14" s="25">
        <v>0</v>
      </c>
      <c r="M14" s="25">
        <v>80922773.340000004</v>
      </c>
      <c r="N14" s="139">
        <f>'Cuadro 2'!H14</f>
        <v>0</v>
      </c>
      <c r="O14" s="182">
        <v>0.11510644777777777</v>
      </c>
      <c r="P14" s="182">
        <v>0.16065202685185184</v>
      </c>
      <c r="Q14" s="182">
        <v>0.18910437029629629</v>
      </c>
      <c r="R14" s="182">
        <v>0.23647791414814814</v>
      </c>
      <c r="S14" s="182">
        <v>0.27013481429629632</v>
      </c>
      <c r="T14" s="182">
        <v>0.49218910885185185</v>
      </c>
      <c r="U14" s="182">
        <v>0.49218910885185185</v>
      </c>
      <c r="V14" s="182">
        <v>0.79190308418518529</v>
      </c>
      <c r="W14" s="182">
        <f t="shared" si="0"/>
        <v>0.79190308418518518</v>
      </c>
      <c r="X14" s="183">
        <v>0.37</v>
      </c>
      <c r="Y14" s="182">
        <v>0.52610000000000001</v>
      </c>
      <c r="Z14" s="182">
        <v>0.58799999999999997</v>
      </c>
      <c r="AA14" s="182">
        <f>'[1]Anexo 2'!J13</f>
        <v>0.74729999999999996</v>
      </c>
      <c r="AB14" s="182">
        <v>0.81330000000000002</v>
      </c>
      <c r="AC14" s="182">
        <v>0.85089999999999999</v>
      </c>
      <c r="AD14" s="182">
        <v>0.87529999999999997</v>
      </c>
      <c r="AE14" s="182">
        <v>0.91779999999999995</v>
      </c>
      <c r="AF14" s="189">
        <v>0.92659999999999998</v>
      </c>
      <c r="AG14" s="185"/>
      <c r="AH14" s="186"/>
      <c r="AI14" s="186"/>
      <c r="AL14" s="187"/>
    </row>
    <row r="15" spans="1:79" s="19" customFormat="1" ht="33" customHeight="1">
      <c r="A15" s="22">
        <v>2129</v>
      </c>
      <c r="B15" s="23" t="s">
        <v>36</v>
      </c>
      <c r="C15" s="24" t="s">
        <v>27</v>
      </c>
      <c r="D15" s="180">
        <f>'Cuadro 1'!E14</f>
        <v>130000000</v>
      </c>
      <c r="E15" s="180">
        <f>'Cuadro 2'!E15</f>
        <v>11200000</v>
      </c>
      <c r="F15" s="181">
        <v>0</v>
      </c>
      <c r="G15" s="25">
        <v>200000</v>
      </c>
      <c r="H15" s="25">
        <v>3000000</v>
      </c>
      <c r="I15" s="25">
        <v>0</v>
      </c>
      <c r="J15" s="25">
        <v>5000000</v>
      </c>
      <c r="K15" s="25">
        <v>0</v>
      </c>
      <c r="L15" s="25">
        <v>0</v>
      </c>
      <c r="M15" s="25">
        <v>3000000</v>
      </c>
      <c r="N15" s="139">
        <f>'Cuadro 2'!H15</f>
        <v>0</v>
      </c>
      <c r="O15" s="182">
        <v>0</v>
      </c>
      <c r="P15" s="182">
        <v>1.5384615384615385E-3</v>
      </c>
      <c r="Q15" s="182">
        <v>2.4615384615384615E-2</v>
      </c>
      <c r="R15" s="182">
        <v>2.4615384615384615E-2</v>
      </c>
      <c r="S15" s="182">
        <v>6.3076923076923072E-2</v>
      </c>
      <c r="T15" s="182">
        <v>6.3076923076923072E-2</v>
      </c>
      <c r="U15" s="182">
        <v>6.3076923076923072E-2</v>
      </c>
      <c r="V15" s="182">
        <v>8.615384615384615E-2</v>
      </c>
      <c r="W15" s="182">
        <f t="shared" si="0"/>
        <v>8.615384615384615E-2</v>
      </c>
      <c r="X15" s="183">
        <v>0</v>
      </c>
      <c r="Y15" s="182">
        <v>3.1199999999999999E-2</v>
      </c>
      <c r="Z15" s="182">
        <v>4.3299999999999998E-2</v>
      </c>
      <c r="AA15" s="182">
        <f>'[1]Anexo 2'!J14</f>
        <v>6.6699999999999995E-2</v>
      </c>
      <c r="AB15" s="182">
        <v>0.104</v>
      </c>
      <c r="AC15" s="182">
        <v>0.14829999999999999</v>
      </c>
      <c r="AD15" s="182">
        <v>0.26419999999999999</v>
      </c>
      <c r="AE15" s="182">
        <v>0.30680000000000002</v>
      </c>
      <c r="AF15" s="189">
        <v>0.31890000000000002</v>
      </c>
      <c r="AG15" s="185"/>
      <c r="AH15" s="186"/>
      <c r="AI15" s="186"/>
      <c r="AL15" s="187"/>
    </row>
    <row r="16" spans="1:79" s="7" customFormat="1" ht="40.950000000000003" customHeight="1">
      <c r="A16" s="190">
        <v>2164</v>
      </c>
      <c r="B16" s="191" t="s">
        <v>37</v>
      </c>
      <c r="C16" s="30" t="s">
        <v>27</v>
      </c>
      <c r="D16" s="180">
        <f>'Cuadro 1'!E15</f>
        <v>154562390.28999999</v>
      </c>
      <c r="E16" s="180">
        <f>'Cuadro 2'!E16</f>
        <v>16854499.489999998</v>
      </c>
      <c r="F16" s="181" t="s">
        <v>29</v>
      </c>
      <c r="G16" s="25" t="s">
        <v>29</v>
      </c>
      <c r="H16" s="25" t="s">
        <v>29</v>
      </c>
      <c r="I16" s="25">
        <v>0</v>
      </c>
      <c r="J16" s="25">
        <v>1500000</v>
      </c>
      <c r="K16" s="25">
        <v>0</v>
      </c>
      <c r="L16" s="25">
        <v>9467661.4900000002</v>
      </c>
      <c r="M16" s="25">
        <v>5886838.3799999999</v>
      </c>
      <c r="N16" s="139">
        <f>'Cuadro 2'!H16</f>
        <v>0</v>
      </c>
      <c r="O16" s="182" t="s">
        <v>29</v>
      </c>
      <c r="P16" s="182" t="s">
        <v>29</v>
      </c>
      <c r="Q16" s="182" t="s">
        <v>29</v>
      </c>
      <c r="R16" s="182">
        <v>0</v>
      </c>
      <c r="S16" s="182">
        <v>9.7048188578450593E-3</v>
      </c>
      <c r="T16" s="182">
        <v>9.7048188578450593E-3</v>
      </c>
      <c r="U16" s="182">
        <v>7.0959445369742025E-2</v>
      </c>
      <c r="V16" s="182">
        <v>0.10904657632672794</v>
      </c>
      <c r="W16" s="182">
        <f t="shared" si="0"/>
        <v>0.10904657632672794</v>
      </c>
      <c r="X16" s="183" t="s">
        <v>29</v>
      </c>
      <c r="Y16" s="182" t="s">
        <v>29</v>
      </c>
      <c r="Z16" s="182" t="s">
        <v>29</v>
      </c>
      <c r="AA16" s="182">
        <f>'[1]Anexo 2'!J16</f>
        <v>0</v>
      </c>
      <c r="AB16" s="182">
        <v>0.118505012987553</v>
      </c>
      <c r="AC16" s="182">
        <v>0.13700000000000001</v>
      </c>
      <c r="AD16" s="182">
        <v>0.19315930093031164</v>
      </c>
      <c r="AE16" s="182">
        <v>0.20380000000000001</v>
      </c>
      <c r="AF16" s="189">
        <v>0.224</v>
      </c>
      <c r="AG16" s="185"/>
      <c r="AH16" s="186"/>
      <c r="AI16" s="186"/>
      <c r="AL16" s="187"/>
    </row>
    <row r="17" spans="1:38" s="7" customFormat="1" ht="25.2" customHeight="1">
      <c r="A17" s="190" t="s">
        <v>38</v>
      </c>
      <c r="B17" s="192" t="s">
        <v>159</v>
      </c>
      <c r="C17" s="30" t="s">
        <v>27</v>
      </c>
      <c r="D17" s="180">
        <f>'Cuadro 1'!E16</f>
        <v>111128810</v>
      </c>
      <c r="E17" s="180">
        <f>'Cuadro 2'!E17</f>
        <v>2088000</v>
      </c>
      <c r="F17" s="181" t="s">
        <v>29</v>
      </c>
      <c r="G17" s="25" t="s">
        <v>29</v>
      </c>
      <c r="H17" s="25" t="s">
        <v>29</v>
      </c>
      <c r="I17" s="25" t="s">
        <v>29</v>
      </c>
      <c r="J17" s="25">
        <v>0</v>
      </c>
      <c r="K17" s="25">
        <v>0</v>
      </c>
      <c r="L17" s="25">
        <v>1000000</v>
      </c>
      <c r="M17" s="25">
        <v>1106800</v>
      </c>
      <c r="N17" s="139">
        <f>'Cuadro 2'!H17</f>
        <v>0</v>
      </c>
      <c r="O17" s="182" t="s">
        <v>29</v>
      </c>
      <c r="P17" s="182" t="s">
        <v>29</v>
      </c>
      <c r="Q17" s="182" t="s">
        <v>29</v>
      </c>
      <c r="R17" s="182" t="s">
        <v>29</v>
      </c>
      <c r="S17" s="182">
        <v>0</v>
      </c>
      <c r="T17" s="182">
        <v>0</v>
      </c>
      <c r="U17" s="182">
        <v>8.9985666183233677E-3</v>
      </c>
      <c r="V17" s="182">
        <v>1.8958180151483671E-2</v>
      </c>
      <c r="W17" s="182">
        <f t="shared" si="0"/>
        <v>1.8789007099059191E-2</v>
      </c>
      <c r="X17" s="193" t="s">
        <v>29</v>
      </c>
      <c r="Y17" s="194" t="s">
        <v>29</v>
      </c>
      <c r="Z17" s="194" t="s">
        <v>29</v>
      </c>
      <c r="AA17" s="194" t="s">
        <v>29</v>
      </c>
      <c r="AB17" s="182">
        <v>0</v>
      </c>
      <c r="AC17" s="182">
        <v>9.1619426159301826E-2</v>
      </c>
      <c r="AD17" s="182">
        <v>0.11447100739696221</v>
      </c>
      <c r="AE17" s="182">
        <v>0.11650000000000001</v>
      </c>
      <c r="AF17" s="189">
        <v>0.121</v>
      </c>
      <c r="AG17" s="185"/>
      <c r="AH17" s="186"/>
      <c r="AI17" s="186"/>
      <c r="AL17" s="187"/>
    </row>
    <row r="18" spans="1:38" s="7" customFormat="1" ht="27" customHeight="1">
      <c r="A18" s="190">
        <v>2198</v>
      </c>
      <c r="B18" s="191" t="s">
        <v>40</v>
      </c>
      <c r="C18" s="30" t="s">
        <v>41</v>
      </c>
      <c r="D18" s="180">
        <f>'Cuadro 1'!E17</f>
        <v>55080000</v>
      </c>
      <c r="E18" s="180">
        <f>'Cuadro 2'!E18</f>
        <v>500000</v>
      </c>
      <c r="F18" s="181" t="s">
        <v>29</v>
      </c>
      <c r="G18" s="25" t="s">
        <v>29</v>
      </c>
      <c r="H18" s="25" t="s">
        <v>29</v>
      </c>
      <c r="I18" s="25" t="s">
        <v>29</v>
      </c>
      <c r="J18" s="25">
        <v>0</v>
      </c>
      <c r="K18" s="25">
        <v>500000</v>
      </c>
      <c r="L18" s="25">
        <v>0</v>
      </c>
      <c r="M18" s="25">
        <v>0</v>
      </c>
      <c r="N18" s="139">
        <f>'Cuadro 2'!H18</f>
        <v>0</v>
      </c>
      <c r="O18" s="194" t="s">
        <v>29</v>
      </c>
      <c r="P18" s="194" t="s">
        <v>29</v>
      </c>
      <c r="Q18" s="194" t="s">
        <v>29</v>
      </c>
      <c r="R18" s="194" t="s">
        <v>29</v>
      </c>
      <c r="S18" s="182">
        <v>0</v>
      </c>
      <c r="T18" s="182">
        <v>9.0777051561365292E-3</v>
      </c>
      <c r="U18" s="182">
        <v>9.0777051561365292E-3</v>
      </c>
      <c r="V18" s="182">
        <v>9.0777051561365292E-3</v>
      </c>
      <c r="W18" s="182">
        <f t="shared" si="0"/>
        <v>9.0777051561365292E-3</v>
      </c>
      <c r="X18" s="193" t="s">
        <v>29</v>
      </c>
      <c r="Y18" s="194" t="s">
        <v>29</v>
      </c>
      <c r="Z18" s="194" t="s">
        <v>29</v>
      </c>
      <c r="AA18" s="194" t="s">
        <v>29</v>
      </c>
      <c r="AB18" s="182">
        <v>9.1399999999999995E-2</v>
      </c>
      <c r="AC18" s="182">
        <v>0.15978758169934643</v>
      </c>
      <c r="AD18" s="182">
        <v>0.18149999999999999</v>
      </c>
      <c r="AE18" s="182">
        <v>0.23300000000000001</v>
      </c>
      <c r="AF18" s="189">
        <v>0.2601</v>
      </c>
      <c r="AG18" s="185"/>
      <c r="AH18" s="186"/>
      <c r="AI18" s="186"/>
      <c r="AL18" s="187"/>
    </row>
    <row r="19" spans="1:38" s="7" customFormat="1" ht="27" customHeight="1">
      <c r="A19" s="190">
        <v>2270</v>
      </c>
      <c r="B19" s="191" t="s">
        <v>118</v>
      </c>
      <c r="C19" s="30" t="s">
        <v>44</v>
      </c>
      <c r="D19" s="180">
        <f>'Cuadro 1'!E18</f>
        <v>80000000</v>
      </c>
      <c r="E19" s="180">
        <f>'Cuadro 2'!E19</f>
        <v>80000000</v>
      </c>
      <c r="F19" s="181" t="s">
        <v>29</v>
      </c>
      <c r="G19" s="25" t="s">
        <v>29</v>
      </c>
      <c r="H19" s="25" t="s">
        <v>29</v>
      </c>
      <c r="I19" s="25" t="s">
        <v>29</v>
      </c>
      <c r="J19" s="25" t="s">
        <v>29</v>
      </c>
      <c r="K19" s="25" t="s">
        <v>29</v>
      </c>
      <c r="L19" s="25">
        <v>69425367.540000007</v>
      </c>
      <c r="M19" s="25">
        <v>10574632.459999993</v>
      </c>
      <c r="N19" s="139">
        <f>'Cuadro 2'!H19</f>
        <v>0</v>
      </c>
      <c r="O19" s="194" t="s">
        <v>29</v>
      </c>
      <c r="P19" s="194" t="s">
        <v>29</v>
      </c>
      <c r="Q19" s="194" t="s">
        <v>29</v>
      </c>
      <c r="R19" s="194" t="s">
        <v>29</v>
      </c>
      <c r="S19" s="182" t="s">
        <v>29</v>
      </c>
      <c r="T19" s="182" t="s">
        <v>29</v>
      </c>
      <c r="U19" s="182">
        <v>0.86781709425000009</v>
      </c>
      <c r="V19" s="182">
        <v>1</v>
      </c>
      <c r="W19" s="182">
        <f t="shared" si="0"/>
        <v>1</v>
      </c>
      <c r="X19" s="193" t="s">
        <v>29</v>
      </c>
      <c r="Y19" s="194" t="s">
        <v>29</v>
      </c>
      <c r="Z19" s="194" t="s">
        <v>29</v>
      </c>
      <c r="AA19" s="194" t="s">
        <v>29</v>
      </c>
      <c r="AB19" s="182" t="s">
        <v>29</v>
      </c>
      <c r="AC19" s="182" t="s">
        <v>29</v>
      </c>
      <c r="AD19" s="182" t="s">
        <v>29</v>
      </c>
      <c r="AE19" s="182" t="s">
        <v>29</v>
      </c>
      <c r="AF19" s="184" t="s">
        <v>29</v>
      </c>
      <c r="AG19" s="185"/>
      <c r="AH19" s="186"/>
      <c r="AI19" s="186"/>
      <c r="AL19" s="187"/>
    </row>
    <row r="20" spans="1:38" s="7" customFormat="1" ht="27" customHeight="1">
      <c r="A20" s="190">
        <v>2220</v>
      </c>
      <c r="B20" s="191" t="s">
        <v>45</v>
      </c>
      <c r="C20" s="30" t="s">
        <v>46</v>
      </c>
      <c r="D20" s="180">
        <f>'Cuadro 1'!E19</f>
        <v>425000000</v>
      </c>
      <c r="E20" s="180">
        <f>'Cuadro 2'!E20</f>
        <v>0</v>
      </c>
      <c r="F20" s="181" t="s">
        <v>29</v>
      </c>
      <c r="G20" s="25" t="s">
        <v>29</v>
      </c>
      <c r="H20" s="25" t="s">
        <v>29</v>
      </c>
      <c r="I20" s="25" t="s">
        <v>29</v>
      </c>
      <c r="J20" s="25" t="s">
        <v>29</v>
      </c>
      <c r="K20" s="25" t="s">
        <v>29</v>
      </c>
      <c r="L20" s="25" t="s">
        <v>29</v>
      </c>
      <c r="M20" s="25">
        <v>0</v>
      </c>
      <c r="N20" s="139">
        <f>'Cuadro 2'!H20</f>
        <v>0</v>
      </c>
      <c r="O20" s="194" t="s">
        <v>29</v>
      </c>
      <c r="P20" s="194" t="s">
        <v>29</v>
      </c>
      <c r="Q20" s="194" t="s">
        <v>29</v>
      </c>
      <c r="R20" s="194" t="s">
        <v>29</v>
      </c>
      <c r="S20" s="182" t="s">
        <v>29</v>
      </c>
      <c r="T20" s="182" t="s">
        <v>29</v>
      </c>
      <c r="U20" s="182" t="s">
        <v>29</v>
      </c>
      <c r="V20" s="182">
        <v>0</v>
      </c>
      <c r="W20" s="182">
        <f t="shared" si="0"/>
        <v>0</v>
      </c>
      <c r="X20" s="193" t="s">
        <v>29</v>
      </c>
      <c r="Y20" s="194" t="s">
        <v>29</v>
      </c>
      <c r="Z20" s="194" t="s">
        <v>29</v>
      </c>
      <c r="AA20" s="194" t="s">
        <v>29</v>
      </c>
      <c r="AB20" s="182" t="s">
        <v>29</v>
      </c>
      <c r="AC20" s="182" t="s">
        <v>29</v>
      </c>
      <c r="AD20" s="182" t="s">
        <v>29</v>
      </c>
      <c r="AE20" s="182" t="s">
        <v>160</v>
      </c>
      <c r="AF20" s="189">
        <v>0</v>
      </c>
      <c r="AG20" s="185"/>
      <c r="AH20" s="186"/>
      <c r="AI20" s="186"/>
      <c r="AL20" s="187"/>
    </row>
    <row r="21" spans="1:38" s="32" customFormat="1" ht="12">
      <c r="A21" s="195"/>
      <c r="B21" s="196"/>
      <c r="C21" s="36"/>
      <c r="D21" s="197">
        <f>SUM(D11:D20)</f>
        <v>1755279957.29</v>
      </c>
      <c r="E21" s="197">
        <f>SUM(E11:E20)</f>
        <v>812810087.22000003</v>
      </c>
      <c r="F21" s="198">
        <f t="shared" ref="F21:L21" si="1">SUM(F11:F20)</f>
        <v>65697106.899999999</v>
      </c>
      <c r="G21" s="197">
        <f t="shared" si="1"/>
        <v>122767875.34999999</v>
      </c>
      <c r="H21" s="197">
        <f t="shared" si="1"/>
        <v>33816502.730000004</v>
      </c>
      <c r="I21" s="197">
        <f t="shared" si="1"/>
        <v>18790856.84</v>
      </c>
      <c r="J21" s="197">
        <f t="shared" si="1"/>
        <v>100968843.03999999</v>
      </c>
      <c r="K21" s="197">
        <f t="shared" si="1"/>
        <v>81693619.530000001</v>
      </c>
      <c r="L21" s="197">
        <f t="shared" si="1"/>
        <v>135049236.03</v>
      </c>
      <c r="M21" s="37">
        <f>SUM(M11:M20)</f>
        <v>150391044.18000001</v>
      </c>
      <c r="N21" s="111">
        <f>SUM(N11:N20)</f>
        <v>0</v>
      </c>
      <c r="O21" s="199"/>
      <c r="P21" s="199"/>
      <c r="Q21" s="199"/>
      <c r="R21" s="199"/>
      <c r="S21" s="200"/>
      <c r="T21" s="200"/>
      <c r="U21" s="200"/>
      <c r="V21" s="200"/>
      <c r="W21" s="199"/>
      <c r="X21" s="193"/>
      <c r="Y21" s="194"/>
      <c r="Z21" s="194"/>
      <c r="AA21" s="194"/>
      <c r="AB21" s="194"/>
      <c r="AC21" s="194"/>
      <c r="AD21" s="194"/>
      <c r="AE21" s="194"/>
      <c r="AF21" s="201"/>
      <c r="AG21" s="185"/>
      <c r="AH21" s="186"/>
      <c r="AI21" s="186"/>
      <c r="AL21" s="187"/>
    </row>
    <row r="22" spans="1:38" s="32" customFormat="1" ht="12">
      <c r="A22" s="195"/>
      <c r="B22" s="196"/>
      <c r="C22" s="36"/>
      <c r="D22" s="197"/>
      <c r="E22" s="197"/>
      <c r="F22" s="198"/>
      <c r="G22" s="197"/>
      <c r="H22" s="197"/>
      <c r="I22" s="197"/>
      <c r="J22" s="197"/>
      <c r="K22" s="197"/>
      <c r="L22" s="37"/>
      <c r="M22" s="37"/>
      <c r="N22" s="111"/>
      <c r="O22" s="199"/>
      <c r="P22" s="199"/>
      <c r="Q22" s="199"/>
      <c r="R22" s="199"/>
      <c r="S22" s="200"/>
      <c r="T22" s="200"/>
      <c r="U22" s="200"/>
      <c r="V22" s="200"/>
      <c r="W22" s="199"/>
      <c r="X22" s="193"/>
      <c r="Y22" s="194"/>
      <c r="Z22" s="194"/>
      <c r="AA22" s="194"/>
      <c r="AB22" s="194"/>
      <c r="AC22" s="194"/>
      <c r="AD22" s="194"/>
      <c r="AE22" s="194"/>
      <c r="AF22" s="201"/>
      <c r="AG22" s="185"/>
      <c r="AH22" s="186"/>
      <c r="AI22" s="186"/>
      <c r="AL22" s="187"/>
    </row>
    <row r="23" spans="1:38" s="7" customFormat="1" ht="16.5" customHeight="1">
      <c r="A23" s="202" t="s">
        <v>48</v>
      </c>
      <c r="B23" s="83"/>
      <c r="C23" s="30"/>
      <c r="D23" s="180"/>
      <c r="E23" s="180"/>
      <c r="F23" s="203"/>
      <c r="G23" s="180"/>
      <c r="H23" s="180"/>
      <c r="I23" s="180"/>
      <c r="J23" s="180"/>
      <c r="K23" s="180"/>
      <c r="L23" s="25"/>
      <c r="M23" s="25"/>
      <c r="N23" s="139"/>
      <c r="O23" s="182"/>
      <c r="P23" s="182"/>
      <c r="Q23" s="182"/>
      <c r="R23" s="182"/>
      <c r="S23" s="182"/>
      <c r="T23" s="182"/>
      <c r="U23" s="182"/>
      <c r="V23" s="182"/>
      <c r="W23" s="182"/>
      <c r="X23" s="193"/>
      <c r="Y23" s="194"/>
      <c r="Z23" s="194"/>
      <c r="AA23" s="194"/>
      <c r="AB23" s="194"/>
      <c r="AC23" s="194"/>
      <c r="AD23" s="194"/>
      <c r="AE23" s="194"/>
      <c r="AF23" s="189"/>
      <c r="AG23" s="185"/>
      <c r="AH23" s="186"/>
      <c r="AI23" s="186"/>
      <c r="AL23" s="187"/>
    </row>
    <row r="24" spans="1:38" s="7" customFormat="1" ht="14.4" customHeight="1">
      <c r="A24" s="190" t="s">
        <v>49</v>
      </c>
      <c r="B24" s="204" t="s">
        <v>161</v>
      </c>
      <c r="C24" s="30" t="s">
        <v>28</v>
      </c>
      <c r="D24" s="180">
        <f>'Cuadro 1'!E23</f>
        <v>73000000</v>
      </c>
      <c r="E24" s="180">
        <f>'Cuadro 2'!E24</f>
        <v>68074043.780000001</v>
      </c>
      <c r="F24" s="181">
        <v>5075849.51</v>
      </c>
      <c r="G24" s="25">
        <v>0</v>
      </c>
      <c r="H24" s="25">
        <v>4104373.5300000003</v>
      </c>
      <c r="I24" s="25">
        <v>0</v>
      </c>
      <c r="J24" s="25">
        <v>10302672.949999999</v>
      </c>
      <c r="K24" s="25">
        <v>13635147.789999999</v>
      </c>
      <c r="L24" s="25">
        <v>12000000</v>
      </c>
      <c r="M24" s="25">
        <v>18340000</v>
      </c>
      <c r="N24" s="139">
        <f>'Cuadro 2'!H24</f>
        <v>4616000</v>
      </c>
      <c r="O24" s="182">
        <v>6.9532185068493152E-2</v>
      </c>
      <c r="P24" s="182">
        <v>6.9532185068493152E-2</v>
      </c>
      <c r="Q24" s="182">
        <v>0.12575647999999998</v>
      </c>
      <c r="R24" s="182">
        <v>0.12575647999999998</v>
      </c>
      <c r="S24" s="182">
        <v>0.26688898616438356</v>
      </c>
      <c r="T24" s="182">
        <v>0.45367183260273974</v>
      </c>
      <c r="U24" s="182">
        <v>0.61805539424657541</v>
      </c>
      <c r="V24" s="182">
        <v>0.86928827095890415</v>
      </c>
      <c r="W24" s="182">
        <f t="shared" ref="W24:W31" si="2">E24/D24</f>
        <v>0.93252114767123284</v>
      </c>
      <c r="X24" s="183">
        <v>4.1999999999999997E-3</v>
      </c>
      <c r="Y24" s="182">
        <v>3.5200000000000002E-2</v>
      </c>
      <c r="Z24" s="182">
        <v>9.6299999999999997E-2</v>
      </c>
      <c r="AA24" s="182">
        <f>'[1]Anexo 2'!J27</f>
        <v>0.2094</v>
      </c>
      <c r="AB24" s="182">
        <v>0.51609044573377705</v>
      </c>
      <c r="AC24" s="182">
        <v>0.71730000000000005</v>
      </c>
      <c r="AD24" s="182">
        <v>0.87362317168177506</v>
      </c>
      <c r="AE24" s="182">
        <v>0.93720000000000003</v>
      </c>
      <c r="AF24" s="189">
        <v>0.94469999999999998</v>
      </c>
      <c r="AG24" s="185"/>
      <c r="AH24" s="186"/>
      <c r="AI24" s="186"/>
      <c r="AL24" s="187"/>
    </row>
    <row r="25" spans="1:38" s="19" customFormat="1" ht="13.8">
      <c r="A25" s="22" t="s">
        <v>162</v>
      </c>
      <c r="B25" s="114" t="s">
        <v>163</v>
      </c>
      <c r="C25" s="24" t="s">
        <v>54</v>
      </c>
      <c r="D25" s="180">
        <f>'Cuadro 1'!E24</f>
        <v>400000000</v>
      </c>
      <c r="E25" s="180">
        <f>'Cuadro 2'!E25</f>
        <v>280000000</v>
      </c>
      <c r="F25" s="181">
        <v>0</v>
      </c>
      <c r="G25" s="25">
        <v>5000000</v>
      </c>
      <c r="H25" s="25">
        <v>45000000</v>
      </c>
      <c r="I25" s="25">
        <v>120000000</v>
      </c>
      <c r="J25" s="25">
        <v>0</v>
      </c>
      <c r="K25" s="25">
        <v>0</v>
      </c>
      <c r="L25" s="25">
        <v>30000000</v>
      </c>
      <c r="M25" s="25">
        <v>80000000</v>
      </c>
      <c r="N25" s="139">
        <f>'Cuadro 2'!H25</f>
        <v>0</v>
      </c>
      <c r="O25" s="182">
        <v>0</v>
      </c>
      <c r="P25" s="182">
        <v>1.1111111111111112E-2</v>
      </c>
      <c r="Q25" s="182">
        <v>0.125</v>
      </c>
      <c r="R25" s="182">
        <v>0.42499999999999999</v>
      </c>
      <c r="S25" s="182">
        <v>0.42499999999999999</v>
      </c>
      <c r="T25" s="182">
        <v>0.42499999999999999</v>
      </c>
      <c r="U25" s="182">
        <v>0.5</v>
      </c>
      <c r="V25" s="182">
        <v>0.7</v>
      </c>
      <c r="W25" s="182">
        <f t="shared" si="2"/>
        <v>0.7</v>
      </c>
      <c r="X25" s="357">
        <v>0</v>
      </c>
      <c r="Y25" s="352">
        <v>0.13</v>
      </c>
      <c r="Z25" s="352">
        <v>0.31</v>
      </c>
      <c r="AA25" s="352">
        <f>'[1]Anexo 2'!J29</f>
        <v>0.49</v>
      </c>
      <c r="AB25" s="352">
        <v>0.59</v>
      </c>
      <c r="AC25" s="352">
        <v>0.74</v>
      </c>
      <c r="AD25" s="352">
        <v>0.47</v>
      </c>
      <c r="AE25" s="352">
        <v>0.57969999999999999</v>
      </c>
      <c r="AF25" s="363">
        <v>0.62729999999999997</v>
      </c>
      <c r="AG25" s="185"/>
      <c r="AH25" s="186"/>
      <c r="AI25" s="186"/>
      <c r="AL25" s="187"/>
    </row>
    <row r="26" spans="1:38" s="19" customFormat="1" ht="13.8">
      <c r="A26" s="22" t="s">
        <v>164</v>
      </c>
      <c r="B26" s="114" t="s">
        <v>165</v>
      </c>
      <c r="C26" s="24" t="s">
        <v>54</v>
      </c>
      <c r="D26" s="180">
        <f>'Cuadro 1'!E25</f>
        <v>50000000</v>
      </c>
      <c r="E26" s="180">
        <f>'Cuadro 2'!E26</f>
        <v>30000000</v>
      </c>
      <c r="F26" s="181">
        <v>0</v>
      </c>
      <c r="G26" s="25">
        <v>0</v>
      </c>
      <c r="H26" s="25">
        <v>0</v>
      </c>
      <c r="I26" s="25">
        <v>0</v>
      </c>
      <c r="J26" s="25">
        <v>0</v>
      </c>
      <c r="K26" s="25">
        <v>15000000</v>
      </c>
      <c r="L26" s="25">
        <v>5000000</v>
      </c>
      <c r="M26" s="25">
        <v>10000000</v>
      </c>
      <c r="N26" s="139">
        <f>'Cuadro 2'!H26</f>
        <v>0</v>
      </c>
      <c r="O26" s="182">
        <v>0</v>
      </c>
      <c r="P26" s="182">
        <v>0</v>
      </c>
      <c r="Q26" s="182">
        <v>0</v>
      </c>
      <c r="R26" s="182">
        <v>0</v>
      </c>
      <c r="S26" s="182">
        <v>0</v>
      </c>
      <c r="T26" s="182">
        <v>0.3</v>
      </c>
      <c r="U26" s="182">
        <v>0.4</v>
      </c>
      <c r="V26" s="182">
        <v>0.6</v>
      </c>
      <c r="W26" s="182">
        <f t="shared" si="2"/>
        <v>0.6</v>
      </c>
      <c r="X26" s="357"/>
      <c r="Y26" s="352"/>
      <c r="Z26" s="352"/>
      <c r="AA26" s="352"/>
      <c r="AB26" s="352"/>
      <c r="AC26" s="352"/>
      <c r="AD26" s="352"/>
      <c r="AE26" s="352"/>
      <c r="AF26" s="363"/>
      <c r="AG26" s="185"/>
      <c r="AH26" s="186"/>
      <c r="AI26" s="186"/>
      <c r="AL26" s="187"/>
    </row>
    <row r="27" spans="1:38" s="19" customFormat="1" ht="12">
      <c r="A27" s="45" t="s">
        <v>56</v>
      </c>
      <c r="B27" s="23" t="s">
        <v>57</v>
      </c>
      <c r="C27" s="24" t="s">
        <v>58</v>
      </c>
      <c r="D27" s="25">
        <f>'Cuadro 1'!E26</f>
        <v>100000000</v>
      </c>
      <c r="E27" s="25">
        <f>'Cuadro 2'!E27</f>
        <v>52644128.979999997</v>
      </c>
      <c r="F27" s="181" t="s">
        <v>29</v>
      </c>
      <c r="G27" s="25" t="s">
        <v>29</v>
      </c>
      <c r="H27" s="25">
        <v>0</v>
      </c>
      <c r="I27" s="25">
        <v>0</v>
      </c>
      <c r="J27" s="25">
        <v>5145797.18</v>
      </c>
      <c r="K27" s="25">
        <v>0</v>
      </c>
      <c r="L27" s="25">
        <v>15406901.199999999</v>
      </c>
      <c r="M27" s="25">
        <v>32091430.600000005</v>
      </c>
      <c r="N27" s="139">
        <f>'Cuadro 2'!H27</f>
        <v>0</v>
      </c>
      <c r="O27" s="182" t="s">
        <v>29</v>
      </c>
      <c r="P27" s="182" t="s">
        <v>29</v>
      </c>
      <c r="Q27" s="182" t="s">
        <v>29</v>
      </c>
      <c r="R27" s="182">
        <v>0</v>
      </c>
      <c r="S27" s="182">
        <v>5.1457971799999995E-2</v>
      </c>
      <c r="T27" s="182">
        <v>5.1457971799999995E-2</v>
      </c>
      <c r="U27" s="182">
        <v>0.20552698379999998</v>
      </c>
      <c r="V27" s="182">
        <v>0.52644128980000005</v>
      </c>
      <c r="W27" s="182">
        <f t="shared" si="2"/>
        <v>0.52644128979999993</v>
      </c>
      <c r="X27" s="183" t="s">
        <v>29</v>
      </c>
      <c r="Y27" s="182" t="s">
        <v>29</v>
      </c>
      <c r="Z27" s="182">
        <v>0</v>
      </c>
      <c r="AA27" s="182">
        <f>'[1]Anexo 2'!J31</f>
        <v>0</v>
      </c>
      <c r="AB27" s="182">
        <v>7.5999999999999998E-2</v>
      </c>
      <c r="AC27" s="182">
        <v>0.19453353999999998</v>
      </c>
      <c r="AD27" s="182">
        <v>0.31290000000000001</v>
      </c>
      <c r="AE27" s="182">
        <v>0.46100000000000002</v>
      </c>
      <c r="AF27" s="184">
        <v>0.52049999999999996</v>
      </c>
      <c r="AG27" s="70"/>
      <c r="AH27" s="186"/>
      <c r="AI27" s="186"/>
      <c r="AL27" s="187"/>
    </row>
    <row r="28" spans="1:38" s="7" customFormat="1" ht="12">
      <c r="A28" s="46" t="s">
        <v>59</v>
      </c>
      <c r="B28" s="191" t="s">
        <v>60</v>
      </c>
      <c r="C28" s="30" t="s">
        <v>54</v>
      </c>
      <c r="D28" s="180">
        <f>'Cuadro 1'!E27</f>
        <v>144036000</v>
      </c>
      <c r="E28" s="180">
        <f>'Cuadro 2'!E28</f>
        <v>61989292.43</v>
      </c>
      <c r="F28" s="181" t="s">
        <v>29</v>
      </c>
      <c r="G28" s="25" t="s">
        <v>29</v>
      </c>
      <c r="H28" s="25" t="s">
        <v>29</v>
      </c>
      <c r="I28" s="25">
        <v>0</v>
      </c>
      <c r="J28" s="25">
        <v>11450375.07</v>
      </c>
      <c r="K28" s="25">
        <v>32874109.239999998</v>
      </c>
      <c r="L28" s="25">
        <v>10000000</v>
      </c>
      <c r="M28" s="25">
        <v>7664808.1200000001</v>
      </c>
      <c r="N28" s="139">
        <f>'Cuadro 2'!H28</f>
        <v>0</v>
      </c>
      <c r="O28" s="182" t="s">
        <v>29</v>
      </c>
      <c r="P28" s="182" t="s">
        <v>29</v>
      </c>
      <c r="Q28" s="182" t="s">
        <v>29</v>
      </c>
      <c r="R28" s="182">
        <v>0</v>
      </c>
      <c r="S28" s="182">
        <v>7.9496619386819969E-2</v>
      </c>
      <c r="T28" s="182">
        <v>0.30773198582298872</v>
      </c>
      <c r="U28" s="182">
        <v>0.37715907349551503</v>
      </c>
      <c r="V28" s="182">
        <v>0.43037360402954816</v>
      </c>
      <c r="W28" s="182">
        <f t="shared" si="2"/>
        <v>0.43037360402954816</v>
      </c>
      <c r="X28" s="193" t="s">
        <v>29</v>
      </c>
      <c r="Y28" s="194" t="s">
        <v>29</v>
      </c>
      <c r="Z28" s="194" t="s">
        <v>29</v>
      </c>
      <c r="AA28" s="182">
        <v>0</v>
      </c>
      <c r="AB28" s="182">
        <v>0.12</v>
      </c>
      <c r="AC28" s="182">
        <v>0.25</v>
      </c>
      <c r="AD28" s="182">
        <v>0.44</v>
      </c>
      <c r="AE28" s="182">
        <v>0.61</v>
      </c>
      <c r="AF28" s="189">
        <v>0.63</v>
      </c>
      <c r="AG28" s="185"/>
      <c r="AH28" s="186"/>
      <c r="AI28" s="186"/>
      <c r="AL28" s="187"/>
    </row>
    <row r="29" spans="1:38" s="7" customFormat="1" ht="32.4" customHeight="1">
      <c r="A29" s="46" t="s">
        <v>61</v>
      </c>
      <c r="B29" s="191" t="s">
        <v>166</v>
      </c>
      <c r="C29" s="30" t="s">
        <v>167</v>
      </c>
      <c r="D29" s="180">
        <f>'Cuadro 1'!E28</f>
        <v>134500000</v>
      </c>
      <c r="E29" s="180">
        <f>'Cuadro 2'!E29</f>
        <v>56563456.840000004</v>
      </c>
      <c r="F29" s="181" t="s">
        <v>29</v>
      </c>
      <c r="G29" s="25" t="s">
        <v>29</v>
      </c>
      <c r="H29" s="25" t="s">
        <v>29</v>
      </c>
      <c r="I29" s="25" t="s">
        <v>29</v>
      </c>
      <c r="J29" s="25">
        <v>44485703.280000001</v>
      </c>
      <c r="K29" s="25">
        <v>4077753.56</v>
      </c>
      <c r="L29" s="25">
        <v>5000000</v>
      </c>
      <c r="M29" s="25">
        <v>3000000</v>
      </c>
      <c r="N29" s="139">
        <f>'Cuadro 2'!H29</f>
        <v>0</v>
      </c>
      <c r="O29" s="182" t="s">
        <v>29</v>
      </c>
      <c r="P29" s="182" t="s">
        <v>29</v>
      </c>
      <c r="Q29" s="182" t="s">
        <v>29</v>
      </c>
      <c r="R29" s="182" t="s">
        <v>29</v>
      </c>
      <c r="S29" s="182">
        <v>0.3307487232713755</v>
      </c>
      <c r="T29" s="182">
        <v>0.36106659360594801</v>
      </c>
      <c r="U29" s="182">
        <v>0.39824131479553904</v>
      </c>
      <c r="V29" s="182">
        <v>0.4205461475092937</v>
      </c>
      <c r="W29" s="182">
        <f t="shared" si="2"/>
        <v>0.4205461475092937</v>
      </c>
      <c r="X29" s="193" t="s">
        <v>29</v>
      </c>
      <c r="Y29" s="194" t="s">
        <v>29</v>
      </c>
      <c r="Z29" s="194" t="s">
        <v>29</v>
      </c>
      <c r="AA29" s="182" t="s">
        <v>29</v>
      </c>
      <c r="AB29" s="182">
        <v>0.37309999999999999</v>
      </c>
      <c r="AC29" s="182">
        <v>0.46954288240495146</v>
      </c>
      <c r="AD29" s="182">
        <v>0.51822292634144429</v>
      </c>
      <c r="AE29" s="182">
        <v>0.59640000000000004</v>
      </c>
      <c r="AF29" s="189">
        <v>0.61009999999999998</v>
      </c>
      <c r="AG29" s="185"/>
      <c r="AH29" s="186"/>
      <c r="AI29" s="186"/>
      <c r="AL29" s="187"/>
    </row>
    <row r="30" spans="1:38" s="7" customFormat="1" ht="27" customHeight="1">
      <c r="A30" s="46" t="s">
        <v>64</v>
      </c>
      <c r="B30" s="191" t="s">
        <v>65</v>
      </c>
      <c r="C30" s="30" t="s">
        <v>66</v>
      </c>
      <c r="D30" s="180">
        <f>'Cuadro 1'!E29</f>
        <v>125000000</v>
      </c>
      <c r="E30" s="180">
        <f>'Cuadro 2'!E30</f>
        <v>20000000</v>
      </c>
      <c r="F30" s="181" t="s">
        <v>29</v>
      </c>
      <c r="G30" s="25" t="s">
        <v>29</v>
      </c>
      <c r="H30" s="25" t="s">
        <v>29</v>
      </c>
      <c r="I30" s="25" t="s">
        <v>29</v>
      </c>
      <c r="J30" s="25" t="s">
        <v>29</v>
      </c>
      <c r="K30" s="25">
        <v>0</v>
      </c>
      <c r="L30" s="25">
        <v>20000000</v>
      </c>
      <c r="M30" s="25">
        <v>0</v>
      </c>
      <c r="N30" s="139">
        <f>'Cuadro 2'!H30</f>
        <v>0</v>
      </c>
      <c r="O30" s="182" t="s">
        <v>29</v>
      </c>
      <c r="P30" s="182" t="s">
        <v>29</v>
      </c>
      <c r="Q30" s="182" t="s">
        <v>29</v>
      </c>
      <c r="R30" s="182" t="s">
        <v>29</v>
      </c>
      <c r="S30" s="182" t="s">
        <v>29</v>
      </c>
      <c r="T30" s="182">
        <v>0</v>
      </c>
      <c r="U30" s="182">
        <v>0.16</v>
      </c>
      <c r="V30" s="182">
        <v>0.16</v>
      </c>
      <c r="W30" s="182">
        <f t="shared" si="2"/>
        <v>0.16</v>
      </c>
      <c r="X30" s="193" t="s">
        <v>29</v>
      </c>
      <c r="Y30" s="194" t="s">
        <v>29</v>
      </c>
      <c r="Z30" s="194" t="s">
        <v>29</v>
      </c>
      <c r="AA30" s="182" t="s">
        <v>29</v>
      </c>
      <c r="AB30" s="182" t="s">
        <v>29</v>
      </c>
      <c r="AC30" s="182">
        <v>0</v>
      </c>
      <c r="AD30" s="182">
        <v>0.40300000000000002</v>
      </c>
      <c r="AE30" s="182">
        <v>0.441</v>
      </c>
      <c r="AF30" s="189">
        <v>0.46350000000000002</v>
      </c>
      <c r="AG30" s="185"/>
      <c r="AH30" s="186"/>
      <c r="AI30" s="186"/>
      <c r="AL30" s="187"/>
    </row>
    <row r="31" spans="1:38" s="7" customFormat="1" ht="28.2" customHeight="1">
      <c r="A31" s="46" t="s">
        <v>67</v>
      </c>
      <c r="B31" s="191" t="s">
        <v>68</v>
      </c>
      <c r="C31" s="30" t="s">
        <v>69</v>
      </c>
      <c r="D31" s="180">
        <f>'Cuadro 1'!E30</f>
        <v>100000000</v>
      </c>
      <c r="E31" s="180">
        <f>'Cuadro 2'!E31</f>
        <v>5923616.7599999998</v>
      </c>
      <c r="F31" s="181" t="s">
        <v>29</v>
      </c>
      <c r="G31" s="25" t="s">
        <v>29</v>
      </c>
      <c r="H31" s="25" t="s">
        <v>29</v>
      </c>
      <c r="I31" s="25" t="s">
        <v>29</v>
      </c>
      <c r="J31" s="25" t="s">
        <v>29</v>
      </c>
      <c r="K31" s="25" t="s">
        <v>29</v>
      </c>
      <c r="L31" s="25">
        <v>850000</v>
      </c>
      <c r="M31" s="25">
        <v>5073616.76</v>
      </c>
      <c r="N31" s="139">
        <f>'Cuadro 2'!H31</f>
        <v>0</v>
      </c>
      <c r="O31" s="182" t="s">
        <v>29</v>
      </c>
      <c r="P31" s="182" t="s">
        <v>29</v>
      </c>
      <c r="Q31" s="182" t="s">
        <v>29</v>
      </c>
      <c r="R31" s="182" t="s">
        <v>29</v>
      </c>
      <c r="S31" s="182" t="s">
        <v>29</v>
      </c>
      <c r="T31" s="182" t="s">
        <v>29</v>
      </c>
      <c r="U31" s="182">
        <v>8.5000000000000006E-3</v>
      </c>
      <c r="V31" s="182">
        <v>5.92361676E-2</v>
      </c>
      <c r="W31" s="182">
        <f t="shared" si="2"/>
        <v>5.92361676E-2</v>
      </c>
      <c r="X31" s="193" t="s">
        <v>29</v>
      </c>
      <c r="Y31" s="194" t="s">
        <v>29</v>
      </c>
      <c r="Z31" s="194" t="s">
        <v>29</v>
      </c>
      <c r="AA31" s="182" t="s">
        <v>29</v>
      </c>
      <c r="AB31" s="182" t="s">
        <v>29</v>
      </c>
      <c r="AC31" s="182" t="s">
        <v>29</v>
      </c>
      <c r="AD31" s="182">
        <v>2.9818721799999997E-3</v>
      </c>
      <c r="AE31" s="182">
        <v>0.15090000000000001</v>
      </c>
      <c r="AF31" s="189">
        <v>0.2462</v>
      </c>
      <c r="AG31" s="185"/>
      <c r="AH31" s="186"/>
      <c r="AI31" s="186"/>
      <c r="AL31" s="187"/>
    </row>
    <row r="32" spans="1:38" s="32" customFormat="1" ht="12">
      <c r="A32" s="195"/>
      <c r="B32" s="196"/>
      <c r="C32" s="36"/>
      <c r="D32" s="197">
        <f t="shared" ref="D32:L32" si="3">SUM(D24:D31)</f>
        <v>1126536000</v>
      </c>
      <c r="E32" s="197">
        <f t="shared" si="3"/>
        <v>575194538.78999996</v>
      </c>
      <c r="F32" s="205">
        <f t="shared" si="3"/>
        <v>5075849.51</v>
      </c>
      <c r="G32" s="37">
        <f t="shared" si="3"/>
        <v>5000000</v>
      </c>
      <c r="H32" s="37">
        <f t="shared" si="3"/>
        <v>49104373.530000001</v>
      </c>
      <c r="I32" s="37">
        <f t="shared" si="3"/>
        <v>120000000</v>
      </c>
      <c r="J32" s="37">
        <f t="shared" si="3"/>
        <v>71384548.480000004</v>
      </c>
      <c r="K32" s="37">
        <f t="shared" si="3"/>
        <v>65587010.590000004</v>
      </c>
      <c r="L32" s="37">
        <f t="shared" si="3"/>
        <v>98256901.200000003</v>
      </c>
      <c r="M32" s="37">
        <f>SUM(M24:M31)</f>
        <v>156169855.47999999</v>
      </c>
      <c r="N32" s="111">
        <f>SUM(N24:N31)</f>
        <v>4616000</v>
      </c>
      <c r="O32" s="200"/>
      <c r="P32" s="200"/>
      <c r="Q32" s="200"/>
      <c r="R32" s="200"/>
      <c r="S32" s="200"/>
      <c r="T32" s="200"/>
      <c r="U32" s="200"/>
      <c r="V32" s="200"/>
      <c r="W32" s="200"/>
      <c r="X32" s="193"/>
      <c r="Y32" s="194"/>
      <c r="Z32" s="194"/>
      <c r="AA32" s="194"/>
      <c r="AB32" s="194"/>
      <c r="AC32" s="194"/>
      <c r="AD32" s="194"/>
      <c r="AE32" s="194"/>
      <c r="AF32" s="201"/>
      <c r="AG32" s="185"/>
      <c r="AH32" s="186"/>
      <c r="AI32" s="186"/>
      <c r="AL32" s="187"/>
    </row>
    <row r="33" spans="1:79" s="7" customFormat="1" ht="11.25" customHeight="1">
      <c r="A33" s="206"/>
      <c r="B33" s="83"/>
      <c r="C33" s="30"/>
      <c r="D33" s="180"/>
      <c r="E33" s="180"/>
      <c r="F33" s="203"/>
      <c r="G33" s="180"/>
      <c r="H33" s="180"/>
      <c r="I33" s="180"/>
      <c r="J33" s="180"/>
      <c r="K33" s="180"/>
      <c r="L33" s="25"/>
      <c r="M33" s="25"/>
      <c r="N33" s="139"/>
      <c r="O33" s="194"/>
      <c r="P33" s="194"/>
      <c r="Q33" s="194"/>
      <c r="R33" s="194"/>
      <c r="S33" s="182"/>
      <c r="T33" s="182"/>
      <c r="U33" s="182"/>
      <c r="V33" s="182"/>
      <c r="W33" s="182"/>
      <c r="X33" s="193"/>
      <c r="Y33" s="194"/>
      <c r="Z33" s="194"/>
      <c r="AA33" s="194"/>
      <c r="AB33" s="194"/>
      <c r="AC33" s="194"/>
      <c r="AD33" s="194"/>
      <c r="AE33" s="194"/>
      <c r="AF33" s="189"/>
      <c r="AG33" s="185"/>
      <c r="AH33" s="186"/>
      <c r="AI33" s="186"/>
      <c r="AL33" s="187"/>
    </row>
    <row r="34" spans="1:79" s="7" customFormat="1" ht="16.5" customHeight="1">
      <c r="A34" s="202" t="s">
        <v>70</v>
      </c>
      <c r="B34" s="83"/>
      <c r="C34" s="30"/>
      <c r="D34" s="180"/>
      <c r="E34" s="180"/>
      <c r="F34" s="181"/>
      <c r="G34" s="25"/>
      <c r="H34" s="25"/>
      <c r="I34" s="25"/>
      <c r="J34" s="25"/>
      <c r="K34" s="25"/>
      <c r="L34" s="25"/>
      <c r="M34" s="25"/>
      <c r="N34" s="139"/>
      <c r="O34" s="182"/>
      <c r="P34" s="182"/>
      <c r="Q34" s="182"/>
      <c r="R34" s="182"/>
      <c r="S34" s="182"/>
      <c r="T34" s="182"/>
      <c r="U34" s="182"/>
      <c r="V34" s="182"/>
      <c r="W34" s="182"/>
      <c r="X34" s="193"/>
      <c r="Y34" s="194"/>
      <c r="Z34" s="194"/>
      <c r="AA34" s="194"/>
      <c r="AB34" s="194"/>
      <c r="AC34" s="194"/>
      <c r="AD34" s="194"/>
      <c r="AE34" s="194"/>
      <c r="AF34" s="189"/>
      <c r="AG34" s="185"/>
      <c r="AH34" s="186"/>
      <c r="AI34" s="186"/>
      <c r="AL34" s="187"/>
    </row>
    <row r="35" spans="1:79" s="7" customFormat="1" ht="27.75" customHeight="1">
      <c r="A35" s="190" t="s">
        <v>71</v>
      </c>
      <c r="B35" s="204" t="s">
        <v>168</v>
      </c>
      <c r="C35" s="30" t="s">
        <v>35</v>
      </c>
      <c r="D35" s="180">
        <f>'Cuadro 1'!E34</f>
        <v>420000000</v>
      </c>
      <c r="E35" s="180">
        <f>'Cuadro 2'!E35</f>
        <v>420000000</v>
      </c>
      <c r="F35" s="181" t="s">
        <v>29</v>
      </c>
      <c r="G35" s="25">
        <v>105000000</v>
      </c>
      <c r="H35" s="25">
        <v>0</v>
      </c>
      <c r="I35" s="25">
        <v>120000000</v>
      </c>
      <c r="J35" s="25">
        <v>60000000</v>
      </c>
      <c r="K35" s="25">
        <v>105000000</v>
      </c>
      <c r="L35" s="25">
        <v>0</v>
      </c>
      <c r="M35" s="25">
        <v>0</v>
      </c>
      <c r="N35" s="139">
        <f>'Cuadro 2'!H35</f>
        <v>30000000</v>
      </c>
      <c r="O35" s="182">
        <v>0</v>
      </c>
      <c r="P35" s="182">
        <v>0.25</v>
      </c>
      <c r="Q35" s="182">
        <v>0.25</v>
      </c>
      <c r="R35" s="182">
        <v>0.5357142857142857</v>
      </c>
      <c r="S35" s="182">
        <v>0.6785714285714286</v>
      </c>
      <c r="T35" s="182">
        <v>0.9285714285714286</v>
      </c>
      <c r="U35" s="182">
        <v>0.9285714285714286</v>
      </c>
      <c r="V35" s="182">
        <v>0.9285714285714286</v>
      </c>
      <c r="W35" s="182">
        <f>E35/D35</f>
        <v>1</v>
      </c>
      <c r="X35" s="183" t="s">
        <v>29</v>
      </c>
      <c r="Y35" s="182" t="s">
        <v>169</v>
      </c>
      <c r="Z35" s="182">
        <v>0.35539999999999999</v>
      </c>
      <c r="AA35" s="182">
        <v>0.6744</v>
      </c>
      <c r="AB35" s="182">
        <v>0.79400000000000004</v>
      </c>
      <c r="AC35" s="182">
        <v>0.86360000000000003</v>
      </c>
      <c r="AD35" s="182">
        <v>0.92279999999999995</v>
      </c>
      <c r="AE35" s="182">
        <v>0.96630000000000005</v>
      </c>
      <c r="AF35" s="184">
        <v>0.97850000000000004</v>
      </c>
      <c r="AG35" s="185"/>
      <c r="AH35" s="186"/>
      <c r="AI35" s="186"/>
      <c r="AL35" s="187"/>
    </row>
    <row r="36" spans="1:79" s="7" customFormat="1" ht="27.75" customHeight="1">
      <c r="A36" s="190" t="s">
        <v>73</v>
      </c>
      <c r="B36" s="204" t="s">
        <v>74</v>
      </c>
      <c r="C36" s="30" t="s">
        <v>75</v>
      </c>
      <c r="D36" s="180">
        <f>'Cuadro 1'!E35</f>
        <v>156640000</v>
      </c>
      <c r="E36" s="180">
        <f>'Cuadro 2'!E36</f>
        <v>8111109.1299999999</v>
      </c>
      <c r="F36" s="181" t="s">
        <v>29</v>
      </c>
      <c r="G36" s="25" t="s">
        <v>29</v>
      </c>
      <c r="H36" s="25" t="s">
        <v>29</v>
      </c>
      <c r="I36" s="25" t="s">
        <v>29</v>
      </c>
      <c r="J36" s="25" t="s">
        <v>29</v>
      </c>
      <c r="K36" s="25">
        <v>0</v>
      </c>
      <c r="L36" s="25">
        <v>3238550</v>
      </c>
      <c r="M36" s="25">
        <v>2114200</v>
      </c>
      <c r="N36" s="139">
        <f>'Cuadro 2'!H36</f>
        <v>2758359.13</v>
      </c>
      <c r="O36" s="182" t="s">
        <v>29</v>
      </c>
      <c r="P36" s="182" t="s">
        <v>29</v>
      </c>
      <c r="Q36" s="182" t="s">
        <v>29</v>
      </c>
      <c r="R36" s="182" t="s">
        <v>29</v>
      </c>
      <c r="S36" s="182" t="s">
        <v>29</v>
      </c>
      <c r="T36" s="182">
        <v>0</v>
      </c>
      <c r="U36" s="182">
        <v>2.0675114913176709E-2</v>
      </c>
      <c r="V36" s="182">
        <v>3.4172305924412665E-2</v>
      </c>
      <c r="W36" s="182">
        <f>E36/D36</f>
        <v>5.1781850932073541E-2</v>
      </c>
      <c r="X36" s="183" t="s">
        <v>29</v>
      </c>
      <c r="Y36" s="182" t="s">
        <v>29</v>
      </c>
      <c r="Z36" s="182" t="s">
        <v>29</v>
      </c>
      <c r="AA36" s="182" t="s">
        <v>29</v>
      </c>
      <c r="AB36" s="182" t="s">
        <v>29</v>
      </c>
      <c r="AC36" s="182">
        <v>0</v>
      </c>
      <c r="AD36" s="182">
        <v>6.3E-3</v>
      </c>
      <c r="AE36" s="182">
        <v>4.9200000000000001E-2</v>
      </c>
      <c r="AF36" s="189">
        <v>5.3699999999999998E-2</v>
      </c>
      <c r="AG36" s="185"/>
      <c r="AH36" s="186"/>
      <c r="AI36" s="186"/>
      <c r="AL36" s="187"/>
    </row>
    <row r="37" spans="1:79" s="7" customFormat="1" ht="27.75" customHeight="1">
      <c r="A37" s="22" t="s">
        <v>77</v>
      </c>
      <c r="B37" s="54" t="s">
        <v>78</v>
      </c>
      <c r="C37" s="24" t="s">
        <v>79</v>
      </c>
      <c r="D37" s="180">
        <f>'Cuadro 1'!E36</f>
        <v>75100500</v>
      </c>
      <c r="E37" s="180">
        <f>'Cuadro 2'!E37</f>
        <v>5187751.25</v>
      </c>
      <c r="F37" s="181" t="s">
        <v>29</v>
      </c>
      <c r="G37" s="25" t="s">
        <v>29</v>
      </c>
      <c r="H37" s="25" t="s">
        <v>29</v>
      </c>
      <c r="I37" s="25" t="s">
        <v>29</v>
      </c>
      <c r="J37" s="25" t="s">
        <v>29</v>
      </c>
      <c r="K37" s="25" t="s">
        <v>29</v>
      </c>
      <c r="L37" s="25">
        <v>187751.25</v>
      </c>
      <c r="M37" s="25">
        <v>5000000</v>
      </c>
      <c r="N37" s="139">
        <f>'Cuadro 2'!H37</f>
        <v>0</v>
      </c>
      <c r="O37" s="182" t="s">
        <v>29</v>
      </c>
      <c r="P37" s="182" t="s">
        <v>29</v>
      </c>
      <c r="Q37" s="182" t="s">
        <v>29</v>
      </c>
      <c r="R37" s="182" t="s">
        <v>29</v>
      </c>
      <c r="S37" s="182" t="s">
        <v>29</v>
      </c>
      <c r="T37" s="182" t="s">
        <v>29</v>
      </c>
      <c r="U37" s="182">
        <v>2.5000000000000001E-3</v>
      </c>
      <c r="V37" s="182">
        <v>6.9077452879807724E-2</v>
      </c>
      <c r="W37" s="182">
        <f>E37/D37</f>
        <v>6.9077452879807724E-2</v>
      </c>
      <c r="X37" s="183" t="s">
        <v>29</v>
      </c>
      <c r="Y37" s="182" t="s">
        <v>29</v>
      </c>
      <c r="Z37" s="182" t="s">
        <v>29</v>
      </c>
      <c r="AA37" s="182" t="s">
        <v>29</v>
      </c>
      <c r="AB37" s="182" t="s">
        <v>29</v>
      </c>
      <c r="AC37" s="182" t="s">
        <v>29</v>
      </c>
      <c r="AD37" s="182">
        <v>0</v>
      </c>
      <c r="AE37" s="182">
        <v>4.2900000000000001E-2</v>
      </c>
      <c r="AF37" s="207">
        <v>6.88E-2</v>
      </c>
      <c r="AG37" s="185"/>
      <c r="AH37" s="186"/>
      <c r="AI37" s="186"/>
      <c r="AL37" s="187"/>
    </row>
    <row r="38" spans="1:79" s="32" customFormat="1" ht="12">
      <c r="A38" s="195"/>
      <c r="B38" s="196"/>
      <c r="C38" s="36"/>
      <c r="D38" s="197">
        <f>SUM(D35:D37)</f>
        <v>651740500</v>
      </c>
      <c r="E38" s="197">
        <f t="shared" ref="E38:L38" si="4">SUM(E35:E37)</f>
        <v>433298860.38</v>
      </c>
      <c r="F38" s="198">
        <f t="shared" si="4"/>
        <v>0</v>
      </c>
      <c r="G38" s="197">
        <f t="shared" si="4"/>
        <v>105000000</v>
      </c>
      <c r="H38" s="197">
        <f t="shared" si="4"/>
        <v>0</v>
      </c>
      <c r="I38" s="197">
        <f t="shared" si="4"/>
        <v>120000000</v>
      </c>
      <c r="J38" s="197">
        <f t="shared" si="4"/>
        <v>60000000</v>
      </c>
      <c r="K38" s="197">
        <f t="shared" si="4"/>
        <v>105000000</v>
      </c>
      <c r="L38" s="197">
        <f t="shared" si="4"/>
        <v>3426301.25</v>
      </c>
      <c r="M38" s="37">
        <f>SUM(M35:M37)</f>
        <v>7114200</v>
      </c>
      <c r="N38" s="111">
        <f>SUM(N35:N37)</f>
        <v>32758359.129999999</v>
      </c>
      <c r="O38" s="200"/>
      <c r="P38" s="200"/>
      <c r="Q38" s="200"/>
      <c r="R38" s="200"/>
      <c r="S38" s="200"/>
      <c r="T38" s="200"/>
      <c r="U38" s="200"/>
      <c r="V38" s="200"/>
      <c r="W38" s="200"/>
      <c r="X38" s="193"/>
      <c r="Y38" s="194"/>
      <c r="Z38" s="194"/>
      <c r="AA38" s="194"/>
      <c r="AB38" s="194"/>
      <c r="AC38" s="194"/>
      <c r="AD38" s="194"/>
      <c r="AE38" s="194"/>
      <c r="AF38" s="201"/>
      <c r="AG38" s="185"/>
      <c r="AH38" s="186"/>
      <c r="AI38" s="186"/>
      <c r="AL38" s="187"/>
    </row>
    <row r="39" spans="1:79" s="32" customFormat="1" ht="12">
      <c r="A39" s="195"/>
      <c r="B39" s="196"/>
      <c r="C39" s="36"/>
      <c r="D39" s="197"/>
      <c r="E39" s="197"/>
      <c r="F39" s="198"/>
      <c r="G39" s="197"/>
      <c r="H39" s="197"/>
      <c r="I39" s="197"/>
      <c r="J39" s="197"/>
      <c r="K39" s="197"/>
      <c r="L39" s="37"/>
      <c r="M39" s="37"/>
      <c r="N39" s="111"/>
      <c r="O39" s="200"/>
      <c r="P39" s="200"/>
      <c r="Q39" s="200"/>
      <c r="R39" s="200"/>
      <c r="S39" s="200"/>
      <c r="T39" s="200"/>
      <c r="U39" s="200"/>
      <c r="V39" s="200"/>
      <c r="W39" s="200"/>
      <c r="X39" s="193"/>
      <c r="Y39" s="194"/>
      <c r="Z39" s="194"/>
      <c r="AA39" s="194"/>
      <c r="AB39" s="194"/>
      <c r="AC39" s="194"/>
      <c r="AD39" s="194"/>
      <c r="AE39" s="194"/>
      <c r="AF39" s="201"/>
      <c r="AG39" s="185"/>
      <c r="AH39" s="186"/>
      <c r="AI39" s="186"/>
      <c r="AL39" s="187"/>
    </row>
    <row r="40" spans="1:79" s="32" customFormat="1" ht="12">
      <c r="A40" s="195" t="s">
        <v>80</v>
      </c>
      <c r="B40" s="83"/>
      <c r="C40" s="30"/>
      <c r="D40" s="197"/>
      <c r="E40" s="197"/>
      <c r="F40" s="205"/>
      <c r="G40" s="37"/>
      <c r="H40" s="37"/>
      <c r="I40" s="37"/>
      <c r="J40" s="37"/>
      <c r="K40" s="37"/>
      <c r="L40" s="37"/>
      <c r="M40" s="37"/>
      <c r="N40" s="111"/>
      <c r="O40" s="200"/>
      <c r="P40" s="200"/>
      <c r="Q40" s="200"/>
      <c r="R40" s="200"/>
      <c r="S40" s="200"/>
      <c r="T40" s="200"/>
      <c r="U40" s="200"/>
      <c r="V40" s="200"/>
      <c r="W40" s="200"/>
      <c r="X40" s="193"/>
      <c r="Y40" s="194"/>
      <c r="Z40" s="194"/>
      <c r="AA40" s="194"/>
      <c r="AB40" s="194"/>
      <c r="AC40" s="194"/>
      <c r="AD40" s="194"/>
      <c r="AE40" s="194"/>
      <c r="AF40" s="201"/>
      <c r="AG40" s="185"/>
      <c r="AH40" s="186"/>
      <c r="AI40" s="186"/>
      <c r="AL40" s="187"/>
    </row>
    <row r="41" spans="1:79" s="32" customFormat="1" ht="35.4" customHeight="1">
      <c r="A41" s="208" t="s">
        <v>81</v>
      </c>
      <c r="B41" s="209" t="s">
        <v>170</v>
      </c>
      <c r="C41" s="30" t="s">
        <v>31</v>
      </c>
      <c r="D41" s="25">
        <f>'Cuadro 1'!E40</f>
        <v>90542773.120000005</v>
      </c>
      <c r="E41" s="25">
        <f>'Cuadro 2'!E41</f>
        <v>90542773.120000005</v>
      </c>
      <c r="F41" s="181">
        <v>0</v>
      </c>
      <c r="G41" s="25">
        <v>79150875.799999997</v>
      </c>
      <c r="H41" s="25">
        <v>1899621.02</v>
      </c>
      <c r="I41" s="25">
        <v>6648673.5599999996</v>
      </c>
      <c r="J41" s="25">
        <v>2843602.74</v>
      </c>
      <c r="K41" s="25">
        <v>0</v>
      </c>
      <c r="L41" s="25">
        <v>0</v>
      </c>
      <c r="M41" s="25">
        <v>0</v>
      </c>
      <c r="N41" s="139">
        <f>'Cuadro 2'!H41</f>
        <v>0</v>
      </c>
      <c r="O41" s="182">
        <v>0</v>
      </c>
      <c r="P41" s="182">
        <v>0.87788189914012749</v>
      </c>
      <c r="Q41" s="182">
        <v>0.89845126476114645</v>
      </c>
      <c r="R41" s="182">
        <v>0.96937791681528662</v>
      </c>
      <c r="S41" s="182">
        <v>1</v>
      </c>
      <c r="T41" s="182">
        <v>1</v>
      </c>
      <c r="U41" s="182">
        <v>1</v>
      </c>
      <c r="V41" s="182">
        <v>1</v>
      </c>
      <c r="W41" s="182">
        <f>E41/D41</f>
        <v>1</v>
      </c>
      <c r="X41" s="357">
        <v>0</v>
      </c>
      <c r="Y41" s="352">
        <v>7.1000000000000004E-3</v>
      </c>
      <c r="Z41" s="352">
        <v>2.5499999999999998E-2</v>
      </c>
      <c r="AA41" s="352">
        <v>6.0999999999999999E-2</v>
      </c>
      <c r="AB41" s="352">
        <v>0.20519999999999999</v>
      </c>
      <c r="AC41" s="352">
        <v>0.3392</v>
      </c>
      <c r="AD41" s="352">
        <v>0.45479999999999998</v>
      </c>
      <c r="AE41" s="352">
        <v>0.76060000000000005</v>
      </c>
      <c r="AF41" s="353">
        <v>0.79890000000000005</v>
      </c>
      <c r="AG41" s="185"/>
      <c r="AH41" s="186"/>
      <c r="AI41" s="186"/>
      <c r="AL41" s="187"/>
    </row>
    <row r="42" spans="1:79" s="32" customFormat="1" ht="29.4" customHeight="1">
      <c r="A42" s="210" t="s">
        <v>83</v>
      </c>
      <c r="B42" s="191" t="s">
        <v>171</v>
      </c>
      <c r="C42" s="30"/>
      <c r="D42" s="25">
        <f>'Cuadro 1'!E41</f>
        <v>296000000</v>
      </c>
      <c r="E42" s="25">
        <f>'Cuadro 2'!E42</f>
        <v>224626188.18000001</v>
      </c>
      <c r="F42" s="181">
        <v>0</v>
      </c>
      <c r="G42" s="25">
        <v>0</v>
      </c>
      <c r="H42" s="25">
        <v>0</v>
      </c>
      <c r="I42" s="25">
        <v>0</v>
      </c>
      <c r="J42" s="25">
        <v>37374665.859999999</v>
      </c>
      <c r="K42" s="25">
        <v>39012508.710000001</v>
      </c>
      <c r="L42" s="25">
        <v>62032244.909999996</v>
      </c>
      <c r="M42" s="25">
        <v>53087088.469999999</v>
      </c>
      <c r="N42" s="139">
        <f>'Cuadro 2'!H42</f>
        <v>33119680.23</v>
      </c>
      <c r="O42" s="182">
        <v>0</v>
      </c>
      <c r="P42" s="182">
        <v>0</v>
      </c>
      <c r="Q42" s="182">
        <v>0</v>
      </c>
      <c r="R42" s="182">
        <v>0</v>
      </c>
      <c r="S42" s="182">
        <v>0.12626576304054055</v>
      </c>
      <c r="T42" s="182">
        <v>0.25806477895270274</v>
      </c>
      <c r="U42" s="182">
        <v>0.46760000000000002</v>
      </c>
      <c r="V42" s="182">
        <v>0.64698144577702699</v>
      </c>
      <c r="W42" s="182">
        <f>E42/D42</f>
        <v>0.75887225736486486</v>
      </c>
      <c r="X42" s="357"/>
      <c r="Y42" s="352"/>
      <c r="Z42" s="352">
        <v>0</v>
      </c>
      <c r="AA42" s="352"/>
      <c r="AB42" s="352"/>
      <c r="AC42" s="352"/>
      <c r="AD42" s="352"/>
      <c r="AE42" s="352"/>
      <c r="AF42" s="353"/>
      <c r="AG42" s="185"/>
      <c r="AH42" s="186"/>
      <c r="AI42" s="186"/>
      <c r="AL42" s="187"/>
    </row>
    <row r="43" spans="1:79" s="32" customFormat="1" ht="12">
      <c r="A43" s="195"/>
      <c r="B43" s="211"/>
      <c r="C43" s="30"/>
      <c r="D43" s="37">
        <f>SUM(D41:D42)</f>
        <v>386542773.12</v>
      </c>
      <c r="E43" s="37">
        <f t="shared" ref="E43:L43" si="5">SUM(E41:E42)</f>
        <v>315168961.30000001</v>
      </c>
      <c r="F43" s="198">
        <f t="shared" si="5"/>
        <v>0</v>
      </c>
      <c r="G43" s="197">
        <f t="shared" si="5"/>
        <v>79150875.799999997</v>
      </c>
      <c r="H43" s="197">
        <f t="shared" si="5"/>
        <v>1899621.02</v>
      </c>
      <c r="I43" s="197">
        <f t="shared" si="5"/>
        <v>6648673.5599999996</v>
      </c>
      <c r="J43" s="197">
        <f t="shared" si="5"/>
        <v>40218268.600000001</v>
      </c>
      <c r="K43" s="197">
        <f t="shared" si="5"/>
        <v>39012508.710000001</v>
      </c>
      <c r="L43" s="197">
        <f t="shared" si="5"/>
        <v>62032244.909999996</v>
      </c>
      <c r="M43" s="37">
        <f>SUM(M41:M42)</f>
        <v>53087088.469999999</v>
      </c>
      <c r="N43" s="111">
        <f>SUM(N41:N42)</f>
        <v>33119680.23</v>
      </c>
      <c r="O43" s="200"/>
      <c r="P43" s="200"/>
      <c r="Q43" s="200"/>
      <c r="R43" s="200"/>
      <c r="S43" s="200"/>
      <c r="T43" s="200"/>
      <c r="U43" s="200"/>
      <c r="V43" s="200"/>
      <c r="W43" s="200"/>
      <c r="X43" s="193"/>
      <c r="Y43" s="194"/>
      <c r="Z43" s="194"/>
      <c r="AA43" s="194"/>
      <c r="AB43" s="182"/>
      <c r="AC43" s="182"/>
      <c r="AD43" s="182"/>
      <c r="AE43" s="182"/>
      <c r="AF43" s="201"/>
      <c r="AG43" s="185"/>
      <c r="AH43" s="186"/>
      <c r="AI43" s="186"/>
      <c r="AL43" s="187"/>
    </row>
    <row r="44" spans="1:79" s="7" customFormat="1">
      <c r="A44" s="206"/>
      <c r="B44" s="83"/>
      <c r="C44" s="30"/>
      <c r="D44" s="25"/>
      <c r="E44" s="25"/>
      <c r="F44" s="203"/>
      <c r="G44" s="180"/>
      <c r="H44" s="180"/>
      <c r="I44" s="180"/>
      <c r="J44" s="180"/>
      <c r="K44" s="180"/>
      <c r="L44" s="25"/>
      <c r="M44" s="25"/>
      <c r="N44" s="139"/>
      <c r="O44" s="182"/>
      <c r="P44" s="182"/>
      <c r="Q44" s="182"/>
      <c r="R44" s="182"/>
      <c r="S44" s="182"/>
      <c r="T44" s="182"/>
      <c r="U44" s="182"/>
      <c r="V44" s="182"/>
      <c r="W44" s="182"/>
      <c r="X44" s="193"/>
      <c r="Y44" s="194"/>
      <c r="Z44" s="194"/>
      <c r="AA44" s="194"/>
      <c r="AB44" s="182"/>
      <c r="AC44" s="182"/>
      <c r="AD44" s="182"/>
      <c r="AE44" s="182"/>
      <c r="AF44" s="189"/>
      <c r="AG44" s="185"/>
      <c r="AH44" s="186"/>
      <c r="AI44" s="186"/>
      <c r="AL44" s="187"/>
    </row>
    <row r="45" spans="1:79" s="7" customFormat="1" ht="16.5" customHeight="1">
      <c r="A45" s="202" t="s">
        <v>85</v>
      </c>
      <c r="B45" s="211"/>
      <c r="C45" s="30"/>
      <c r="D45" s="25"/>
      <c r="E45" s="25"/>
      <c r="F45" s="203"/>
      <c r="G45" s="180"/>
      <c r="H45" s="180"/>
      <c r="I45" s="180"/>
      <c r="J45" s="180"/>
      <c r="K45" s="180"/>
      <c r="L45" s="25"/>
      <c r="M45" s="25"/>
      <c r="N45" s="139"/>
      <c r="O45" s="182"/>
      <c r="P45" s="182"/>
      <c r="Q45" s="182"/>
      <c r="R45" s="182"/>
      <c r="S45" s="182"/>
      <c r="T45" s="182"/>
      <c r="U45" s="182"/>
      <c r="V45" s="182"/>
      <c r="W45" s="194"/>
      <c r="X45" s="193"/>
      <c r="Y45" s="194"/>
      <c r="Z45" s="194"/>
      <c r="AA45" s="194"/>
      <c r="AB45" s="182"/>
      <c r="AC45" s="182"/>
      <c r="AD45" s="182"/>
      <c r="AE45" s="182"/>
      <c r="AF45" s="189"/>
      <c r="AG45" s="185"/>
      <c r="AH45" s="186"/>
      <c r="AI45" s="186"/>
      <c r="AL45" s="187"/>
    </row>
    <row r="46" spans="1:79" s="212" customFormat="1" ht="13.8">
      <c r="A46" s="22" t="s">
        <v>86</v>
      </c>
      <c r="B46" s="146" t="s">
        <v>172</v>
      </c>
      <c r="C46" s="24" t="s">
        <v>63</v>
      </c>
      <c r="D46" s="25">
        <f>'Cuadro 1'!E45</f>
        <v>195494546.8221136</v>
      </c>
      <c r="E46" s="25">
        <f>'Cuadro 2'!E46</f>
        <v>32346604.926664162</v>
      </c>
      <c r="F46" s="181" t="s">
        <v>29</v>
      </c>
      <c r="G46" s="25" t="s">
        <v>29</v>
      </c>
      <c r="H46" s="25">
        <v>0</v>
      </c>
      <c r="I46" s="25">
        <f>17318638.9999999/I76</f>
        <v>157399.24566027356</v>
      </c>
      <c r="J46" s="25">
        <f>1216372948/J76</f>
        <v>11210810.580645161</v>
      </c>
      <c r="K46" s="25">
        <v>10848269.185990104</v>
      </c>
      <c r="L46" s="25">
        <v>62032244.909999996</v>
      </c>
      <c r="M46" s="25">
        <v>4167945.4759196057</v>
      </c>
      <c r="N46" s="139">
        <f>'Cuadro 2'!H46</f>
        <v>0</v>
      </c>
      <c r="O46" s="182" t="s">
        <v>29</v>
      </c>
      <c r="P46" s="182" t="s">
        <v>29</v>
      </c>
      <c r="Q46" s="182" t="s">
        <v>29</v>
      </c>
      <c r="R46" s="182">
        <v>6.663321534377284E-4</v>
      </c>
      <c r="S46" s="182">
        <v>4.7466106998576431E-2</v>
      </c>
      <c r="T46" s="182">
        <v>9.0499999999999997E-2</v>
      </c>
      <c r="U46" s="182">
        <v>0.14431678327113232</v>
      </c>
      <c r="V46" s="182">
        <v>0.16546039494440384</v>
      </c>
      <c r="W46" s="182">
        <f>E46/D46</f>
        <v>0.16546039494440382</v>
      </c>
      <c r="X46" s="183" t="s">
        <v>29</v>
      </c>
      <c r="Y46" s="182" t="s">
        <v>29</v>
      </c>
      <c r="Z46" s="182">
        <v>2.5000000000000001E-3</v>
      </c>
      <c r="AA46" s="182">
        <f>'[1]Anexo 2'!J53</f>
        <v>1.6477200000000001E-2</v>
      </c>
      <c r="AB46" s="182">
        <v>0.10839093399999999</v>
      </c>
      <c r="AC46" s="182">
        <v>0.1676</v>
      </c>
      <c r="AD46" s="182">
        <v>0.2567179544</v>
      </c>
      <c r="AE46" s="182">
        <v>0.3014</v>
      </c>
      <c r="AF46" s="189">
        <v>0.31059999999999999</v>
      </c>
      <c r="AG46" s="185"/>
      <c r="AH46" s="186"/>
      <c r="AI46" s="186"/>
      <c r="AJ46" s="7"/>
      <c r="AK46" s="7"/>
      <c r="AL46" s="18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row>
    <row r="47" spans="1:79" s="7" customFormat="1" ht="12">
      <c r="A47" s="195"/>
      <c r="B47" s="211"/>
      <c r="C47" s="30"/>
      <c r="D47" s="37">
        <f t="shared" ref="D47:L47" si="6">SUM(D46:D46)</f>
        <v>195494546.8221136</v>
      </c>
      <c r="E47" s="37">
        <f t="shared" si="6"/>
        <v>32346604.926664162</v>
      </c>
      <c r="F47" s="198">
        <f t="shared" si="6"/>
        <v>0</v>
      </c>
      <c r="G47" s="197">
        <f t="shared" si="6"/>
        <v>0</v>
      </c>
      <c r="H47" s="197">
        <f t="shared" si="6"/>
        <v>0</v>
      </c>
      <c r="I47" s="197">
        <f t="shared" si="6"/>
        <v>157399.24566027356</v>
      </c>
      <c r="J47" s="197">
        <f t="shared" si="6"/>
        <v>11210810.580645161</v>
      </c>
      <c r="K47" s="197">
        <f t="shared" si="6"/>
        <v>10848269.185990104</v>
      </c>
      <c r="L47" s="197">
        <f t="shared" si="6"/>
        <v>62032244.909999996</v>
      </c>
      <c r="M47" s="37">
        <f>SUM(M46:M46)</f>
        <v>4167945.4759196057</v>
      </c>
      <c r="N47" s="111">
        <f>SUM(N46:N46)</f>
        <v>0</v>
      </c>
      <c r="O47" s="200"/>
      <c r="P47" s="200"/>
      <c r="Q47" s="200"/>
      <c r="R47" s="200"/>
      <c r="S47" s="200"/>
      <c r="T47" s="200"/>
      <c r="U47" s="200"/>
      <c r="V47" s="200"/>
      <c r="W47" s="200"/>
      <c r="X47" s="183"/>
      <c r="Y47" s="182"/>
      <c r="Z47" s="182"/>
      <c r="AA47" s="182"/>
      <c r="AB47" s="182"/>
      <c r="AC47" s="182"/>
      <c r="AD47" s="182"/>
      <c r="AE47" s="182"/>
      <c r="AF47" s="189"/>
      <c r="AG47" s="185"/>
      <c r="AH47" s="186"/>
      <c r="AI47" s="186"/>
      <c r="AL47" s="187"/>
    </row>
    <row r="48" spans="1:79" ht="12">
      <c r="A48" s="213"/>
      <c r="B48" s="214"/>
      <c r="C48" s="215"/>
      <c r="D48" s="37"/>
      <c r="E48" s="37"/>
      <c r="F48" s="198"/>
      <c r="G48" s="37"/>
      <c r="H48" s="37"/>
      <c r="I48" s="37"/>
      <c r="J48" s="37"/>
      <c r="K48" s="37"/>
      <c r="L48" s="37"/>
      <c r="M48" s="37"/>
      <c r="N48" s="111"/>
      <c r="O48" s="200"/>
      <c r="P48" s="200"/>
      <c r="Q48" s="200"/>
      <c r="R48" s="200"/>
      <c r="S48" s="200"/>
      <c r="T48" s="200"/>
      <c r="U48" s="200"/>
      <c r="V48" s="200"/>
      <c r="W48" s="200"/>
      <c r="X48" s="183"/>
      <c r="Y48" s="182"/>
      <c r="Z48" s="182"/>
      <c r="AA48" s="182"/>
      <c r="AB48" s="182"/>
      <c r="AC48" s="182"/>
      <c r="AD48" s="182"/>
      <c r="AE48" s="182"/>
      <c r="AF48" s="189"/>
      <c r="AG48" s="185"/>
      <c r="AH48" s="186"/>
      <c r="AI48" s="186"/>
      <c r="AJ48" s="7"/>
      <c r="AK48" s="7"/>
      <c r="AL48" s="187"/>
      <c r="BT48" s="158"/>
      <c r="BU48" s="158"/>
      <c r="BV48" s="158"/>
      <c r="BW48" s="158"/>
      <c r="BX48" s="158"/>
      <c r="BY48" s="158"/>
      <c r="BZ48" s="158"/>
      <c r="CA48" s="158"/>
    </row>
    <row r="49" spans="1:79" ht="12">
      <c r="A49" s="216" t="s">
        <v>89</v>
      </c>
      <c r="B49" s="214"/>
      <c r="C49" s="215"/>
      <c r="D49" s="37"/>
      <c r="E49" s="37"/>
      <c r="F49" s="198"/>
      <c r="G49" s="37"/>
      <c r="H49" s="37"/>
      <c r="I49" s="37"/>
      <c r="J49" s="37"/>
      <c r="K49" s="37"/>
      <c r="L49" s="37"/>
      <c r="M49" s="37"/>
      <c r="N49" s="111"/>
      <c r="O49" s="200"/>
      <c r="P49" s="200"/>
      <c r="Q49" s="217"/>
      <c r="R49" s="217"/>
      <c r="S49" s="200"/>
      <c r="T49" s="200"/>
      <c r="U49" s="200"/>
      <c r="V49" s="200"/>
      <c r="W49" s="200"/>
      <c r="X49" s="183"/>
      <c r="Y49" s="182"/>
      <c r="Z49" s="182"/>
      <c r="AA49" s="182"/>
      <c r="AB49" s="182"/>
      <c r="AC49" s="182"/>
      <c r="AD49" s="182"/>
      <c r="AE49" s="182"/>
      <c r="AF49" s="189"/>
      <c r="AG49" s="185"/>
      <c r="AH49" s="186"/>
      <c r="AI49" s="186"/>
      <c r="AJ49" s="7"/>
      <c r="AK49" s="7"/>
      <c r="AL49" s="187"/>
      <c r="BT49" s="158"/>
      <c r="BU49" s="158"/>
      <c r="BV49" s="158"/>
      <c r="BW49" s="158"/>
      <c r="BX49" s="158"/>
      <c r="BY49" s="158"/>
      <c r="BZ49" s="158"/>
      <c r="CA49" s="158"/>
    </row>
    <row r="50" spans="1:79" ht="13.8">
      <c r="A50" s="218">
        <v>28568</v>
      </c>
      <c r="B50" s="219" t="s">
        <v>173</v>
      </c>
      <c r="C50" s="215" t="s">
        <v>27</v>
      </c>
      <c r="D50" s="25">
        <f>'Cuadro 1'!E50</f>
        <v>86366097.035399988</v>
      </c>
      <c r="E50" s="25">
        <f>'Cuadro 2'!E50</f>
        <v>0</v>
      </c>
      <c r="F50" s="203" t="s">
        <v>29</v>
      </c>
      <c r="G50" s="25" t="s">
        <v>29</v>
      </c>
      <c r="H50" s="25" t="s">
        <v>29</v>
      </c>
      <c r="I50" s="25" t="s">
        <v>29</v>
      </c>
      <c r="J50" s="25">
        <v>0</v>
      </c>
      <c r="K50" s="25">
        <v>0</v>
      </c>
      <c r="L50" s="25">
        <v>0</v>
      </c>
      <c r="M50" s="25">
        <v>0</v>
      </c>
      <c r="N50" s="139">
        <f>'Cuadro 2'!H50</f>
        <v>0</v>
      </c>
      <c r="O50" s="182" t="s">
        <v>29</v>
      </c>
      <c r="P50" s="182" t="s">
        <v>29</v>
      </c>
      <c r="Q50" s="220" t="s">
        <v>29</v>
      </c>
      <c r="R50" s="220" t="s">
        <v>29</v>
      </c>
      <c r="S50" s="182">
        <v>0</v>
      </c>
      <c r="T50" s="182">
        <v>0</v>
      </c>
      <c r="U50" s="182">
        <v>0</v>
      </c>
      <c r="V50" s="182">
        <v>0</v>
      </c>
      <c r="W50" s="182">
        <f>E50/D50</f>
        <v>0</v>
      </c>
      <c r="X50" s="183" t="s">
        <v>29</v>
      </c>
      <c r="Y50" s="182" t="s">
        <v>29</v>
      </c>
      <c r="Z50" s="182" t="s">
        <v>29</v>
      </c>
      <c r="AA50" s="182" t="s">
        <v>29</v>
      </c>
      <c r="AB50" s="182">
        <v>9.3100000000000002E-2</v>
      </c>
      <c r="AC50" s="182">
        <v>0.17069999999999999</v>
      </c>
      <c r="AD50" s="182">
        <v>0.17979999999999999</v>
      </c>
      <c r="AE50" s="182">
        <v>0.18579999999999999</v>
      </c>
      <c r="AF50" s="184">
        <v>0.21990000000000001</v>
      </c>
      <c r="AG50" s="185"/>
      <c r="AH50" s="186"/>
      <c r="AI50" s="186"/>
      <c r="AJ50" s="7"/>
      <c r="AK50" s="7"/>
      <c r="AL50" s="187"/>
      <c r="BT50" s="158"/>
      <c r="BU50" s="158"/>
      <c r="BV50" s="158"/>
      <c r="BW50" s="158"/>
      <c r="BX50" s="158"/>
      <c r="BY50" s="158"/>
      <c r="BZ50" s="158"/>
      <c r="CA50" s="158"/>
    </row>
    <row r="51" spans="1:79" ht="12">
      <c r="A51" s="213"/>
      <c r="B51" s="221"/>
      <c r="C51" s="152"/>
      <c r="D51" s="37">
        <f>SUM(D50)</f>
        <v>86366097.035399988</v>
      </c>
      <c r="E51" s="37">
        <f t="shared" ref="E51:L51" si="7">SUM(E50)</f>
        <v>0</v>
      </c>
      <c r="F51" s="222">
        <f t="shared" si="7"/>
        <v>0</v>
      </c>
      <c r="G51" s="223">
        <f t="shared" si="7"/>
        <v>0</v>
      </c>
      <c r="H51" s="223">
        <f t="shared" si="7"/>
        <v>0</v>
      </c>
      <c r="I51" s="223">
        <f t="shared" si="7"/>
        <v>0</v>
      </c>
      <c r="J51" s="223">
        <f t="shared" si="7"/>
        <v>0</v>
      </c>
      <c r="K51" s="223">
        <f t="shared" si="7"/>
        <v>0</v>
      </c>
      <c r="L51" s="223">
        <f t="shared" si="7"/>
        <v>0</v>
      </c>
      <c r="M51" s="223">
        <f>SUM(M50)</f>
        <v>0</v>
      </c>
      <c r="N51" s="224">
        <f>SUM(N50)</f>
        <v>0</v>
      </c>
      <c r="O51" s="200"/>
      <c r="P51" s="200"/>
      <c r="Q51" s="217"/>
      <c r="R51" s="217"/>
      <c r="S51" s="217"/>
      <c r="T51" s="217"/>
      <c r="U51" s="217"/>
      <c r="V51" s="217"/>
      <c r="W51" s="217"/>
      <c r="X51" s="225"/>
      <c r="Y51" s="220"/>
      <c r="Z51" s="220"/>
      <c r="AA51" s="194"/>
      <c r="AB51" s="182"/>
      <c r="AC51" s="182"/>
      <c r="AD51" s="182"/>
      <c r="AE51" s="182"/>
      <c r="AF51" s="226"/>
      <c r="AG51" s="7"/>
      <c r="AH51" s="186"/>
      <c r="AI51" s="186"/>
      <c r="AJ51" s="7"/>
      <c r="AK51" s="7"/>
      <c r="AL51" s="187"/>
      <c r="BT51" s="158"/>
      <c r="BU51" s="158"/>
      <c r="BV51" s="158"/>
      <c r="BW51" s="158"/>
      <c r="BX51" s="158"/>
      <c r="BY51" s="158"/>
      <c r="BZ51" s="158"/>
      <c r="CA51" s="158"/>
    </row>
    <row r="52" spans="1:79" ht="12">
      <c r="A52" s="213"/>
      <c r="B52" s="221"/>
      <c r="C52" s="152"/>
      <c r="D52" s="37"/>
      <c r="E52" s="37"/>
      <c r="F52" s="198"/>
      <c r="G52" s="37"/>
      <c r="H52" s="37"/>
      <c r="I52" s="37"/>
      <c r="J52" s="37"/>
      <c r="K52" s="37"/>
      <c r="L52" s="37"/>
      <c r="M52" s="37"/>
      <c r="N52" s="111"/>
      <c r="O52" s="200"/>
      <c r="P52" s="200"/>
      <c r="Q52" s="217"/>
      <c r="R52" s="217"/>
      <c r="S52" s="217"/>
      <c r="T52" s="217"/>
      <c r="U52" s="217"/>
      <c r="V52" s="217"/>
      <c r="W52" s="217"/>
      <c r="X52" s="225"/>
      <c r="Y52" s="220"/>
      <c r="Z52" s="220"/>
      <c r="AA52" s="194"/>
      <c r="AB52" s="194"/>
      <c r="AC52" s="194"/>
      <c r="AD52" s="194"/>
      <c r="AE52" s="194"/>
      <c r="AF52" s="171"/>
      <c r="AG52" s="7"/>
      <c r="AH52" s="227"/>
      <c r="AI52" s="187"/>
      <c r="AJ52" s="7"/>
      <c r="AK52" s="7"/>
      <c r="AL52" s="187"/>
      <c r="BT52" s="158"/>
      <c r="BU52" s="158"/>
      <c r="BV52" s="158"/>
      <c r="BW52" s="158"/>
      <c r="BX52" s="158"/>
      <c r="BY52" s="158"/>
      <c r="BZ52" s="158"/>
      <c r="CA52" s="158"/>
    </row>
    <row r="53" spans="1:79" ht="12">
      <c r="A53" s="121" t="s">
        <v>91</v>
      </c>
      <c r="B53" s="221"/>
      <c r="C53" s="152"/>
      <c r="D53" s="37">
        <f t="shared" ref="D53:N53" si="8">D21+D32+D38+D43+D47+D51</f>
        <v>4201959874.2675133</v>
      </c>
      <c r="E53" s="37">
        <f t="shared" si="8"/>
        <v>2168819052.6166639</v>
      </c>
      <c r="F53" s="222">
        <f t="shared" si="8"/>
        <v>70772956.409999996</v>
      </c>
      <c r="G53" s="223">
        <f t="shared" si="8"/>
        <v>311918751.14999998</v>
      </c>
      <c r="H53" s="223">
        <f t="shared" si="8"/>
        <v>84820497.280000001</v>
      </c>
      <c r="I53" s="223">
        <f t="shared" si="8"/>
        <v>265596929.64566028</v>
      </c>
      <c r="J53" s="223">
        <f t="shared" si="8"/>
        <v>283782470.70064515</v>
      </c>
      <c r="K53" s="223">
        <f t="shared" si="8"/>
        <v>302141408.01599008</v>
      </c>
      <c r="L53" s="223">
        <f t="shared" si="8"/>
        <v>360796928.29999995</v>
      </c>
      <c r="M53" s="37">
        <f t="shared" si="8"/>
        <v>370930133.6059196</v>
      </c>
      <c r="N53" s="111">
        <f t="shared" si="8"/>
        <v>70494039.359999999</v>
      </c>
      <c r="O53" s="200"/>
      <c r="P53" s="200"/>
      <c r="Q53" s="217"/>
      <c r="R53" s="217"/>
      <c r="S53" s="217"/>
      <c r="T53" s="217"/>
      <c r="U53" s="217"/>
      <c r="V53" s="217"/>
      <c r="W53" s="217"/>
      <c r="X53" s="225"/>
      <c r="Y53" s="220"/>
      <c r="Z53" s="220"/>
      <c r="AA53" s="194"/>
      <c r="AB53" s="194"/>
      <c r="AC53" s="194"/>
      <c r="AD53" s="194"/>
      <c r="AE53" s="194"/>
      <c r="AF53" s="171"/>
      <c r="AG53" s="7"/>
      <c r="AH53" s="227"/>
      <c r="AI53" s="7"/>
      <c r="AJ53" s="7"/>
      <c r="AK53" s="7"/>
      <c r="BT53" s="158"/>
      <c r="BU53" s="158"/>
      <c r="BV53" s="158"/>
      <c r="BW53" s="158"/>
      <c r="BX53" s="158"/>
      <c r="BY53" s="158"/>
      <c r="BZ53" s="158"/>
      <c r="CA53" s="158"/>
    </row>
    <row r="54" spans="1:79" s="239" customFormat="1" ht="12.6" thickBot="1">
      <c r="A54" s="228"/>
      <c r="B54" s="229"/>
      <c r="C54" s="230"/>
      <c r="D54" s="231"/>
      <c r="E54" s="231"/>
      <c r="F54" s="232"/>
      <c r="G54" s="67"/>
      <c r="H54" s="67"/>
      <c r="I54" s="67"/>
      <c r="J54" s="67"/>
      <c r="K54" s="67"/>
      <c r="L54" s="67"/>
      <c r="M54" s="67"/>
      <c r="N54" s="120"/>
      <c r="O54" s="233"/>
      <c r="P54" s="233"/>
      <c r="Q54" s="234"/>
      <c r="R54" s="234"/>
      <c r="S54" s="234"/>
      <c r="T54" s="234"/>
      <c r="U54" s="234"/>
      <c r="V54" s="234"/>
      <c r="W54" s="234"/>
      <c r="X54" s="235"/>
      <c r="Y54" s="236"/>
      <c r="Z54" s="236"/>
      <c r="AA54" s="237"/>
      <c r="AB54" s="237"/>
      <c r="AC54" s="237"/>
      <c r="AD54" s="237"/>
      <c r="AE54" s="237"/>
      <c r="AF54" s="238"/>
      <c r="AG54" s="32"/>
      <c r="AH54" s="227"/>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32"/>
      <c r="BS54" s="32"/>
    </row>
    <row r="55" spans="1:79" ht="12">
      <c r="A55" s="239"/>
      <c r="B55" s="239"/>
      <c r="C55" s="239"/>
      <c r="F55" s="239"/>
      <c r="G55" s="239"/>
      <c r="H55" s="239"/>
      <c r="I55" s="110"/>
      <c r="J55" s="110"/>
      <c r="K55" s="110"/>
      <c r="L55" s="110"/>
      <c r="M55" s="110"/>
      <c r="N55" s="110"/>
      <c r="O55" s="110"/>
      <c r="P55" s="110"/>
      <c r="Q55" s="110"/>
      <c r="R55" s="110"/>
      <c r="S55" s="110"/>
      <c r="T55" s="110"/>
      <c r="U55" s="110"/>
      <c r="V55" s="110"/>
      <c r="W55" s="110"/>
      <c r="X55" s="110"/>
      <c r="Y55" s="110"/>
      <c r="Z55" s="239"/>
      <c r="AA55" s="239"/>
      <c r="AB55" s="239"/>
      <c r="AC55" s="239"/>
      <c r="AD55" s="239"/>
      <c r="AE55" s="239"/>
      <c r="AF55" s="240"/>
    </row>
    <row r="56" spans="1:79" ht="15" customHeight="1">
      <c r="A56" s="239" t="s">
        <v>125</v>
      </c>
      <c r="B56" s="239"/>
      <c r="C56" s="239"/>
      <c r="E56" s="241"/>
      <c r="F56" s="239"/>
      <c r="G56" s="239"/>
      <c r="H56" s="239"/>
      <c r="I56" s="242"/>
      <c r="J56" s="242"/>
      <c r="K56" s="242"/>
      <c r="L56" s="242"/>
      <c r="M56" s="242"/>
      <c r="N56" s="242"/>
      <c r="O56" s="242"/>
      <c r="P56" s="242"/>
      <c r="Q56" s="242"/>
      <c r="R56" s="242"/>
      <c r="S56" s="242"/>
      <c r="T56" s="242"/>
      <c r="U56" s="242"/>
      <c r="V56" s="242"/>
      <c r="W56" s="242"/>
      <c r="X56" s="110"/>
      <c r="Y56" s="110"/>
      <c r="Z56" s="239"/>
      <c r="AA56" s="239"/>
      <c r="AB56" s="239"/>
      <c r="AC56" s="239"/>
      <c r="AD56" s="239"/>
      <c r="AE56" s="239"/>
      <c r="AF56" s="240"/>
    </row>
    <row r="57" spans="1:79" ht="12.75" customHeight="1">
      <c r="A57" s="158"/>
      <c r="B57" s="158"/>
      <c r="I57" s="243"/>
      <c r="J57" s="243"/>
      <c r="K57" s="243"/>
      <c r="L57" s="243"/>
      <c r="M57" s="243"/>
      <c r="N57" s="243"/>
      <c r="O57" s="243"/>
      <c r="P57" s="243"/>
      <c r="Q57" s="243"/>
      <c r="R57" s="243"/>
      <c r="S57" s="243"/>
      <c r="T57" s="243"/>
      <c r="U57" s="243"/>
      <c r="V57" s="243"/>
      <c r="W57" s="243"/>
    </row>
    <row r="58" spans="1:79" s="153" customFormat="1" ht="31.95" customHeight="1">
      <c r="A58" s="244" t="s">
        <v>93</v>
      </c>
      <c r="B58" s="244"/>
      <c r="I58" s="154"/>
      <c r="J58" s="55"/>
      <c r="K58" s="55"/>
      <c r="L58" s="55"/>
      <c r="M58" s="55"/>
      <c r="N58" s="55"/>
      <c r="O58" s="55"/>
      <c r="P58" s="55"/>
      <c r="Q58" s="55"/>
      <c r="R58" s="55"/>
      <c r="S58" s="55"/>
      <c r="T58" s="55"/>
      <c r="U58" s="55"/>
      <c r="V58" s="55"/>
      <c r="W58" s="55"/>
      <c r="X58" s="55"/>
      <c r="Y58" s="55"/>
      <c r="Z58" s="245"/>
      <c r="AF58" s="215"/>
      <c r="AL58" s="59"/>
      <c r="AM58" s="59"/>
      <c r="AN58" s="59"/>
      <c r="AO58" s="59"/>
      <c r="AP58" s="59"/>
      <c r="AQ58" s="59"/>
      <c r="AR58" s="59"/>
      <c r="AS58" s="59"/>
      <c r="AT58" s="59"/>
      <c r="AU58" s="59"/>
      <c r="AV58" s="59"/>
      <c r="AW58" s="59"/>
      <c r="AX58" s="59"/>
      <c r="AY58" s="59"/>
      <c r="AZ58" s="59"/>
      <c r="BA58" s="59"/>
      <c r="BB58" s="59"/>
      <c r="BC58" s="59"/>
      <c r="BD58" s="59"/>
      <c r="BE58" s="59"/>
      <c r="BF58" s="59"/>
      <c r="BG58" s="59"/>
      <c r="BH58" s="59"/>
      <c r="BI58" s="59"/>
      <c r="BJ58" s="59"/>
      <c r="BK58" s="59"/>
      <c r="BL58" s="59"/>
      <c r="BM58" s="59"/>
      <c r="BN58" s="59"/>
      <c r="BO58" s="59"/>
      <c r="BP58" s="59"/>
      <c r="BQ58" s="59"/>
      <c r="BR58" s="59"/>
      <c r="BS58" s="59"/>
      <c r="BT58" s="59"/>
      <c r="BU58" s="59"/>
      <c r="BV58" s="59"/>
      <c r="BW58" s="59"/>
      <c r="BX58" s="59"/>
      <c r="BY58" s="59"/>
      <c r="BZ58" s="59"/>
      <c r="CA58" s="59"/>
    </row>
    <row r="59" spans="1:79" s="55" customFormat="1" ht="31.95" customHeight="1">
      <c r="A59" s="246" t="s">
        <v>174</v>
      </c>
      <c r="B59" s="246"/>
      <c r="I59" s="247"/>
      <c r="AF59" s="24"/>
    </row>
    <row r="60" spans="1:79" s="55" customFormat="1" ht="31.95" customHeight="1">
      <c r="A60" s="75" t="s">
        <v>126</v>
      </c>
      <c r="B60" s="75"/>
      <c r="AF60" s="24"/>
    </row>
    <row r="61" spans="1:79" s="55" customFormat="1" ht="31.95" customHeight="1">
      <c r="A61" s="329" t="s">
        <v>175</v>
      </c>
      <c r="B61" s="323"/>
      <c r="C61" s="323"/>
      <c r="D61" s="323"/>
      <c r="E61" s="323"/>
      <c r="F61" s="323"/>
      <c r="G61" s="323"/>
      <c r="H61" s="323"/>
      <c r="I61" s="323"/>
      <c r="J61" s="323"/>
      <c r="K61" s="323"/>
      <c r="L61" s="323"/>
      <c r="M61" s="323"/>
      <c r="N61" s="323"/>
      <c r="O61" s="323"/>
      <c r="P61" s="323"/>
      <c r="Q61" s="323"/>
      <c r="R61" s="323"/>
      <c r="S61" s="323"/>
      <c r="T61" s="323"/>
      <c r="U61" s="323"/>
      <c r="V61" s="323"/>
      <c r="W61" s="323"/>
      <c r="X61" s="323"/>
      <c r="Y61" s="323"/>
      <c r="Z61" s="323"/>
      <c r="AA61" s="323"/>
      <c r="AB61" s="323"/>
      <c r="AC61" s="323"/>
      <c r="AD61" s="323"/>
      <c r="AE61" s="323"/>
      <c r="AF61" s="323"/>
      <c r="AG61" s="323"/>
      <c r="AH61" s="323"/>
      <c r="AI61" s="323"/>
      <c r="AJ61" s="323"/>
      <c r="AK61" s="323"/>
    </row>
    <row r="62" spans="1:79" s="153" customFormat="1" ht="31.95" customHeight="1">
      <c r="A62" s="329" t="s">
        <v>176</v>
      </c>
      <c r="B62" s="323"/>
      <c r="C62" s="323"/>
      <c r="D62" s="323"/>
      <c r="E62" s="323"/>
      <c r="F62" s="323"/>
      <c r="G62" s="323"/>
      <c r="H62" s="323"/>
      <c r="I62" s="323"/>
      <c r="J62" s="323"/>
      <c r="K62" s="323"/>
      <c r="L62" s="323"/>
      <c r="M62" s="323"/>
      <c r="N62" s="323"/>
      <c r="O62" s="323"/>
      <c r="P62" s="323"/>
      <c r="Q62" s="323"/>
      <c r="R62" s="323"/>
      <c r="S62" s="323"/>
      <c r="T62" s="323"/>
      <c r="U62" s="323"/>
      <c r="V62" s="323"/>
      <c r="W62" s="323"/>
      <c r="X62" s="323"/>
      <c r="Y62" s="323"/>
      <c r="Z62" s="323"/>
      <c r="AA62" s="323"/>
      <c r="AB62" s="323"/>
      <c r="AC62" s="323"/>
      <c r="AD62" s="323"/>
      <c r="AE62" s="323"/>
      <c r="AF62" s="323"/>
      <c r="AG62" s="323"/>
      <c r="AH62" s="323"/>
      <c r="AI62" s="323"/>
      <c r="AJ62" s="323"/>
      <c r="AK62" s="323"/>
      <c r="AL62" s="59"/>
      <c r="AM62" s="59"/>
      <c r="AN62" s="59"/>
      <c r="AO62" s="59"/>
      <c r="AP62" s="59"/>
      <c r="AQ62" s="59"/>
      <c r="AR62" s="59"/>
      <c r="AS62" s="59"/>
      <c r="AT62" s="59"/>
      <c r="AU62" s="59"/>
      <c r="AV62" s="59"/>
      <c r="AW62" s="59"/>
      <c r="AX62" s="59"/>
      <c r="AY62" s="59"/>
      <c r="AZ62" s="59"/>
      <c r="BA62" s="59"/>
      <c r="BB62" s="59"/>
      <c r="BC62" s="59"/>
      <c r="BD62" s="59"/>
      <c r="BE62" s="59"/>
      <c r="BF62" s="59"/>
      <c r="BG62" s="59"/>
      <c r="BH62" s="59"/>
      <c r="BI62" s="59"/>
      <c r="BJ62" s="59"/>
      <c r="BK62" s="59"/>
      <c r="BL62" s="59"/>
      <c r="BM62" s="59"/>
      <c r="BN62" s="59"/>
      <c r="BO62" s="59"/>
      <c r="BP62" s="59"/>
      <c r="BQ62" s="59"/>
      <c r="BR62" s="59"/>
      <c r="BS62" s="59"/>
      <c r="BT62" s="59"/>
      <c r="BU62" s="59"/>
      <c r="BV62" s="59"/>
      <c r="BW62" s="59"/>
      <c r="BX62" s="59"/>
      <c r="BY62" s="59"/>
      <c r="BZ62" s="59"/>
      <c r="CA62" s="59"/>
    </row>
    <row r="63" spans="1:79" s="153" customFormat="1" ht="31.95" customHeight="1">
      <c r="A63" s="329" t="s">
        <v>177</v>
      </c>
      <c r="B63" s="323"/>
      <c r="C63" s="323"/>
      <c r="D63" s="323"/>
      <c r="E63" s="323"/>
      <c r="F63" s="323"/>
      <c r="G63" s="323"/>
      <c r="H63" s="323"/>
      <c r="I63" s="323"/>
      <c r="J63" s="323"/>
      <c r="K63" s="323"/>
      <c r="L63" s="323"/>
      <c r="M63" s="323"/>
      <c r="N63" s="323"/>
      <c r="O63" s="323"/>
      <c r="P63" s="323"/>
      <c r="Q63" s="323"/>
      <c r="R63" s="323"/>
      <c r="S63" s="323"/>
      <c r="T63" s="323"/>
      <c r="U63" s="323"/>
      <c r="V63" s="323"/>
      <c r="W63" s="323"/>
      <c r="X63" s="323"/>
      <c r="Y63" s="323"/>
      <c r="Z63" s="323"/>
      <c r="AA63" s="323"/>
      <c r="AB63" s="323"/>
      <c r="AC63" s="323"/>
      <c r="AD63" s="323"/>
      <c r="AE63" s="323"/>
      <c r="AF63" s="323"/>
      <c r="AG63" s="23"/>
      <c r="AH63" s="23"/>
      <c r="AI63" s="23"/>
      <c r="AJ63" s="23"/>
      <c r="AK63" s="23"/>
      <c r="AL63" s="59"/>
      <c r="AM63" s="59"/>
      <c r="AN63" s="59"/>
      <c r="AO63" s="59"/>
      <c r="AP63" s="59"/>
      <c r="AQ63" s="59"/>
      <c r="AR63" s="59"/>
      <c r="AS63" s="59"/>
      <c r="AT63" s="59"/>
      <c r="AU63" s="59"/>
      <c r="AV63" s="59"/>
      <c r="AW63" s="59"/>
      <c r="AX63" s="59"/>
      <c r="AY63" s="59"/>
      <c r="AZ63" s="59"/>
      <c r="BA63" s="59"/>
      <c r="BB63" s="59"/>
      <c r="BC63" s="59"/>
      <c r="BD63" s="59"/>
      <c r="BE63" s="59"/>
      <c r="BF63" s="59"/>
      <c r="BG63" s="59"/>
      <c r="BH63" s="59"/>
      <c r="BI63" s="59"/>
      <c r="BJ63" s="59"/>
      <c r="BK63" s="59"/>
      <c r="BL63" s="59"/>
      <c r="BM63" s="59"/>
      <c r="BN63" s="59"/>
      <c r="BO63" s="59"/>
      <c r="BP63" s="59"/>
      <c r="BQ63" s="59"/>
      <c r="BR63" s="59"/>
      <c r="BS63" s="59"/>
      <c r="BT63" s="59"/>
      <c r="BU63" s="59"/>
      <c r="BV63" s="59"/>
      <c r="BW63" s="59"/>
      <c r="BX63" s="59"/>
      <c r="BY63" s="59"/>
      <c r="BZ63" s="59"/>
      <c r="CA63" s="59"/>
    </row>
    <row r="64" spans="1:79" s="153" customFormat="1" ht="31.95" customHeight="1">
      <c r="A64" s="351" t="s">
        <v>178</v>
      </c>
      <c r="B64" s="323"/>
      <c r="C64" s="323"/>
      <c r="D64" s="323"/>
      <c r="E64" s="323"/>
      <c r="F64" s="323"/>
      <c r="G64" s="323"/>
      <c r="H64" s="323"/>
      <c r="I64" s="323"/>
      <c r="J64" s="323"/>
      <c r="K64" s="323"/>
      <c r="L64" s="323"/>
      <c r="M64" s="323"/>
      <c r="N64" s="323"/>
      <c r="O64" s="323"/>
      <c r="P64" s="323"/>
      <c r="Q64" s="323"/>
      <c r="R64" s="323"/>
      <c r="S64" s="323"/>
      <c r="T64" s="323"/>
      <c r="U64" s="323"/>
      <c r="V64" s="323"/>
      <c r="W64" s="323"/>
      <c r="X64" s="323"/>
      <c r="Y64" s="323"/>
      <c r="Z64" s="323"/>
      <c r="AA64" s="323"/>
      <c r="AB64" s="323"/>
      <c r="AC64" s="323"/>
      <c r="AD64" s="323"/>
      <c r="AE64" s="323"/>
      <c r="AF64" s="323"/>
      <c r="AG64" s="23"/>
      <c r="AH64" s="23"/>
      <c r="AI64" s="23"/>
      <c r="AJ64" s="23"/>
      <c r="AK64" s="23"/>
      <c r="AL64" s="59"/>
      <c r="AM64" s="59"/>
      <c r="AN64" s="59"/>
      <c r="AO64" s="59"/>
      <c r="AP64" s="59"/>
      <c r="AQ64" s="59"/>
      <c r="AR64" s="59"/>
      <c r="AS64" s="59"/>
      <c r="AT64" s="59"/>
      <c r="AU64" s="59"/>
      <c r="AV64" s="59"/>
      <c r="AW64" s="59"/>
      <c r="AX64" s="59"/>
      <c r="AY64" s="59"/>
      <c r="AZ64" s="59"/>
      <c r="BA64" s="59"/>
      <c r="BB64" s="59"/>
      <c r="BC64" s="59"/>
      <c r="BD64" s="59"/>
      <c r="BE64" s="59"/>
      <c r="BF64" s="59"/>
      <c r="BG64" s="59"/>
      <c r="BH64" s="59"/>
      <c r="BI64" s="59"/>
      <c r="BJ64" s="59"/>
      <c r="BK64" s="59"/>
      <c r="BL64" s="59"/>
      <c r="BM64" s="59"/>
      <c r="BN64" s="59"/>
      <c r="BO64" s="59"/>
      <c r="BP64" s="59"/>
      <c r="BQ64" s="59"/>
      <c r="BR64" s="59"/>
      <c r="BS64" s="59"/>
      <c r="BT64" s="59"/>
      <c r="BU64" s="59"/>
      <c r="BV64" s="59"/>
      <c r="BW64" s="59"/>
      <c r="BX64" s="59"/>
      <c r="BY64" s="59"/>
      <c r="BZ64" s="59"/>
      <c r="CA64" s="59"/>
    </row>
    <row r="65" spans="1:79" s="153" customFormat="1" ht="31.95" customHeight="1">
      <c r="A65" s="248" t="s">
        <v>179</v>
      </c>
      <c r="B65" s="34"/>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23"/>
      <c r="AH65" s="23"/>
      <c r="AI65" s="23"/>
      <c r="AJ65" s="23"/>
      <c r="AK65" s="23"/>
      <c r="AL65" s="59"/>
      <c r="AM65" s="59"/>
      <c r="AN65" s="59"/>
      <c r="AO65" s="59"/>
      <c r="AP65" s="59"/>
      <c r="AQ65" s="59"/>
      <c r="AR65" s="59"/>
      <c r="AS65" s="59"/>
      <c r="AT65" s="59"/>
      <c r="AU65" s="59"/>
      <c r="AV65" s="59"/>
      <c r="AW65" s="59"/>
      <c r="AX65" s="59"/>
      <c r="AY65" s="59"/>
      <c r="AZ65" s="59"/>
      <c r="BA65" s="59"/>
      <c r="BB65" s="59"/>
      <c r="BC65" s="59"/>
      <c r="BD65" s="59"/>
      <c r="BE65" s="59"/>
      <c r="BF65" s="59"/>
      <c r="BG65" s="59"/>
      <c r="BH65" s="59"/>
      <c r="BI65" s="59"/>
      <c r="BJ65" s="59"/>
      <c r="BK65" s="59"/>
      <c r="BL65" s="59"/>
      <c r="BM65" s="59"/>
      <c r="BN65" s="59"/>
      <c r="BO65" s="59"/>
      <c r="BP65" s="59"/>
      <c r="BQ65" s="59"/>
      <c r="BR65" s="59"/>
      <c r="BS65" s="59"/>
      <c r="BT65" s="59"/>
      <c r="BU65" s="59"/>
      <c r="BV65" s="59"/>
      <c r="BW65" s="59"/>
      <c r="BX65" s="59"/>
      <c r="BY65" s="59"/>
      <c r="BZ65" s="59"/>
      <c r="CA65" s="59"/>
    </row>
    <row r="66" spans="1:79" s="153" customFormat="1" ht="31.95" customHeight="1">
      <c r="A66" s="332" t="s">
        <v>180</v>
      </c>
      <c r="B66" s="333"/>
      <c r="C66" s="333"/>
      <c r="D66" s="333"/>
      <c r="E66" s="333"/>
      <c r="F66" s="333"/>
      <c r="G66" s="333"/>
      <c r="H66" s="333"/>
      <c r="I66" s="333"/>
      <c r="J66" s="333"/>
      <c r="K66" s="333"/>
      <c r="L66" s="333"/>
      <c r="M66" s="333"/>
      <c r="N66" s="333"/>
      <c r="O66" s="333"/>
      <c r="P66" s="333"/>
      <c r="Q66" s="333"/>
      <c r="R66" s="333"/>
      <c r="S66" s="333"/>
      <c r="T66" s="333"/>
      <c r="U66" s="333"/>
      <c r="V66" s="333"/>
      <c r="W66" s="333"/>
      <c r="X66" s="333"/>
      <c r="Y66" s="333"/>
      <c r="Z66" s="333"/>
      <c r="AA66" s="333"/>
      <c r="AB66" s="333"/>
      <c r="AC66" s="333"/>
      <c r="AD66" s="333"/>
      <c r="AE66" s="333"/>
      <c r="AF66" s="333"/>
      <c r="AL66" s="59"/>
      <c r="AM66" s="59"/>
      <c r="AN66" s="59"/>
      <c r="AO66" s="59"/>
      <c r="AP66" s="59"/>
      <c r="AQ66" s="59"/>
      <c r="AR66" s="59"/>
      <c r="AS66" s="59"/>
      <c r="AT66" s="59"/>
      <c r="AU66" s="59"/>
      <c r="AV66" s="59"/>
      <c r="AW66" s="59"/>
      <c r="AX66" s="59"/>
      <c r="AY66" s="59"/>
      <c r="AZ66" s="59"/>
      <c r="BA66" s="59"/>
      <c r="BB66" s="59"/>
      <c r="BC66" s="59"/>
      <c r="BD66" s="59"/>
      <c r="BE66" s="59"/>
      <c r="BF66" s="59"/>
      <c r="BG66" s="59"/>
      <c r="BH66" s="59"/>
      <c r="BI66" s="59"/>
      <c r="BJ66" s="59"/>
      <c r="BK66" s="59"/>
      <c r="BL66" s="59"/>
      <c r="BM66" s="59"/>
      <c r="BN66" s="59"/>
      <c r="BO66" s="59"/>
      <c r="BP66" s="59"/>
      <c r="BQ66" s="59"/>
      <c r="BR66" s="59"/>
      <c r="BS66" s="59"/>
      <c r="BT66" s="59"/>
      <c r="BU66" s="59"/>
      <c r="BV66" s="59"/>
      <c r="BW66" s="59"/>
      <c r="BX66" s="59"/>
      <c r="BY66" s="59"/>
      <c r="BZ66" s="59"/>
      <c r="CA66" s="59"/>
    </row>
    <row r="67" spans="1:79" s="55" customFormat="1" ht="31.95" customHeight="1">
      <c r="A67" s="329" t="s">
        <v>181</v>
      </c>
      <c r="B67" s="323"/>
      <c r="C67" s="323"/>
      <c r="D67" s="323"/>
      <c r="E67" s="323"/>
      <c r="F67" s="323"/>
      <c r="G67" s="323"/>
      <c r="H67" s="323"/>
      <c r="I67" s="323"/>
      <c r="J67" s="323"/>
      <c r="K67" s="323"/>
      <c r="L67" s="323"/>
      <c r="M67" s="323"/>
      <c r="N67" s="323"/>
      <c r="O67" s="323"/>
      <c r="P67" s="323"/>
      <c r="Q67" s="323"/>
      <c r="R67" s="323"/>
      <c r="S67" s="323"/>
      <c r="T67" s="323"/>
      <c r="U67" s="323"/>
      <c r="V67" s="323"/>
      <c r="W67" s="323"/>
      <c r="X67" s="323"/>
      <c r="Y67" s="323"/>
      <c r="Z67" s="323"/>
      <c r="AA67" s="323"/>
      <c r="AB67" s="323"/>
      <c r="AC67" s="323"/>
      <c r="AD67" s="323"/>
      <c r="AE67" s="323"/>
      <c r="AF67" s="323"/>
      <c r="AG67" s="323"/>
      <c r="AH67" s="323"/>
      <c r="AI67" s="323"/>
      <c r="AJ67" s="323"/>
      <c r="AK67" s="323"/>
    </row>
    <row r="68" spans="1:79" ht="19.5" customHeight="1">
      <c r="A68" s="351"/>
      <c r="B68" s="323"/>
      <c r="C68" s="323"/>
      <c r="D68" s="323"/>
      <c r="E68" s="323"/>
      <c r="F68" s="323"/>
      <c r="G68" s="323"/>
      <c r="H68" s="323"/>
      <c r="I68" s="323"/>
      <c r="J68" s="323"/>
      <c r="K68" s="323"/>
      <c r="L68" s="323"/>
      <c r="M68" s="323"/>
      <c r="N68" s="323"/>
      <c r="O68" s="323"/>
      <c r="P68" s="323"/>
      <c r="Q68" s="323"/>
      <c r="R68" s="323"/>
      <c r="S68" s="323"/>
      <c r="T68" s="323"/>
      <c r="U68" s="323"/>
      <c r="V68" s="323"/>
      <c r="W68" s="323"/>
      <c r="X68" s="323"/>
      <c r="Y68" s="323"/>
      <c r="Z68" s="323"/>
      <c r="AA68" s="323"/>
      <c r="AB68" s="323"/>
      <c r="AC68" s="323"/>
      <c r="AD68" s="323"/>
      <c r="AE68" s="323"/>
      <c r="AF68" s="323"/>
      <c r="AG68" s="323"/>
      <c r="AH68" s="323"/>
      <c r="AI68" s="323"/>
      <c r="AJ68" s="323"/>
      <c r="AK68" s="323"/>
    </row>
    <row r="69" spans="1:79">
      <c r="A69" s="158"/>
      <c r="W69" s="19"/>
    </row>
    <row r="70" spans="1:79">
      <c r="W70" s="19"/>
    </row>
    <row r="71" spans="1:79">
      <c r="W71" s="19"/>
    </row>
    <row r="72" spans="1:79">
      <c r="W72" s="19"/>
    </row>
    <row r="73" spans="1:79" ht="13.8">
      <c r="D73" s="250" t="s">
        <v>182</v>
      </c>
      <c r="E73" s="251"/>
      <c r="W73" s="19"/>
    </row>
    <row r="74" spans="1:79" ht="12">
      <c r="A74" s="158"/>
      <c r="B74" s="158"/>
      <c r="F74" s="252">
        <v>2015</v>
      </c>
      <c r="G74" s="252">
        <v>2016</v>
      </c>
      <c r="H74" s="252">
        <v>2017</v>
      </c>
      <c r="I74" s="253">
        <v>2018</v>
      </c>
      <c r="J74" s="253">
        <v>2019</v>
      </c>
      <c r="K74" s="253">
        <v>2020</v>
      </c>
      <c r="L74" s="253">
        <v>2021</v>
      </c>
      <c r="M74" s="253">
        <v>2022</v>
      </c>
      <c r="N74" s="253">
        <v>2023</v>
      </c>
      <c r="O74" s="253"/>
      <c r="P74" s="253"/>
      <c r="Q74" s="253"/>
      <c r="R74" s="253"/>
      <c r="S74" s="253"/>
      <c r="T74" s="253"/>
      <c r="U74" s="253"/>
      <c r="V74" s="253"/>
      <c r="W74" s="158"/>
      <c r="X74" s="158"/>
      <c r="Y74" s="158"/>
      <c r="AB74" s="215"/>
      <c r="AC74" s="215"/>
      <c r="AD74" s="215"/>
      <c r="AE74" s="215"/>
      <c r="AF74" s="158"/>
      <c r="AL74" s="158"/>
      <c r="AM74" s="158"/>
      <c r="AN74" s="158"/>
      <c r="AO74" s="158"/>
      <c r="AP74" s="158"/>
      <c r="AQ74" s="158"/>
      <c r="AR74" s="158"/>
      <c r="AS74" s="158"/>
      <c r="AT74" s="158"/>
      <c r="AU74" s="158"/>
      <c r="AV74" s="158"/>
      <c r="AW74" s="158"/>
      <c r="AX74" s="158"/>
      <c r="AY74" s="158"/>
      <c r="AZ74" s="158"/>
      <c r="BA74" s="158"/>
      <c r="BB74" s="158"/>
      <c r="BC74" s="158"/>
      <c r="BD74" s="158"/>
      <c r="BE74" s="158"/>
      <c r="BF74" s="158"/>
      <c r="BG74" s="158"/>
      <c r="BH74" s="158"/>
      <c r="BI74" s="158"/>
      <c r="BJ74" s="158"/>
      <c r="BK74" s="158"/>
      <c r="BL74" s="158"/>
      <c r="BM74" s="158"/>
      <c r="BN74" s="158"/>
      <c r="BO74" s="158"/>
      <c r="BP74" s="158"/>
      <c r="BQ74" s="158"/>
      <c r="BR74" s="158"/>
      <c r="BS74" s="158"/>
      <c r="BT74" s="158"/>
      <c r="BU74" s="158"/>
      <c r="BV74" s="158"/>
      <c r="BW74" s="158"/>
      <c r="BX74" s="158"/>
      <c r="BY74" s="158"/>
      <c r="BZ74" s="158"/>
      <c r="CA74" s="158"/>
    </row>
    <row r="75" spans="1:79" ht="15.6">
      <c r="A75" s="158"/>
      <c r="B75" s="158"/>
      <c r="D75" s="251"/>
      <c r="E75" s="254" t="s">
        <v>183</v>
      </c>
      <c r="F75" s="255">
        <v>1.0862000000000001</v>
      </c>
      <c r="G75" s="255">
        <v>1.0517000000000001</v>
      </c>
      <c r="H75" s="255">
        <v>1.2004999999999999</v>
      </c>
      <c r="I75" s="255">
        <v>1.1445000000000001</v>
      </c>
      <c r="J75" s="255">
        <v>1.1237999999999999</v>
      </c>
      <c r="K75" s="255">
        <v>1.2281</v>
      </c>
      <c r="L75" s="255">
        <v>1.1347</v>
      </c>
      <c r="M75" s="255">
        <v>1.0670999999999999</v>
      </c>
      <c r="N75" s="255">
        <v>1.0893999999999999</v>
      </c>
      <c r="O75" s="256"/>
      <c r="P75" s="256"/>
      <c r="Q75" s="256"/>
      <c r="R75" s="256"/>
      <c r="S75" s="256"/>
      <c r="T75" s="256"/>
      <c r="U75" s="256"/>
      <c r="V75" s="256"/>
      <c r="W75" s="158"/>
      <c r="X75" s="158"/>
      <c r="Y75" s="158"/>
      <c r="AB75" s="215"/>
      <c r="AC75" s="215"/>
      <c r="AD75" s="215"/>
      <c r="AE75" s="215"/>
      <c r="AF75" s="158"/>
      <c r="AL75" s="158"/>
      <c r="AM75" s="158"/>
      <c r="AN75" s="158"/>
      <c r="AO75" s="158"/>
      <c r="AP75" s="158"/>
      <c r="AQ75" s="158"/>
      <c r="AR75" s="158"/>
      <c r="AS75" s="158"/>
      <c r="AT75" s="158"/>
      <c r="AU75" s="158"/>
      <c r="AV75" s="158"/>
      <c r="AW75" s="158"/>
      <c r="AX75" s="158"/>
      <c r="AY75" s="158"/>
      <c r="AZ75" s="158"/>
      <c r="BA75" s="158"/>
      <c r="BB75" s="158"/>
      <c r="BC75" s="158"/>
      <c r="BD75" s="158"/>
      <c r="BE75" s="158"/>
      <c r="BF75" s="158"/>
      <c r="BG75" s="158"/>
      <c r="BH75" s="158"/>
      <c r="BI75" s="158"/>
      <c r="BJ75" s="158"/>
      <c r="BK75" s="158"/>
      <c r="BL75" s="158"/>
      <c r="BM75" s="158"/>
      <c r="BN75" s="158"/>
      <c r="BO75" s="158"/>
      <c r="BP75" s="158"/>
      <c r="BQ75" s="158"/>
      <c r="BR75" s="158"/>
      <c r="BS75" s="158"/>
      <c r="BT75" s="158"/>
      <c r="BU75" s="158"/>
      <c r="BV75" s="158"/>
      <c r="BW75" s="158"/>
      <c r="BX75" s="158"/>
      <c r="BY75" s="158"/>
      <c r="BZ75" s="158"/>
      <c r="CA75" s="158"/>
    </row>
    <row r="76" spans="1:79" ht="15.6">
      <c r="A76" s="158"/>
      <c r="B76" s="158"/>
      <c r="D76" s="257"/>
      <c r="E76" s="254" t="s">
        <v>184</v>
      </c>
      <c r="F76" s="255">
        <v>120.22</v>
      </c>
      <c r="G76" s="255">
        <v>116.96</v>
      </c>
      <c r="H76" s="255">
        <v>112.69</v>
      </c>
      <c r="I76" s="255">
        <v>110.03</v>
      </c>
      <c r="J76" s="255">
        <v>108.5</v>
      </c>
      <c r="K76" s="255">
        <v>103.07</v>
      </c>
      <c r="L76" s="255">
        <v>115.1</v>
      </c>
      <c r="M76" s="255">
        <v>131.85</v>
      </c>
      <c r="N76" s="255">
        <v>132.94999999999999</v>
      </c>
      <c r="O76" s="258"/>
      <c r="P76" s="258"/>
      <c r="Q76" s="258"/>
      <c r="R76" s="258"/>
      <c r="S76" s="259"/>
      <c r="T76" s="259"/>
      <c r="U76" s="259"/>
      <c r="V76" s="259"/>
      <c r="W76" s="158"/>
      <c r="X76" s="158"/>
      <c r="Y76" s="158"/>
      <c r="AB76" s="215"/>
      <c r="AC76" s="215"/>
      <c r="AD76" s="215"/>
      <c r="AE76" s="215"/>
      <c r="AF76" s="158"/>
      <c r="AL76" s="158"/>
      <c r="AM76" s="158"/>
      <c r="AN76" s="158"/>
      <c r="AO76" s="158"/>
      <c r="AP76" s="158"/>
      <c r="AQ76" s="158"/>
      <c r="AR76" s="158"/>
      <c r="AS76" s="158"/>
      <c r="AT76" s="158"/>
      <c r="AU76" s="158"/>
      <c r="AV76" s="158"/>
      <c r="AW76" s="158"/>
      <c r="AX76" s="158"/>
      <c r="AY76" s="158"/>
      <c r="AZ76" s="158"/>
      <c r="BA76" s="158"/>
      <c r="BB76" s="158"/>
      <c r="BC76" s="158"/>
      <c r="BD76" s="158"/>
      <c r="BE76" s="158"/>
      <c r="BF76" s="158"/>
      <c r="BG76" s="158"/>
      <c r="BH76" s="158"/>
      <c r="BI76" s="158"/>
      <c r="BJ76" s="158"/>
      <c r="BK76" s="158"/>
      <c r="BL76" s="158"/>
      <c r="BM76" s="158"/>
      <c r="BN76" s="158"/>
      <c r="BO76" s="158"/>
      <c r="BP76" s="158"/>
      <c r="BQ76" s="158"/>
      <c r="BR76" s="158"/>
      <c r="BS76" s="158"/>
      <c r="BT76" s="158"/>
      <c r="BU76" s="158"/>
      <c r="BV76" s="158"/>
      <c r="BW76" s="158"/>
      <c r="BX76" s="158"/>
      <c r="BY76" s="158"/>
      <c r="BZ76" s="158"/>
      <c r="CA76" s="158"/>
    </row>
    <row r="77" spans="1:79" ht="15.6">
      <c r="A77" s="158"/>
      <c r="B77" s="158"/>
      <c r="D77" s="257"/>
      <c r="E77" s="254" t="s">
        <v>185</v>
      </c>
      <c r="F77" s="255">
        <v>6.4936999999999996</v>
      </c>
      <c r="G77" s="255">
        <v>6.9450000000000003</v>
      </c>
      <c r="H77" s="255">
        <v>6.5068000000000001</v>
      </c>
      <c r="I77" s="255">
        <v>6.8784999999999998</v>
      </c>
      <c r="J77" s="255">
        <v>6.9615</v>
      </c>
      <c r="K77" s="255">
        <v>6.5350999999999999</v>
      </c>
      <c r="L77" s="255">
        <v>6.3525</v>
      </c>
      <c r="M77" s="260">
        <v>6.8962000000000003</v>
      </c>
      <c r="N77" s="260">
        <v>6.8692000000000002</v>
      </c>
      <c r="O77" s="256"/>
      <c r="P77" s="256"/>
      <c r="Q77" s="256"/>
      <c r="R77" s="256"/>
      <c r="S77" s="261"/>
      <c r="T77" s="261"/>
      <c r="U77" s="261"/>
      <c r="V77" s="261"/>
      <c r="W77" s="158"/>
      <c r="X77" s="158"/>
      <c r="Y77" s="158"/>
      <c r="AB77" s="215"/>
      <c r="AC77" s="215"/>
      <c r="AD77" s="215"/>
      <c r="AE77" s="215"/>
      <c r="AF77" s="158"/>
      <c r="AL77" s="158"/>
      <c r="AM77" s="158"/>
      <c r="AN77" s="158"/>
      <c r="AO77" s="158"/>
      <c r="AP77" s="158"/>
      <c r="AQ77" s="158"/>
      <c r="AR77" s="158"/>
      <c r="AS77" s="158"/>
      <c r="AT77" s="158"/>
      <c r="AU77" s="158"/>
      <c r="AV77" s="158"/>
      <c r="AW77" s="158"/>
      <c r="AX77" s="158"/>
      <c r="AY77" s="158"/>
      <c r="AZ77" s="158"/>
      <c r="BA77" s="158"/>
      <c r="BB77" s="158"/>
      <c r="BC77" s="158"/>
      <c r="BD77" s="158"/>
      <c r="BE77" s="158"/>
      <c r="BF77" s="158"/>
      <c r="BG77" s="158"/>
      <c r="BH77" s="158"/>
      <c r="BI77" s="158"/>
      <c r="BJ77" s="158"/>
      <c r="BK77" s="158"/>
      <c r="BL77" s="158"/>
      <c r="BM77" s="158"/>
      <c r="BN77" s="158"/>
      <c r="BO77" s="158"/>
      <c r="BP77" s="158"/>
      <c r="BQ77" s="158"/>
      <c r="BR77" s="158"/>
      <c r="BS77" s="158"/>
      <c r="BT77" s="158"/>
      <c r="BU77" s="158"/>
      <c r="BV77" s="158"/>
      <c r="BW77" s="158"/>
      <c r="BX77" s="158"/>
      <c r="BY77" s="158"/>
      <c r="BZ77" s="158"/>
      <c r="CA77" s="158"/>
    </row>
    <row r="82" spans="14:15">
      <c r="N82" s="262"/>
      <c r="O82" s="263"/>
    </row>
    <row r="85" spans="14:15">
      <c r="N85" s="262"/>
      <c r="O85" s="263"/>
    </row>
  </sheetData>
  <sheetProtection algorithmName="SHA-512" hashValue="vf8HmYckm5zR9aR3asWRiKhTyCIp8b4m3KW+Z/nrjVsIQWLG3AYko8cRJ+xpZjWRJAa1zCUU5kooAKKa2iEPgg==" saltValue="wRkiyuMY+uCK0iqmiEvG/Q==" spinCount="100000" sheet="1" objects="1" scenarios="1"/>
  <mergeCells count="39">
    <mergeCell ref="A66:AF66"/>
    <mergeCell ref="A64:AF64"/>
    <mergeCell ref="A63:AF63"/>
    <mergeCell ref="AA41:AA42"/>
    <mergeCell ref="A62:AK62"/>
    <mergeCell ref="X25:X26"/>
    <mergeCell ref="Y25:Y26"/>
    <mergeCell ref="AE25:AE26"/>
    <mergeCell ref="AE41:AE42"/>
    <mergeCell ref="AG3:AK3"/>
    <mergeCell ref="A4:AF4"/>
    <mergeCell ref="AD25:AD26"/>
    <mergeCell ref="Z25:Z26"/>
    <mergeCell ref="AB41:AB42"/>
    <mergeCell ref="AB25:AB26"/>
    <mergeCell ref="AF25:AF26"/>
    <mergeCell ref="A2:AF2"/>
    <mergeCell ref="A3:AF3"/>
    <mergeCell ref="B7:B8"/>
    <mergeCell ref="C7:C8"/>
    <mergeCell ref="D7:D8"/>
    <mergeCell ref="E7:E8"/>
    <mergeCell ref="F7:N7"/>
    <mergeCell ref="A68:AK68"/>
    <mergeCell ref="AD41:AD42"/>
    <mergeCell ref="AF41:AF42"/>
    <mergeCell ref="AG4:AK4"/>
    <mergeCell ref="A5:AF5"/>
    <mergeCell ref="A7:A8"/>
    <mergeCell ref="AA25:AA26"/>
    <mergeCell ref="X41:X42"/>
    <mergeCell ref="Y41:Y42"/>
    <mergeCell ref="Z41:Z42"/>
    <mergeCell ref="AC41:AC42"/>
    <mergeCell ref="AC25:AC26"/>
    <mergeCell ref="O7:W7"/>
    <mergeCell ref="X7:AF7"/>
    <mergeCell ref="A67:AK67"/>
    <mergeCell ref="A61:AK61"/>
  </mergeCells>
  <phoneticPr fontId="13" type="noConversion"/>
  <printOptions horizontalCentered="1" verticalCentered="1"/>
  <pageMargins left="0.19685039370078741" right="0.15748031496062992" top="0.19685039370078741" bottom="0.19685039370078741" header="0" footer="0"/>
  <pageSetup scale="26" orientation="landscape" r:id="rId1"/>
  <headerFooter alignWithMargins="0"/>
  <colBreaks count="1" manualBreakCount="1">
    <brk id="32" min="1" max="65" man="1"/>
  </colBreaks>
  <ignoredErrors>
    <ignoredError sqref="D50:E50 R47:R49 R51:R55 W47:W50 D20:E20 W43:W45 W11:W19 D11:E19 W20:W21 D46:E46 A6:W10 A43:V45 A46:C46 F46:W46 A21:V21 A11:C19 F11:V19 A20:C20 F20:V20" unlockedFormula="1"/>
    <ignoredError sqref="X25:AF42 X22:AF24"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5209DD-39C0-4A7C-B3F3-6AC69E46E0BC}">
  <dimension ref="A1:L70"/>
  <sheetViews>
    <sheetView showGridLines="0" zoomScaleNormal="100" workbookViewId="0">
      <pane ySplit="5" topLeftCell="A6" activePane="bottomLeft" state="frozen"/>
      <selection pane="bottomLeft" activeCell="C8" sqref="C8"/>
    </sheetView>
  </sheetViews>
  <sheetFormatPr baseColWidth="10" defaultColWidth="11" defaultRowHeight="13.2"/>
  <cols>
    <col min="1" max="1" width="19.88671875" style="273" customWidth="1"/>
    <col min="2" max="2" width="42.109375" style="273" customWidth="1"/>
    <col min="3" max="3" width="14" style="264" customWidth="1"/>
    <col min="4" max="4" width="9.77734375" style="264" customWidth="1"/>
    <col min="5" max="5" width="20.77734375" style="274" customWidth="1"/>
    <col min="6" max="6" width="9.44140625" style="264" customWidth="1"/>
    <col min="7" max="7" width="12.77734375" style="264" customWidth="1"/>
    <col min="8" max="8" width="13.44140625" style="264" bestFit="1" customWidth="1"/>
    <col min="9" max="9" width="15.109375" style="264" customWidth="1"/>
    <col min="10" max="10" width="11.44140625" style="264" bestFit="1" customWidth="1"/>
    <col min="11" max="11" width="19.33203125" style="264" bestFit="1" customWidth="1"/>
    <col min="12" max="16384" width="11" style="264"/>
  </cols>
  <sheetData>
    <row r="1" spans="1:11" ht="25.2" customHeight="1">
      <c r="A1" s="365" t="s">
        <v>186</v>
      </c>
      <c r="B1" s="365"/>
      <c r="C1" s="365"/>
      <c r="D1" s="365"/>
      <c r="E1" s="365"/>
      <c r="F1" s="365"/>
      <c r="G1" s="365"/>
      <c r="H1" s="365"/>
      <c r="I1" s="365"/>
      <c r="J1" s="365"/>
      <c r="K1" s="365"/>
    </row>
    <row r="2" spans="1:11" ht="17.399999999999999" customHeight="1">
      <c r="A2" s="365" t="s">
        <v>10</v>
      </c>
      <c r="B2" s="365"/>
      <c r="C2" s="365"/>
      <c r="D2" s="365"/>
      <c r="E2" s="365"/>
      <c r="F2" s="365"/>
      <c r="G2" s="365"/>
      <c r="H2" s="365"/>
      <c r="I2" s="365"/>
      <c r="J2" s="365"/>
      <c r="K2" s="365"/>
    </row>
    <row r="3" spans="1:11" ht="15.6" customHeight="1">
      <c r="A3" s="324" t="s">
        <v>12</v>
      </c>
      <c r="B3" s="324"/>
      <c r="C3" s="324"/>
      <c r="D3" s="324"/>
      <c r="E3" s="324"/>
      <c r="F3" s="324"/>
      <c r="G3" s="324"/>
      <c r="H3" s="324"/>
      <c r="I3" s="324"/>
      <c r="J3" s="324"/>
      <c r="K3" s="324"/>
    </row>
    <row r="4" spans="1:11" ht="25.2" customHeight="1">
      <c r="A4" s="366">
        <f>'Cuadro 1'!A5:L5</f>
        <v>45016</v>
      </c>
      <c r="B4" s="366"/>
      <c r="C4" s="366"/>
      <c r="D4" s="366"/>
      <c r="E4" s="366"/>
      <c r="F4" s="366"/>
      <c r="G4" s="366"/>
      <c r="H4" s="366"/>
      <c r="I4" s="366"/>
      <c r="J4" s="366"/>
      <c r="K4" s="366"/>
    </row>
    <row r="5" spans="1:11" s="266" customFormat="1" ht="106.95" customHeight="1">
      <c r="A5" s="265" t="s">
        <v>13</v>
      </c>
      <c r="B5" s="265" t="s">
        <v>14</v>
      </c>
      <c r="C5" s="265" t="s">
        <v>15</v>
      </c>
      <c r="D5" s="265" t="s">
        <v>16</v>
      </c>
      <c r="E5" s="265" t="s">
        <v>131</v>
      </c>
      <c r="F5" s="265" t="s">
        <v>20</v>
      </c>
      <c r="G5" s="265" t="s">
        <v>18</v>
      </c>
      <c r="H5" s="265" t="s">
        <v>19</v>
      </c>
      <c r="I5" s="265" t="s">
        <v>22</v>
      </c>
      <c r="J5" s="265" t="s">
        <v>187</v>
      </c>
      <c r="K5" s="265" t="s">
        <v>188</v>
      </c>
    </row>
    <row r="6" spans="1:11">
      <c r="A6" s="267"/>
      <c r="B6" s="268"/>
      <c r="C6" s="269"/>
      <c r="D6" s="269"/>
      <c r="E6" s="270"/>
      <c r="F6" s="269"/>
      <c r="G6" s="269"/>
      <c r="H6" s="269"/>
      <c r="I6" s="269"/>
      <c r="J6" s="269"/>
      <c r="K6" s="271"/>
    </row>
    <row r="7" spans="1:11">
      <c r="A7" s="272" t="s">
        <v>189</v>
      </c>
      <c r="K7" s="275"/>
    </row>
    <row r="8" spans="1:11" ht="39.6">
      <c r="A8" s="276" t="s">
        <v>190</v>
      </c>
      <c r="B8" s="277" t="s">
        <v>191</v>
      </c>
      <c r="C8" s="278" t="s">
        <v>75</v>
      </c>
      <c r="D8" s="278" t="s">
        <v>192</v>
      </c>
      <c r="E8" s="279">
        <f>150000000*'Cuadro 4'!N75</f>
        <v>163410000</v>
      </c>
      <c r="F8" s="278">
        <v>10233</v>
      </c>
      <c r="G8" s="280">
        <v>44483</v>
      </c>
      <c r="H8" s="280">
        <v>44685</v>
      </c>
      <c r="I8" s="280">
        <v>45213</v>
      </c>
      <c r="J8" s="281">
        <v>44858</v>
      </c>
      <c r="K8" s="139">
        <v>98010000</v>
      </c>
    </row>
    <row r="9" spans="1:11">
      <c r="A9" s="276"/>
      <c r="B9" s="277"/>
      <c r="C9" s="278"/>
      <c r="D9" s="278"/>
      <c r="E9" s="282">
        <f>SUM(E8)</f>
        <v>163410000</v>
      </c>
      <c r="F9" s="278"/>
      <c r="G9" s="280"/>
      <c r="H9" s="280"/>
      <c r="I9" s="280"/>
      <c r="J9" s="278"/>
      <c r="K9" s="283">
        <f>SUM(K8)</f>
        <v>98010000</v>
      </c>
    </row>
    <row r="10" spans="1:11">
      <c r="A10" s="284"/>
      <c r="B10" s="277"/>
      <c r="K10" s="285"/>
    </row>
    <row r="11" spans="1:11">
      <c r="A11" s="286" t="s">
        <v>25</v>
      </c>
      <c r="B11" s="287"/>
      <c r="K11" s="285"/>
    </row>
    <row r="12" spans="1:11">
      <c r="A12" s="369">
        <v>2252</v>
      </c>
      <c r="B12" s="367" t="s">
        <v>193</v>
      </c>
      <c r="C12" s="370" t="s">
        <v>75</v>
      </c>
      <c r="D12" s="370" t="s">
        <v>192</v>
      </c>
      <c r="E12" s="373">
        <v>300000000</v>
      </c>
      <c r="F12" s="371">
        <v>9988</v>
      </c>
      <c r="G12" s="372">
        <v>44090</v>
      </c>
      <c r="H12" s="372">
        <v>44358</v>
      </c>
      <c r="I12" s="372">
        <v>44723</v>
      </c>
      <c r="J12" s="290">
        <v>44545</v>
      </c>
      <c r="K12" s="291">
        <v>30000000</v>
      </c>
    </row>
    <row r="13" spans="1:11">
      <c r="A13" s="369"/>
      <c r="B13" s="367"/>
      <c r="C13" s="370"/>
      <c r="D13" s="370"/>
      <c r="E13" s="373"/>
      <c r="F13" s="371"/>
      <c r="G13" s="372"/>
      <c r="H13" s="372"/>
      <c r="I13" s="372"/>
      <c r="J13" s="290">
        <v>44673</v>
      </c>
      <c r="K13" s="291">
        <v>270000000</v>
      </c>
    </row>
    <row r="14" spans="1:11" s="274" customFormat="1">
      <c r="A14" s="292"/>
      <c r="B14" s="293"/>
      <c r="C14" s="289"/>
      <c r="D14" s="289"/>
      <c r="E14" s="282">
        <f>SUM(E12)</f>
        <v>300000000</v>
      </c>
      <c r="F14" s="289"/>
      <c r="G14" s="280"/>
      <c r="H14" s="280"/>
      <c r="I14" s="280"/>
      <c r="K14" s="283">
        <f>SUM(K12:K13)</f>
        <v>300000000</v>
      </c>
    </row>
    <row r="15" spans="1:11">
      <c r="A15" s="284"/>
      <c r="B15" s="293"/>
      <c r="C15" s="278"/>
      <c r="D15" s="278"/>
      <c r="E15" s="279"/>
      <c r="F15" s="278"/>
      <c r="G15" s="280"/>
      <c r="H15" s="280"/>
      <c r="I15" s="280"/>
      <c r="J15" s="289"/>
      <c r="K15" s="291"/>
    </row>
    <row r="16" spans="1:11">
      <c r="A16" s="286" t="s">
        <v>48</v>
      </c>
      <c r="B16" s="293"/>
      <c r="C16" s="278"/>
      <c r="D16" s="278"/>
      <c r="E16" s="279"/>
      <c r="F16" s="278"/>
      <c r="G16" s="280"/>
      <c r="H16" s="280"/>
      <c r="I16" s="280"/>
      <c r="J16" s="289"/>
      <c r="K16" s="291"/>
    </row>
    <row r="17" spans="1:12" ht="26.4">
      <c r="A17" s="284" t="s">
        <v>194</v>
      </c>
      <c r="B17" s="294" t="s">
        <v>195</v>
      </c>
      <c r="C17" s="279" t="s">
        <v>196</v>
      </c>
      <c r="D17" s="278" t="s">
        <v>192</v>
      </c>
      <c r="E17" s="279">
        <v>250000000</v>
      </c>
      <c r="F17" s="278">
        <v>10105</v>
      </c>
      <c r="G17" s="280">
        <v>44371</v>
      </c>
      <c r="H17" s="280">
        <v>44550</v>
      </c>
      <c r="I17" s="280">
        <v>44915</v>
      </c>
      <c r="J17" s="290">
        <v>44553</v>
      </c>
      <c r="K17" s="291">
        <v>250000000</v>
      </c>
    </row>
    <row r="18" spans="1:12" ht="26.4">
      <c r="A18" s="284" t="s">
        <v>197</v>
      </c>
      <c r="B18" s="294" t="s">
        <v>198</v>
      </c>
      <c r="C18" s="279" t="s">
        <v>196</v>
      </c>
      <c r="D18" s="278" t="s">
        <v>192</v>
      </c>
      <c r="E18" s="279">
        <v>250000000</v>
      </c>
      <c r="F18" s="278">
        <v>10105</v>
      </c>
      <c r="G18" s="280">
        <v>44371</v>
      </c>
      <c r="H18" s="280">
        <v>44550</v>
      </c>
      <c r="I18" s="280">
        <v>44915</v>
      </c>
      <c r="J18" s="280">
        <v>44631</v>
      </c>
      <c r="K18" s="291">
        <v>250000000</v>
      </c>
    </row>
    <row r="19" spans="1:12">
      <c r="A19" s="284"/>
      <c r="B19" s="294"/>
      <c r="C19" s="279"/>
      <c r="D19" s="278"/>
      <c r="E19" s="282">
        <f>SUM(E17:E18)</f>
        <v>500000000</v>
      </c>
      <c r="F19" s="278"/>
      <c r="G19" s="280"/>
      <c r="H19" s="280"/>
      <c r="I19" s="280"/>
      <c r="J19" s="280"/>
      <c r="K19" s="283">
        <f>SUM(K17:K18)</f>
        <v>500000000</v>
      </c>
    </row>
    <row r="20" spans="1:12">
      <c r="A20" s="284"/>
      <c r="B20" s="293"/>
      <c r="C20" s="278"/>
      <c r="D20" s="278"/>
      <c r="I20" s="280"/>
      <c r="K20" s="285"/>
    </row>
    <row r="21" spans="1:12">
      <c r="A21" s="286" t="s">
        <v>70</v>
      </c>
      <c r="B21" s="288"/>
      <c r="C21" s="289"/>
      <c r="D21" s="289"/>
      <c r="E21" s="282"/>
      <c r="F21" s="289"/>
      <c r="G21" s="295"/>
      <c r="H21" s="295"/>
      <c r="I21" s="280"/>
      <c r="J21" s="295"/>
      <c r="K21" s="296"/>
      <c r="L21" s="297"/>
    </row>
    <row r="22" spans="1:12" s="274" customFormat="1" ht="26.4">
      <c r="A22" s="298" t="s">
        <v>199</v>
      </c>
      <c r="B22" s="288" t="s">
        <v>193</v>
      </c>
      <c r="C22" s="289" t="s">
        <v>75</v>
      </c>
      <c r="D22" s="289" t="s">
        <v>192</v>
      </c>
      <c r="E22" s="279">
        <v>300000000</v>
      </c>
      <c r="F22" s="289">
        <v>9988</v>
      </c>
      <c r="G22" s="280">
        <v>44089</v>
      </c>
      <c r="H22" s="280">
        <v>44358</v>
      </c>
      <c r="I22" s="280">
        <v>44681</v>
      </c>
      <c r="J22" s="295">
        <v>44369</v>
      </c>
      <c r="K22" s="291">
        <v>300000000</v>
      </c>
      <c r="L22" s="297"/>
    </row>
    <row r="23" spans="1:12" ht="52.8">
      <c r="A23" s="298" t="s">
        <v>200</v>
      </c>
      <c r="B23" s="288" t="s">
        <v>201</v>
      </c>
      <c r="C23" s="278" t="s">
        <v>75</v>
      </c>
      <c r="D23" s="289" t="s">
        <v>192</v>
      </c>
      <c r="E23" s="279">
        <v>300000000</v>
      </c>
      <c r="F23" s="289">
        <v>10207</v>
      </c>
      <c r="G23" s="280">
        <v>44438</v>
      </c>
      <c r="H23" s="280">
        <v>44685</v>
      </c>
      <c r="I23" s="280">
        <v>44804</v>
      </c>
      <c r="J23" s="280">
        <v>44769</v>
      </c>
      <c r="K23" s="291">
        <v>300000000</v>
      </c>
      <c r="L23" s="297"/>
    </row>
    <row r="24" spans="1:12">
      <c r="A24" s="298"/>
      <c r="B24" s="288"/>
      <c r="C24" s="278"/>
      <c r="D24" s="289"/>
      <c r="E24" s="282">
        <f>SUM(E22:E23)</f>
        <v>600000000</v>
      </c>
      <c r="F24" s="289"/>
      <c r="G24" s="280"/>
      <c r="H24" s="280"/>
      <c r="J24" s="295"/>
      <c r="K24" s="283">
        <f>SUM(K22:K23)</f>
        <v>600000000</v>
      </c>
      <c r="L24" s="297"/>
    </row>
    <row r="25" spans="1:12">
      <c r="A25" s="298"/>
      <c r="B25" s="288"/>
      <c r="C25" s="278"/>
      <c r="D25" s="289"/>
      <c r="E25" s="279"/>
      <c r="F25" s="289"/>
      <c r="G25" s="280"/>
      <c r="H25" s="280"/>
      <c r="I25" s="280"/>
      <c r="J25" s="295"/>
      <c r="K25" s="291"/>
      <c r="L25" s="297"/>
    </row>
    <row r="26" spans="1:12">
      <c r="A26" s="286" t="s">
        <v>202</v>
      </c>
      <c r="B26" s="288"/>
      <c r="C26" s="278"/>
      <c r="D26" s="289"/>
      <c r="E26" s="279"/>
      <c r="F26" s="289"/>
      <c r="G26" s="280"/>
      <c r="H26" s="280"/>
      <c r="I26" s="280"/>
      <c r="J26" s="295"/>
      <c r="K26" s="291"/>
      <c r="L26" s="297"/>
    </row>
    <row r="27" spans="1:12" ht="27.6" customHeight="1">
      <c r="A27" s="368" t="s">
        <v>160</v>
      </c>
      <c r="B27" s="367" t="s">
        <v>203</v>
      </c>
      <c r="C27" s="279" t="s">
        <v>196</v>
      </c>
      <c r="D27" s="278" t="s">
        <v>192</v>
      </c>
      <c r="E27" s="279">
        <v>1778000000</v>
      </c>
      <c r="F27" s="278">
        <v>10002</v>
      </c>
      <c r="G27" s="280">
        <v>44396</v>
      </c>
      <c r="H27" s="280">
        <v>44397</v>
      </c>
      <c r="I27" s="280">
        <v>45493</v>
      </c>
      <c r="J27" s="280">
        <v>44407</v>
      </c>
      <c r="K27" s="291">
        <v>293589103.31</v>
      </c>
      <c r="L27" s="297"/>
    </row>
    <row r="28" spans="1:12">
      <c r="A28" s="368"/>
      <c r="B28" s="367"/>
      <c r="C28" s="279"/>
      <c r="D28" s="278"/>
      <c r="E28" s="282"/>
      <c r="F28" s="278"/>
      <c r="G28" s="280"/>
      <c r="H28" s="280"/>
      <c r="I28" s="280"/>
      <c r="J28" s="280">
        <v>44649</v>
      </c>
      <c r="K28" s="291">
        <v>284474398.95999998</v>
      </c>
      <c r="L28" s="297"/>
    </row>
    <row r="29" spans="1:12">
      <c r="A29" s="298"/>
      <c r="B29" s="288"/>
      <c r="C29" s="278"/>
      <c r="D29" s="278"/>
      <c r="E29" s="279"/>
      <c r="F29" s="289"/>
      <c r="G29" s="280"/>
      <c r="H29" s="280"/>
      <c r="I29" s="280"/>
      <c r="J29" s="290">
        <v>44882</v>
      </c>
      <c r="K29" s="291">
        <v>269888631.51999998</v>
      </c>
      <c r="L29" s="297"/>
    </row>
    <row r="30" spans="1:12">
      <c r="A30" s="298"/>
      <c r="B30" s="288"/>
      <c r="C30" s="278"/>
      <c r="D30" s="289"/>
      <c r="E30" s="282">
        <f>SUM(E27)</f>
        <v>1778000000</v>
      </c>
      <c r="F30" s="289"/>
      <c r="G30" s="280"/>
      <c r="H30" s="280"/>
      <c r="I30" s="280"/>
      <c r="K30" s="283">
        <f>SUM(K27:K29)</f>
        <v>847952133.78999996</v>
      </c>
      <c r="L30" s="297"/>
    </row>
    <row r="31" spans="1:12">
      <c r="A31" s="299"/>
      <c r="B31" s="294"/>
      <c r="C31" s="300"/>
      <c r="D31" s="301"/>
      <c r="E31" s="282"/>
      <c r="F31" s="278"/>
      <c r="G31" s="302"/>
      <c r="H31" s="302"/>
      <c r="I31" s="302"/>
      <c r="J31" s="302"/>
      <c r="K31" s="296"/>
      <c r="L31" s="297"/>
    </row>
    <row r="32" spans="1:12" s="309" customFormat="1">
      <c r="A32" s="303" t="s">
        <v>91</v>
      </c>
      <c r="B32" s="304"/>
      <c r="C32" s="305"/>
      <c r="D32" s="306"/>
      <c r="E32" s="307">
        <f>+E9+E14+E19+E24+E30</f>
        <v>3341410000</v>
      </c>
      <c r="F32" s="306"/>
      <c r="G32" s="306"/>
      <c r="H32" s="306"/>
      <c r="I32" s="306"/>
      <c r="J32" s="306"/>
      <c r="K32" s="308">
        <f>+K9+K14+K19+K24+K30</f>
        <v>2345962133.79</v>
      </c>
      <c r="L32" s="297"/>
    </row>
    <row r="33" spans="1:12">
      <c r="A33" s="309"/>
      <c r="B33" s="309"/>
      <c r="C33" s="309"/>
      <c r="D33" s="309"/>
      <c r="E33" s="310"/>
      <c r="K33" s="274"/>
      <c r="L33" s="297"/>
    </row>
    <row r="34" spans="1:12" ht="24" customHeight="1">
      <c r="A34" s="309" t="s">
        <v>204</v>
      </c>
      <c r="B34" s="309"/>
      <c r="C34" s="309"/>
      <c r="D34" s="309"/>
      <c r="K34" s="274"/>
      <c r="L34" s="297"/>
    </row>
    <row r="35" spans="1:12" ht="12.75" customHeight="1">
      <c r="A35" s="264"/>
      <c r="B35" s="264"/>
      <c r="J35" s="274"/>
      <c r="K35" s="274"/>
      <c r="L35" s="297"/>
    </row>
    <row r="36" spans="1:12" ht="28.2" customHeight="1">
      <c r="A36" s="311"/>
      <c r="B36" s="311"/>
      <c r="E36" s="1"/>
      <c r="K36" s="274"/>
      <c r="L36" s="297"/>
    </row>
    <row r="37" spans="1:12" ht="28.2" customHeight="1">
      <c r="A37" s="309"/>
      <c r="B37" s="309"/>
      <c r="E37" s="2"/>
      <c r="K37" s="274"/>
      <c r="L37" s="297"/>
    </row>
    <row r="38" spans="1:12" ht="28.2" customHeight="1">
      <c r="A38" s="309"/>
      <c r="B38" s="309"/>
      <c r="E38" s="2"/>
      <c r="K38" s="274"/>
      <c r="L38" s="297"/>
    </row>
    <row r="39" spans="1:12" ht="28.2" customHeight="1">
      <c r="A39" s="312"/>
      <c r="C39" s="273"/>
      <c r="D39" s="273"/>
      <c r="E39" s="273"/>
      <c r="F39" s="273"/>
      <c r="G39" s="273"/>
      <c r="H39" s="273"/>
      <c r="I39" s="273"/>
      <c r="J39" s="273"/>
      <c r="K39" s="273"/>
      <c r="L39" s="297"/>
    </row>
    <row r="40" spans="1:12">
      <c r="A40" s="264"/>
      <c r="L40" s="297"/>
    </row>
    <row r="41" spans="1:12">
      <c r="B41" s="264"/>
      <c r="E41" s="264"/>
      <c r="L41" s="297"/>
    </row>
    <row r="42" spans="1:12">
      <c r="L42" s="297"/>
    </row>
    <row r="43" spans="1:12">
      <c r="L43" s="297"/>
    </row>
    <row r="44" spans="1:12">
      <c r="L44" s="297"/>
    </row>
    <row r="45" spans="1:12">
      <c r="L45" s="297"/>
    </row>
    <row r="46" spans="1:12">
      <c r="A46" s="312"/>
      <c r="B46" s="312"/>
      <c r="C46" s="274"/>
      <c r="D46" s="274"/>
      <c r="F46" s="274"/>
      <c r="G46" s="274"/>
      <c r="H46" s="274"/>
      <c r="I46" s="274"/>
      <c r="J46" s="274"/>
      <c r="K46" s="274"/>
      <c r="L46" s="297"/>
    </row>
    <row r="47" spans="1:12">
      <c r="A47" s="312"/>
      <c r="B47" s="312"/>
      <c r="C47" s="274"/>
      <c r="D47" s="274"/>
      <c r="F47" s="274"/>
      <c r="G47" s="274"/>
      <c r="H47" s="274"/>
      <c r="I47" s="274"/>
      <c r="J47" s="274"/>
      <c r="K47" s="274"/>
      <c r="L47" s="297"/>
    </row>
    <row r="48" spans="1:12">
      <c r="A48" s="313"/>
      <c r="C48" s="273"/>
      <c r="D48" s="273"/>
      <c r="E48" s="273"/>
      <c r="F48" s="273"/>
      <c r="G48" s="273"/>
      <c r="H48" s="273"/>
      <c r="I48" s="273"/>
      <c r="J48" s="273"/>
      <c r="K48" s="273"/>
      <c r="L48" s="297"/>
    </row>
    <row r="49" spans="1:12">
      <c r="A49" s="313"/>
      <c r="C49" s="273"/>
      <c r="D49" s="273"/>
      <c r="E49" s="273"/>
      <c r="F49" s="273"/>
      <c r="G49" s="273"/>
      <c r="H49" s="273"/>
      <c r="I49" s="273"/>
      <c r="J49" s="273"/>
      <c r="K49" s="273"/>
      <c r="L49" s="297"/>
    </row>
    <row r="50" spans="1:12">
      <c r="A50" s="313"/>
      <c r="C50" s="273"/>
      <c r="D50" s="273"/>
      <c r="E50" s="273"/>
      <c r="F50" s="273"/>
      <c r="G50" s="273"/>
      <c r="H50" s="273"/>
      <c r="I50" s="273"/>
      <c r="J50" s="273"/>
      <c r="K50" s="273"/>
      <c r="L50" s="297"/>
    </row>
    <row r="51" spans="1:12">
      <c r="A51" s="313"/>
      <c r="C51" s="273"/>
      <c r="D51" s="273"/>
      <c r="E51" s="273"/>
      <c r="F51" s="273"/>
      <c r="G51" s="273"/>
      <c r="H51" s="273"/>
      <c r="I51" s="273"/>
      <c r="J51" s="273"/>
      <c r="K51" s="273"/>
      <c r="L51" s="297"/>
    </row>
    <row r="52" spans="1:12">
      <c r="A52" s="313"/>
      <c r="C52" s="273"/>
      <c r="D52" s="273"/>
      <c r="E52" s="273"/>
      <c r="F52" s="273"/>
      <c r="G52" s="273"/>
      <c r="H52" s="273"/>
      <c r="I52" s="273"/>
      <c r="J52" s="273"/>
      <c r="K52" s="273"/>
      <c r="L52" s="297"/>
    </row>
    <row r="53" spans="1:12">
      <c r="A53" s="313"/>
      <c r="C53" s="273"/>
      <c r="D53" s="273"/>
      <c r="E53" s="273"/>
      <c r="F53" s="273"/>
      <c r="G53" s="273"/>
      <c r="H53" s="273"/>
      <c r="I53" s="273"/>
      <c r="J53" s="273"/>
      <c r="K53" s="273"/>
      <c r="L53" s="297"/>
    </row>
    <row r="54" spans="1:12">
      <c r="A54" s="313"/>
      <c r="C54" s="273"/>
      <c r="D54" s="273"/>
      <c r="E54" s="273"/>
      <c r="F54" s="273"/>
      <c r="G54" s="273"/>
      <c r="H54" s="273"/>
      <c r="I54" s="273"/>
      <c r="J54" s="273"/>
      <c r="K54" s="273"/>
      <c r="L54" s="297"/>
    </row>
    <row r="55" spans="1:12">
      <c r="B55" s="309"/>
      <c r="E55" s="2"/>
      <c r="F55" s="3"/>
      <c r="L55" s="297"/>
    </row>
    <row r="56" spans="1:12">
      <c r="A56" s="364"/>
      <c r="B56" s="364"/>
      <c r="C56" s="364"/>
      <c r="D56" s="364"/>
      <c r="E56" s="364"/>
      <c r="F56" s="364"/>
      <c r="G56" s="364"/>
      <c r="H56" s="364"/>
      <c r="I56" s="364"/>
      <c r="J56" s="364"/>
      <c r="K56" s="364"/>
      <c r="L56" s="297"/>
    </row>
    <row r="57" spans="1:12">
      <c r="A57" s="309"/>
      <c r="E57" s="2"/>
      <c r="F57" s="3"/>
      <c r="L57" s="297"/>
    </row>
    <row r="58" spans="1:12">
      <c r="L58" s="297"/>
    </row>
    <row r="59" spans="1:12">
      <c r="L59" s="297"/>
    </row>
    <row r="60" spans="1:12">
      <c r="L60" s="297"/>
    </row>
    <row r="61" spans="1:12">
      <c r="L61" s="297"/>
    </row>
    <row r="62" spans="1:12">
      <c r="L62" s="297"/>
    </row>
    <row r="63" spans="1:12">
      <c r="C63" s="314"/>
      <c r="L63" s="297"/>
    </row>
    <row r="64" spans="1:12">
      <c r="L64" s="297"/>
    </row>
    <row r="65" spans="4:12">
      <c r="D65" s="310"/>
      <c r="L65" s="297"/>
    </row>
    <row r="66" spans="4:12">
      <c r="L66" s="297"/>
    </row>
    <row r="67" spans="4:12">
      <c r="D67" s="315"/>
      <c r="L67" s="297"/>
    </row>
    <row r="68" spans="4:12">
      <c r="L68" s="297"/>
    </row>
    <row r="69" spans="4:12">
      <c r="L69" s="297"/>
    </row>
    <row r="70" spans="4:12">
      <c r="L70" s="297"/>
    </row>
  </sheetData>
  <sheetProtection algorithmName="SHA-512" hashValue="HGB/O2Nf3e4S41AiFYqlYVTdnoYoVc8UeGKfOSeLJxxZIEuWJHJHJmhh8T1G8C8LFUzfRTksTPwuttZs8jFH5Q==" saltValue="+b3OBZgb9OUsQhkAFPWvpw==" spinCount="100000" sheet="1" objects="1" scenarios="1"/>
  <mergeCells count="16">
    <mergeCell ref="A56:K56"/>
    <mergeCell ref="A1:K1"/>
    <mergeCell ref="A2:K2"/>
    <mergeCell ref="A3:K3"/>
    <mergeCell ref="A4:K4"/>
    <mergeCell ref="B27:B28"/>
    <mergeCell ref="A27:A28"/>
    <mergeCell ref="A12:A13"/>
    <mergeCell ref="B12:B13"/>
    <mergeCell ref="C12:C13"/>
    <mergeCell ref="D12:D13"/>
    <mergeCell ref="F12:F13"/>
    <mergeCell ref="G12:G13"/>
    <mergeCell ref="H12:H13"/>
    <mergeCell ref="I12:I13"/>
    <mergeCell ref="E12:E13"/>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f8d78148-4387-4513-809a-a1c4a9be36f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6BE47BE2A470D4295CBEAFE13A3A018" ma:contentTypeVersion="13" ma:contentTypeDescription="Crear nuevo documento." ma:contentTypeScope="" ma:versionID="3aa093ddb7b6b0747bc643f349ed8a47">
  <xsd:schema xmlns:xsd="http://www.w3.org/2001/XMLSchema" xmlns:xs="http://www.w3.org/2001/XMLSchema" xmlns:p="http://schemas.microsoft.com/office/2006/metadata/properties" xmlns:ns3="f8d78148-4387-4513-809a-a1c4a9be36f6" xmlns:ns4="1828e985-bf61-4a18-805b-b2c424da50ad" targetNamespace="http://schemas.microsoft.com/office/2006/metadata/properties" ma:root="true" ma:fieldsID="1e0484eca079daa8938ba4422b5d1839" ns3:_="" ns4:_="">
    <xsd:import namespace="f8d78148-4387-4513-809a-a1c4a9be36f6"/>
    <xsd:import namespace="1828e985-bf61-4a18-805b-b2c424da50ad"/>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Location" minOccurs="0"/>
                <xsd:element ref="ns3:MediaServiceGenerationTime" minOccurs="0"/>
                <xsd:element ref="ns3:MediaServiceEventHashCode" minOccurs="0"/>
                <xsd:element ref="ns3:MediaServiceOCR" minOccurs="0"/>
                <xsd:element ref="ns3:MediaLengthInSecond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d78148-4387-4513-809a-a1c4a9be36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_activity" ma:index="20"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828e985-bf61-4a18-805b-b2c424da50ad"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451F6DB-E401-407D-93AB-7E0B8814A543}">
  <ds:schemaRefs>
    <ds:schemaRef ds:uri="http://schemas.microsoft.com/sharepoint/v3/contenttype/forms"/>
  </ds:schemaRefs>
</ds:datastoreItem>
</file>

<file path=customXml/itemProps2.xml><?xml version="1.0" encoding="utf-8"?>
<ds:datastoreItem xmlns:ds="http://schemas.openxmlformats.org/officeDocument/2006/customXml" ds:itemID="{9F41F07B-8A49-4246-97C5-523D91FEA419}">
  <ds:schemaRefs>
    <ds:schemaRef ds:uri="http://purl.org/dc/terms/"/>
    <ds:schemaRef ds:uri="http://schemas.microsoft.com/office/infopath/2007/PartnerControls"/>
    <ds:schemaRef ds:uri="http://purl.org/dc/dcmitype/"/>
    <ds:schemaRef ds:uri="1828e985-bf61-4a18-805b-b2c424da50ad"/>
    <ds:schemaRef ds:uri="http://purl.org/dc/elements/1.1/"/>
    <ds:schemaRef ds:uri="http://schemas.microsoft.com/office/2006/documentManagement/types"/>
    <ds:schemaRef ds:uri="http://schemas.openxmlformats.org/package/2006/metadata/core-properties"/>
    <ds:schemaRef ds:uri="f8d78148-4387-4513-809a-a1c4a9be36f6"/>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EF8C1BD1-742F-4D61-84B6-95189B76A2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d78148-4387-4513-809a-a1c4a9be36f6"/>
    <ds:schemaRef ds:uri="1828e985-bf61-4a18-805b-b2c424da50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6</vt:i4>
      </vt:variant>
    </vt:vector>
  </HeadingPairs>
  <TitlesOfParts>
    <vt:vector size="12" baseType="lpstr">
      <vt:lpstr>Índice</vt:lpstr>
      <vt:lpstr>Cuadro 1</vt:lpstr>
      <vt:lpstr>Cuadro 2</vt:lpstr>
      <vt:lpstr>Cuadro 3</vt:lpstr>
      <vt:lpstr>Cuadro 4</vt:lpstr>
      <vt:lpstr>Cuadro 5</vt:lpstr>
      <vt:lpstr>'Cuadro 1'!Área_de_impresión</vt:lpstr>
      <vt:lpstr>'Cuadro 2'!Área_de_impresión</vt:lpstr>
      <vt:lpstr>'Cuadro 3'!Área_de_impresión</vt:lpstr>
      <vt:lpstr>'Cuadro 4'!Área_de_impresión</vt:lpstr>
      <vt:lpstr>'Cuadro 1'!Títulos_a_imprimir</vt:lpstr>
      <vt:lpstr>'Cuadro 2'!Títulos_a_imprimir</vt:lpstr>
    </vt:vector>
  </TitlesOfParts>
  <Manager/>
  <Company>Ministerio de Hacienda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W&amp;W</dc:creator>
  <cp:keywords/>
  <dc:description/>
  <cp:lastModifiedBy>Fabio Gamboa Naranjo</cp:lastModifiedBy>
  <cp:revision/>
  <dcterms:created xsi:type="dcterms:W3CDTF">2004-05-21T17:50:07Z</dcterms:created>
  <dcterms:modified xsi:type="dcterms:W3CDTF">2023-05-24T14:35:19Z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0x010100E6BE47BE2A470D4295CBEAFE13A3A018</vt:lpwstr>
  </property>
  <property fmtid="{D5CDD505-2E9C-101B-9397-08002B2CF9AE}" pid="3" name="MediaServiceImageTags">
    <vt:lpwstr/>
  </property>
</Properties>
</file>