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hernandezha_hacienda_go_cr/Documents/CREDITO PUBLICO DEF/Deuda Pública/Publicados/2025/Históricos/FC/"/>
    </mc:Choice>
  </mc:AlternateContent>
  <xr:revisionPtr revIDLastSave="0" documentId="8_{1FCBD875-3A07-42BC-BF32-93FDBB97A11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 Historico FC " sheetId="8" r:id="rId1"/>
    <sheet name="Nueva Clasificación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9" l="1"/>
  <c r="O33" i="9"/>
  <c r="N33" i="9"/>
  <c r="N29" i="9"/>
  <c r="P12" i="9"/>
  <c r="Q10" i="9"/>
  <c r="P10" i="9"/>
  <c r="O12" i="9"/>
  <c r="O14" i="9"/>
  <c r="O10" i="9"/>
  <c r="N10" i="9"/>
  <c r="N14" i="9"/>
  <c r="N12" i="9"/>
  <c r="P26" i="9" l="1"/>
  <c r="O26" i="9"/>
  <c r="N26" i="9"/>
  <c r="P22" i="9"/>
  <c r="O22" i="9"/>
  <c r="N22" i="9"/>
  <c r="P18" i="9"/>
  <c r="O18" i="9"/>
  <c r="N18" i="9"/>
  <c r="Q37" i="9"/>
  <c r="M37" i="9"/>
  <c r="Q45" i="9" l="1"/>
  <c r="Q43" i="9"/>
  <c r="Q41" i="9"/>
  <c r="Q39" i="9"/>
  <c r="Q35" i="9"/>
  <c r="P33" i="9"/>
  <c r="P31" i="9" s="1"/>
  <c r="P29" i="9" s="1"/>
  <c r="O29" i="9"/>
  <c r="N31" i="9"/>
  <c r="Q26" i="9"/>
  <c r="Q24" i="9"/>
  <c r="Q22" i="9"/>
  <c r="Q20" i="9"/>
  <c r="Q18" i="9"/>
  <c r="Q16" i="9"/>
  <c r="P14" i="9"/>
  <c r="Q33" i="9" l="1"/>
  <c r="O47" i="9"/>
  <c r="Q12" i="9"/>
  <c r="P47" i="9"/>
  <c r="Q31" i="9"/>
  <c r="Q14" i="9"/>
  <c r="Q29" i="9" l="1"/>
  <c r="N47" i="9"/>
  <c r="Q47" i="9" s="1"/>
  <c r="L33" i="9" l="1"/>
  <c r="L31" i="9" s="1"/>
  <c r="L29" i="9" s="1"/>
  <c r="K33" i="9"/>
  <c r="K31" i="9" s="1"/>
  <c r="K29" i="9" s="1"/>
  <c r="J33" i="9"/>
  <c r="J31" i="9" s="1"/>
  <c r="J29" i="9" s="1"/>
  <c r="G33" i="9"/>
  <c r="F33" i="9"/>
  <c r="M22" i="9"/>
  <c r="L14" i="9"/>
  <c r="K14" i="9"/>
  <c r="K12" i="9"/>
  <c r="J14" i="9"/>
  <c r="J12" i="9" s="1"/>
  <c r="J10" i="9" l="1"/>
  <c r="J47" i="9"/>
  <c r="M29" i="9"/>
  <c r="M18" i="9"/>
  <c r="M14" i="9"/>
  <c r="M20" i="9" l="1"/>
  <c r="L12" i="9"/>
  <c r="K10" i="9"/>
  <c r="K47" i="9" s="1"/>
  <c r="L10" i="9" l="1"/>
  <c r="L47" i="9" s="1"/>
  <c r="M12" i="9"/>
  <c r="M10" i="9"/>
  <c r="M33" i="9"/>
  <c r="M31" i="9" l="1"/>
  <c r="M47" i="9" l="1"/>
  <c r="M45" i="9"/>
  <c r="M43" i="9"/>
  <c r="M41" i="9"/>
  <c r="M39" i="9"/>
  <c r="M35" i="9"/>
  <c r="M26" i="9"/>
  <c r="M24" i="9"/>
  <c r="M16" i="9"/>
  <c r="F14" i="9" l="1"/>
  <c r="F12" i="9" s="1"/>
  <c r="F10" i="9" s="1"/>
  <c r="I24" i="9" l="1"/>
  <c r="E24" i="9"/>
  <c r="I20" i="9" l="1"/>
  <c r="I18" i="9"/>
  <c r="E20" i="9"/>
  <c r="I37" i="9" l="1"/>
  <c r="I35" i="9"/>
  <c r="E37" i="9"/>
  <c r="E35" i="9"/>
  <c r="H33" i="9" l="1"/>
  <c r="I45" i="9"/>
  <c r="I43" i="9" l="1"/>
  <c r="I41" i="9"/>
  <c r="I39" i="9"/>
  <c r="H31" i="9"/>
  <c r="H29" i="9" s="1"/>
  <c r="I33" i="9"/>
  <c r="G31" i="9"/>
  <c r="G29" i="9" s="1"/>
  <c r="I26" i="9"/>
  <c r="I22" i="9"/>
  <c r="I16" i="9"/>
  <c r="H14" i="9"/>
  <c r="H12" i="9" s="1"/>
  <c r="H10" i="9" s="1"/>
  <c r="G14" i="9"/>
  <c r="G12" i="9" s="1"/>
  <c r="G10" i="9" s="1"/>
  <c r="G47" i="9" l="1"/>
  <c r="H47" i="9"/>
  <c r="I10" i="9"/>
  <c r="I12" i="9"/>
  <c r="I14" i="9"/>
  <c r="F31" i="9"/>
  <c r="D33" i="9"/>
  <c r="C14" i="9"/>
  <c r="C12" i="9" s="1"/>
  <c r="C10" i="9" s="1"/>
  <c r="F29" i="9" l="1"/>
  <c r="F47" i="9" s="1"/>
  <c r="I31" i="9"/>
  <c r="E16" i="9"/>
  <c r="I29" i="9" l="1"/>
  <c r="I47" i="9"/>
  <c r="E43" i="9"/>
  <c r="E45" i="9"/>
  <c r="E41" i="9"/>
  <c r="E39" i="9"/>
  <c r="D22" i="9" l="1"/>
  <c r="E22" i="9" s="1"/>
  <c r="D26" i="9" l="1"/>
  <c r="E26" i="9" s="1"/>
  <c r="D18" i="9"/>
  <c r="E18" i="9" s="1"/>
  <c r="D31" i="9" l="1"/>
  <c r="C33" i="9"/>
  <c r="C31" i="9" s="1"/>
  <c r="B33" i="9"/>
  <c r="B14" i="9"/>
  <c r="B12" i="9" s="1"/>
  <c r="B10" i="9" s="1"/>
  <c r="D14" i="9"/>
  <c r="D12" i="9" s="1"/>
  <c r="D10" i="9" s="1"/>
  <c r="B31" i="9" l="1"/>
  <c r="E31" i="9" s="1"/>
  <c r="E33" i="9"/>
  <c r="E14" i="9"/>
  <c r="C29" i="9"/>
  <c r="D29" i="9"/>
  <c r="D47" i="9" s="1"/>
  <c r="B29" i="9" l="1"/>
  <c r="B47" i="9" s="1"/>
  <c r="E10" i="9"/>
  <c r="E12" i="9"/>
  <c r="T32" i="8"/>
  <c r="E29" i="9" l="1"/>
  <c r="C47" i="9"/>
  <c r="E47" i="9" s="1"/>
  <c r="T47" i="8"/>
  <c r="T43" i="8"/>
  <c r="S49" i="8"/>
  <c r="S48" i="8"/>
  <c r="S47" i="8"/>
  <c r="S44" i="8"/>
  <c r="S43" i="8"/>
  <c r="S36" i="8"/>
  <c r="S32" i="8"/>
  <c r="S26" i="8"/>
  <c r="S21" i="8" s="1"/>
  <c r="S22" i="8"/>
  <c r="S16" i="8"/>
  <c r="S11" i="8"/>
  <c r="S10" i="8" l="1"/>
  <c r="S42" i="8"/>
  <c r="S46" i="8"/>
  <c r="S31" i="8"/>
  <c r="S41" i="8"/>
  <c r="T11" i="8"/>
  <c r="T22" i="8"/>
  <c r="T49" i="8" l="1"/>
  <c r="T48" i="8"/>
  <c r="T44" i="8"/>
  <c r="T36" i="8"/>
  <c r="T31" i="8" s="1"/>
  <c r="T26" i="8"/>
  <c r="T21" i="8" s="1"/>
  <c r="T42" i="8" l="1"/>
  <c r="T46" i="8"/>
  <c r="T41" i="8" l="1"/>
  <c r="T16" i="8"/>
  <c r="T10" i="8" s="1"/>
  <c r="Q49" i="8" l="1"/>
  <c r="Q48" i="8"/>
  <c r="Q47" i="8"/>
  <c r="Q44" i="8"/>
  <c r="Q43" i="8"/>
  <c r="Q36" i="8"/>
  <c r="Q32" i="8"/>
  <c r="Q31" i="8" s="1"/>
  <c r="Q26" i="8"/>
  <c r="Q22" i="8"/>
  <c r="Q16" i="8"/>
  <c r="Q11" i="8"/>
  <c r="Q21" i="8" l="1"/>
  <c r="Q42" i="8"/>
  <c r="Q10" i="8"/>
  <c r="Q46" i="8"/>
  <c r="R22" i="8"/>
  <c r="R49" i="8"/>
  <c r="R48" i="8"/>
  <c r="R47" i="8"/>
  <c r="R44" i="8"/>
  <c r="R43" i="8"/>
  <c r="R36" i="8"/>
  <c r="R32" i="8"/>
  <c r="R26" i="8"/>
  <c r="R16" i="8"/>
  <c r="R11" i="8"/>
  <c r="P16" i="8"/>
  <c r="O49" i="8"/>
  <c r="O48" i="8"/>
  <c r="O47" i="8"/>
  <c r="O44" i="8"/>
  <c r="O43" i="8"/>
  <c r="O36" i="8"/>
  <c r="O32" i="8"/>
  <c r="O26" i="8"/>
  <c r="O22" i="8"/>
  <c r="O21" i="8" s="1"/>
  <c r="O16" i="8"/>
  <c r="O11" i="8"/>
  <c r="O10" i="8" s="1"/>
  <c r="O46" i="8"/>
  <c r="P43" i="8"/>
  <c r="P42" i="8" s="1"/>
  <c r="N49" i="8"/>
  <c r="N48" i="8"/>
  <c r="N47" i="8"/>
  <c r="N44" i="8"/>
  <c r="N43" i="8"/>
  <c r="N36" i="8"/>
  <c r="N32" i="8"/>
  <c r="N31" i="8" s="1"/>
  <c r="N26" i="8"/>
  <c r="N22" i="8"/>
  <c r="N16" i="8"/>
  <c r="N11" i="8"/>
  <c r="N10" i="8" s="1"/>
  <c r="P44" i="8"/>
  <c r="P11" i="8"/>
  <c r="F43" i="8"/>
  <c r="P47" i="8"/>
  <c r="P48" i="8"/>
  <c r="P49" i="8"/>
  <c r="P36" i="8"/>
  <c r="P32" i="8"/>
  <c r="P31" i="8" s="1"/>
  <c r="P26" i="8"/>
  <c r="P22" i="8"/>
  <c r="K43" i="8"/>
  <c r="K44" i="8"/>
  <c r="K47" i="8"/>
  <c r="K48" i="8"/>
  <c r="K49" i="8"/>
  <c r="L43" i="8"/>
  <c r="L44" i="8"/>
  <c r="L47" i="8"/>
  <c r="L48" i="8"/>
  <c r="L49" i="8"/>
  <c r="M43" i="8"/>
  <c r="M44" i="8"/>
  <c r="M47" i="8"/>
  <c r="M48" i="8"/>
  <c r="M49" i="8"/>
  <c r="G47" i="8"/>
  <c r="G48" i="8"/>
  <c r="G49" i="8"/>
  <c r="H47" i="8"/>
  <c r="H48" i="8"/>
  <c r="H49" i="8"/>
  <c r="I47" i="8"/>
  <c r="I48" i="8"/>
  <c r="I49" i="8"/>
  <c r="J47" i="8"/>
  <c r="J48" i="8"/>
  <c r="J49" i="8"/>
  <c r="F49" i="8"/>
  <c r="F47" i="8"/>
  <c r="F48" i="8"/>
  <c r="H43" i="8"/>
  <c r="H44" i="8"/>
  <c r="H42" i="8" s="1"/>
  <c r="I43" i="8"/>
  <c r="I44" i="8"/>
  <c r="G43" i="8"/>
  <c r="G44" i="8"/>
  <c r="J43" i="8"/>
  <c r="J44" i="8"/>
  <c r="F44" i="8"/>
  <c r="J32" i="8"/>
  <c r="J36" i="8"/>
  <c r="K32" i="8"/>
  <c r="K36" i="8"/>
  <c r="L32" i="8"/>
  <c r="L36" i="8"/>
  <c r="M32" i="8"/>
  <c r="M31" i="8" s="1"/>
  <c r="M36" i="8"/>
  <c r="G36" i="8"/>
  <c r="H36" i="8"/>
  <c r="I36" i="8"/>
  <c r="F36" i="8"/>
  <c r="F31" i="8" s="1"/>
  <c r="G32" i="8"/>
  <c r="H32" i="8"/>
  <c r="I32" i="8"/>
  <c r="F32" i="8"/>
  <c r="G22" i="8"/>
  <c r="G26" i="8"/>
  <c r="H22" i="8"/>
  <c r="H26" i="8"/>
  <c r="I22" i="8"/>
  <c r="I26" i="8"/>
  <c r="K22" i="8"/>
  <c r="K26" i="8"/>
  <c r="L22" i="8"/>
  <c r="L26" i="8"/>
  <c r="M22" i="8"/>
  <c r="M26" i="8"/>
  <c r="J26" i="8"/>
  <c r="F26" i="8"/>
  <c r="J22" i="8"/>
  <c r="F22" i="8"/>
  <c r="G11" i="8"/>
  <c r="G16" i="8"/>
  <c r="H11" i="8"/>
  <c r="H16" i="8"/>
  <c r="H10" i="8" s="1"/>
  <c r="I11" i="8"/>
  <c r="I16" i="8"/>
  <c r="J11" i="8"/>
  <c r="J16" i="8"/>
  <c r="K11" i="8"/>
  <c r="K16" i="8"/>
  <c r="L11" i="8"/>
  <c r="L16" i="8"/>
  <c r="M11" i="8"/>
  <c r="M16" i="8"/>
  <c r="F16" i="8"/>
  <c r="F11" i="8"/>
  <c r="N42" i="8"/>
  <c r="P21" i="8"/>
  <c r="G10" i="8"/>
  <c r="I21" i="8" l="1"/>
  <c r="G31" i="8"/>
  <c r="G42" i="8"/>
  <c r="M42" i="8"/>
  <c r="N21" i="8"/>
  <c r="F42" i="8"/>
  <c r="L10" i="8"/>
  <c r="I46" i="8"/>
  <c r="J21" i="8"/>
  <c r="I31" i="8"/>
  <c r="N46" i="8"/>
  <c r="L31" i="8"/>
  <c r="K46" i="8"/>
  <c r="M10" i="8"/>
  <c r="K10" i="8"/>
  <c r="I10" i="8"/>
  <c r="F21" i="8"/>
  <c r="M21" i="8"/>
  <c r="K21" i="8"/>
  <c r="H21" i="8"/>
  <c r="J31" i="8"/>
  <c r="J42" i="8"/>
  <c r="I42" i="8"/>
  <c r="I41" i="8" s="1"/>
  <c r="J46" i="8"/>
  <c r="M46" i="8"/>
  <c r="M41" i="8"/>
  <c r="L42" i="8"/>
  <c r="P46" i="8"/>
  <c r="N41" i="8"/>
  <c r="Q41" i="8"/>
  <c r="K31" i="8"/>
  <c r="G46" i="8"/>
  <c r="G41" i="8" s="1"/>
  <c r="O31" i="8"/>
  <c r="F46" i="8"/>
  <c r="F41" i="8" s="1"/>
  <c r="H46" i="8"/>
  <c r="H41" i="8" s="1"/>
  <c r="L46" i="8"/>
  <c r="K42" i="8"/>
  <c r="K41" i="8" s="1"/>
  <c r="F10" i="8"/>
  <c r="J10" i="8"/>
  <c r="L21" i="8"/>
  <c r="G21" i="8"/>
  <c r="H31" i="8"/>
  <c r="O42" i="8"/>
  <c r="P10" i="8"/>
  <c r="P41" i="8"/>
  <c r="O41" i="8"/>
  <c r="R31" i="8"/>
  <c r="R21" i="8"/>
  <c r="R46" i="8"/>
  <c r="R10" i="8"/>
  <c r="R42" i="8"/>
  <c r="L41" i="8" l="1"/>
  <c r="J41" i="8"/>
  <c r="R41" i="8"/>
</calcChain>
</file>

<file path=xl/sharedStrings.xml><?xml version="1.0" encoding="utf-8"?>
<sst xmlns="http://schemas.openxmlformats.org/spreadsheetml/2006/main" count="84" uniqueCount="37">
  <si>
    <t>Departamento de Estadística y Consolidación de la Deuda</t>
  </si>
  <si>
    <t xml:space="preserve">Datos Históricos Anualizados del Servicio de Deuda en Base Flujo de Caja </t>
  </si>
  <si>
    <t>(en millones de colones)</t>
  </si>
  <si>
    <t>SECTOR</t>
  </si>
  <si>
    <t>GOBIERNO CENTRAL</t>
  </si>
  <si>
    <t xml:space="preserve">Deuda Interna </t>
  </si>
  <si>
    <t xml:space="preserve"> Intereses </t>
  </si>
  <si>
    <t>Comisiones</t>
  </si>
  <si>
    <t xml:space="preserve"> Amortizacion </t>
  </si>
  <si>
    <t xml:space="preserve">Deuda Externa </t>
  </si>
  <si>
    <t xml:space="preserve">Amortizacion </t>
  </si>
  <si>
    <t xml:space="preserve">BANCO CENTRAL DE COSTA RICA </t>
  </si>
  <si>
    <t xml:space="preserve">Intereses </t>
  </si>
  <si>
    <t>Intereses</t>
  </si>
  <si>
    <t>Amortización</t>
  </si>
  <si>
    <t>RESTO DEL SECTOR PUBLICO NO FINANCIERO</t>
  </si>
  <si>
    <t>TOTAL GENERAL DEL SECTOR PUBLICO</t>
  </si>
  <si>
    <t>Fuente:  Dirección de Crédito Público.</t>
  </si>
  <si>
    <t>1-  Se incluyen dentro del sector del BCCR las cancelaciones de Central Directo y Ovenight, a partir de agosto del año 2006.</t>
  </si>
  <si>
    <t>Gobierno Central excluida seguridad social e ISFLSG</t>
  </si>
  <si>
    <t>Instituciones sin fines de lucro que sirven al GC</t>
  </si>
  <si>
    <t>Seguridad Social del Gobierno Central</t>
  </si>
  <si>
    <t>Gobiernos Locales</t>
  </si>
  <si>
    <t>Gobieno General</t>
  </si>
  <si>
    <t xml:space="preserve">Sociedades No Financieras Públicas </t>
  </si>
  <si>
    <t xml:space="preserve">II. DEUDA PÚBLICA EXTERNA </t>
  </si>
  <si>
    <t>Banco Central</t>
  </si>
  <si>
    <t xml:space="preserve">Gobierno Central excluida seguridad Social </t>
  </si>
  <si>
    <t>Departamento de Registro y Estadística de la Deuda Pública</t>
  </si>
  <si>
    <t>TOTAL SERVICIO DEUDA PUBLICA</t>
  </si>
  <si>
    <t>Del 2006 al 2020</t>
  </si>
  <si>
    <t xml:space="preserve">Total Servicio Deuda </t>
  </si>
  <si>
    <t>I SERVICIO DEUDA PUBLICA INTERNA</t>
  </si>
  <si>
    <t xml:space="preserve">Contactar con: </t>
  </si>
  <si>
    <t>DCPRegistroDeuda@hacienda.go.cr</t>
  </si>
  <si>
    <t>Del 2021 al 2024</t>
  </si>
  <si>
    <t>DGGDP-UnidadEstadística@hacienda.go.cr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</si>
</sst>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  <numFmt numFmtId="167" formatCode="#,##0.00_ ;[Red]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u/>
      <sz val="8"/>
      <color theme="10"/>
      <name val="Arial"/>
      <family val="2"/>
    </font>
    <font>
      <sz val="11"/>
      <color theme="0"/>
      <name val="Arial"/>
      <family val="2"/>
    </font>
    <font>
      <b/>
      <sz val="11"/>
      <color theme="1"/>
      <name val="HendersonSansW00-BasicLight"/>
    </font>
    <font>
      <b/>
      <sz val="10"/>
      <color theme="0"/>
      <name val="HendersonSansW00-BasicLight"/>
    </font>
    <font>
      <b/>
      <sz val="10"/>
      <name val="HendersonSansW00-BasicLight"/>
    </font>
    <font>
      <b/>
      <sz val="10"/>
      <color theme="1"/>
      <name val="HendersonSansW00-BasicLight"/>
    </font>
    <font>
      <sz val="10"/>
      <color theme="1"/>
      <name val="HendersonSansW00-BasicLight"/>
    </font>
    <font>
      <i/>
      <sz val="10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165" fontId="0" fillId="0" borderId="0" xfId="4" applyFont="1"/>
    <xf numFmtId="165" fontId="0" fillId="2" borderId="0" xfId="4" applyFont="1" applyFill="1"/>
    <xf numFmtId="165" fontId="1" fillId="2" borderId="0" xfId="4" applyFont="1" applyFill="1"/>
    <xf numFmtId="0" fontId="6" fillId="2" borderId="0" xfId="3" applyFont="1" applyFill="1"/>
    <xf numFmtId="4" fontId="5" fillId="2" borderId="0" xfId="3" applyNumberFormat="1" applyFont="1" applyFill="1" applyAlignment="1">
      <alignment horizontal="center" wrapText="1"/>
    </xf>
    <xf numFmtId="1" fontId="5" fillId="2" borderId="0" xfId="1" applyNumberFormat="1" applyFont="1" applyFill="1" applyAlignment="1">
      <alignment horizontal="center" wrapText="1"/>
    </xf>
    <xf numFmtId="4" fontId="6" fillId="2" borderId="0" xfId="3" applyNumberFormat="1" applyFont="1" applyFill="1" applyAlignment="1">
      <alignment horizontal="right"/>
    </xf>
    <xf numFmtId="4" fontId="6" fillId="2" borderId="0" xfId="3" applyNumberFormat="1" applyFont="1" applyFill="1"/>
    <xf numFmtId="0" fontId="8" fillId="2" borderId="0" xfId="3" applyFont="1" applyFill="1"/>
    <xf numFmtId="165" fontId="6" fillId="2" borderId="0" xfId="4" applyFont="1" applyFill="1"/>
    <xf numFmtId="0" fontId="9" fillId="2" borderId="0" xfId="3" applyFont="1" applyFill="1"/>
    <xf numFmtId="165" fontId="10" fillId="2" borderId="0" xfId="4" applyFont="1" applyFill="1"/>
    <xf numFmtId="165" fontId="10" fillId="0" borderId="0" xfId="4" applyFont="1"/>
    <xf numFmtId="165" fontId="2" fillId="2" borderId="0" xfId="4" applyFont="1" applyFill="1" applyAlignment="1">
      <alignment horizontal="center"/>
    </xf>
    <xf numFmtId="165" fontId="2" fillId="2" borderId="0" xfId="4" applyFont="1" applyFill="1"/>
    <xf numFmtId="3" fontId="1" fillId="2" borderId="0" xfId="4" applyNumberFormat="1" applyFont="1" applyFill="1"/>
    <xf numFmtId="3" fontId="1" fillId="2" borderId="0" xfId="4" applyNumberFormat="1" applyFont="1" applyFill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6" fillId="2" borderId="0" xfId="3" applyNumberFormat="1" applyFont="1" applyFill="1" applyAlignment="1">
      <alignment horizontal="center"/>
    </xf>
    <xf numFmtId="4" fontId="7" fillId="2" borderId="0" xfId="3" applyNumberFormat="1" applyFont="1" applyFill="1" applyAlignment="1">
      <alignment horizontal="center"/>
    </xf>
    <xf numFmtId="166" fontId="1" fillId="2" borderId="0" xfId="4" applyNumberFormat="1" applyFont="1" applyFill="1"/>
    <xf numFmtId="0" fontId="7" fillId="2" borderId="0" xfId="3" applyFont="1" applyFill="1"/>
    <xf numFmtId="3" fontId="7" fillId="2" borderId="0" xfId="3" applyNumberFormat="1" applyFont="1" applyFill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1" fillId="2" borderId="0" xfId="1" applyNumberFormat="1" applyFont="1" applyFill="1"/>
    <xf numFmtId="165" fontId="0" fillId="2" borderId="0" xfId="4" applyFont="1" applyFill="1" applyAlignment="1">
      <alignment horizontal="right"/>
    </xf>
    <xf numFmtId="10" fontId="1" fillId="2" borderId="0" xfId="6" applyNumberFormat="1" applyFont="1" applyFill="1"/>
    <xf numFmtId="3" fontId="13" fillId="2" borderId="0" xfId="4" applyNumberFormat="1" applyFont="1" applyFill="1" applyAlignment="1">
      <alignment horizontal="center"/>
    </xf>
    <xf numFmtId="3" fontId="1" fillId="0" borderId="0" xfId="4" applyNumberFormat="1" applyFont="1" applyFill="1" applyAlignment="1">
      <alignment horizontal="center"/>
    </xf>
    <xf numFmtId="164" fontId="1" fillId="2" borderId="0" xfId="1" applyFont="1" applyFill="1" applyAlignment="1">
      <alignment horizontal="center"/>
    </xf>
    <xf numFmtId="164" fontId="1" fillId="2" borderId="0" xfId="1" applyFont="1" applyFill="1"/>
    <xf numFmtId="164" fontId="7" fillId="2" borderId="0" xfId="1" applyFont="1" applyFill="1" applyAlignment="1">
      <alignment horizontal="center"/>
    </xf>
    <xf numFmtId="164" fontId="6" fillId="2" borderId="0" xfId="1" applyFont="1" applyFill="1" applyAlignment="1">
      <alignment horizontal="center"/>
    </xf>
    <xf numFmtId="164" fontId="1" fillId="2" borderId="0" xfId="1" applyFont="1" applyFill="1" applyBorder="1" applyAlignment="1"/>
    <xf numFmtId="164" fontId="0" fillId="2" borderId="0" xfId="1" applyFont="1" applyFill="1" applyBorder="1"/>
    <xf numFmtId="164" fontId="0" fillId="2" borderId="0" xfId="1" applyFont="1" applyFill="1"/>
    <xf numFmtId="164" fontId="13" fillId="2" borderId="0" xfId="1" applyFon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0" fontId="6" fillId="2" borderId="0" xfId="3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5" fontId="2" fillId="2" borderId="0" xfId="4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14" fillId="2" borderId="0" xfId="0" applyFont="1" applyFill="1"/>
    <xf numFmtId="0" fontId="15" fillId="2" borderId="0" xfId="0" applyFont="1" applyFill="1"/>
    <xf numFmtId="165" fontId="14" fillId="2" borderId="0" xfId="4" applyFont="1" applyFill="1"/>
    <xf numFmtId="0" fontId="15" fillId="2" borderId="0" xfId="0" applyFont="1" applyFill="1" applyAlignment="1">
      <alignment horizontal="center"/>
    </xf>
    <xf numFmtId="0" fontId="14" fillId="0" borderId="0" xfId="0" applyFont="1"/>
    <xf numFmtId="4" fontId="11" fillId="3" borderId="0" xfId="3" applyNumberFormat="1" applyFont="1" applyFill="1" applyAlignment="1">
      <alignment horizontal="center" wrapText="1"/>
    </xf>
    <xf numFmtId="1" fontId="11" fillId="3" borderId="0" xfId="1" applyNumberFormat="1" applyFont="1" applyFill="1" applyAlignment="1">
      <alignment horizontal="center" wrapText="1"/>
    </xf>
    <xf numFmtId="0" fontId="11" fillId="3" borderId="0" xfId="3" applyFont="1" applyFill="1"/>
    <xf numFmtId="4" fontId="11" fillId="3" borderId="0" xfId="3" applyNumberFormat="1" applyFont="1" applyFill="1"/>
    <xf numFmtId="164" fontId="11" fillId="3" borderId="0" xfId="1" applyFont="1" applyFill="1"/>
    <xf numFmtId="0" fontId="17" fillId="2" borderId="0" xfId="0" applyFont="1" applyFill="1"/>
    <xf numFmtId="0" fontId="18" fillId="2" borderId="0" xfId="7" applyFont="1" applyFill="1"/>
    <xf numFmtId="0" fontId="19" fillId="0" borderId="0" xfId="0" applyFont="1"/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vertical="center" wrapText="1"/>
    </xf>
    <xf numFmtId="0" fontId="22" fillId="2" borderId="0" xfId="0" applyFont="1" applyFill="1" applyAlignment="1">
      <alignment horizontal="left" vertical="top" indent="3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left" vertical="top" indent="1"/>
    </xf>
    <xf numFmtId="167" fontId="23" fillId="0" borderId="0" xfId="0" applyNumberFormat="1" applyFont="1"/>
    <xf numFmtId="167" fontId="24" fillId="0" borderId="0" xfId="0" applyNumberFormat="1" applyFont="1"/>
    <xf numFmtId="0" fontId="22" fillId="0" borderId="0" xfId="0" applyFont="1" applyAlignment="1">
      <alignment horizontal="left" vertical="top" indent="3"/>
    </xf>
    <xf numFmtId="0" fontId="25" fillId="0" borderId="0" xfId="0" applyFont="1" applyAlignment="1">
      <alignment horizontal="left" vertical="top" indent="4"/>
    </xf>
    <xf numFmtId="167" fontId="24" fillId="0" borderId="0" xfId="1" applyNumberFormat="1" applyFont="1" applyFill="1"/>
    <xf numFmtId="167" fontId="24" fillId="0" borderId="0" xfId="1" applyNumberFormat="1" applyFont="1"/>
    <xf numFmtId="167" fontId="24" fillId="0" borderId="0" xfId="1" applyNumberFormat="1" applyFont="1" applyFill="1" applyBorder="1"/>
    <xf numFmtId="164" fontId="22" fillId="0" borderId="0" xfId="1" applyFont="1" applyFill="1" applyBorder="1" applyAlignment="1">
      <alignment wrapText="1"/>
    </xf>
    <xf numFmtId="167" fontId="22" fillId="0" borderId="0" xfId="1" applyNumberFormat="1" applyFont="1" applyFill="1" applyBorder="1" applyAlignment="1">
      <alignment wrapText="1"/>
    </xf>
    <xf numFmtId="43" fontId="24" fillId="0" borderId="0" xfId="0" applyNumberFormat="1" applyFont="1"/>
    <xf numFmtId="0" fontId="24" fillId="3" borderId="0" xfId="0" applyFont="1" applyFill="1"/>
    <xf numFmtId="0" fontId="22" fillId="2" borderId="0" xfId="0" applyFont="1" applyFill="1"/>
    <xf numFmtId="164" fontId="14" fillId="0" borderId="0" xfId="1" applyFont="1" applyFill="1" applyBorder="1"/>
    <xf numFmtId="0" fontId="15" fillId="0" borderId="0" xfId="0" applyFont="1"/>
    <xf numFmtId="164" fontId="24" fillId="0" borderId="0" xfId="1" applyFont="1" applyFill="1"/>
    <xf numFmtId="0" fontId="6" fillId="2" borderId="0" xfId="3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0" xfId="3" applyFont="1" applyFill="1" applyAlignment="1">
      <alignment horizontal="center"/>
    </xf>
    <xf numFmtId="165" fontId="2" fillId="2" borderId="0" xfId="4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6" fillId="2" borderId="0" xfId="3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/>
    </xf>
    <xf numFmtId="43" fontId="14" fillId="0" borderId="0" xfId="0" applyNumberFormat="1" applyFont="1"/>
    <xf numFmtId="167" fontId="14" fillId="0" borderId="0" xfId="0" applyNumberFormat="1" applyFont="1"/>
    <xf numFmtId="0" fontId="16" fillId="2" borderId="0" xfId="7" applyFill="1"/>
  </cellXfs>
  <cellStyles count="8">
    <cellStyle name="Hipervínculo" xfId="7" builtinId="8"/>
    <cellStyle name="Millares" xfId="1" builtinId="3"/>
    <cellStyle name="Millares 2" xfId="4" xr:uid="{00000000-0005-0000-0000-000001000000}"/>
    <cellStyle name="Millares 2 2" xfId="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</xdr:row>
      <xdr:rowOff>47625</xdr:rowOff>
    </xdr:from>
    <xdr:to>
      <xdr:col>2</xdr:col>
      <xdr:colOff>762000</xdr:colOff>
      <xdr:row>5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C5F0D5-75B3-4CBA-B1C0-A8493664B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409575"/>
          <a:ext cx="1400175" cy="733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2455332</xdr:colOff>
      <xdr:row>3</xdr:row>
      <xdr:rowOff>60675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42E5CA-43E7-4ED1-86FE-923028DC0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5332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PRegistroDeuda@hacienda.go.c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GGDP-UnidadEstad&#237;stica@hacienda.g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8"/>
  <sheetViews>
    <sheetView zoomScale="80" zoomScaleNormal="80" workbookViewId="0">
      <pane xSplit="4" topLeftCell="F1" activePane="topRight" state="frozen"/>
      <selection pane="topRight" activeCell="B1" sqref="B1"/>
    </sheetView>
  </sheetViews>
  <sheetFormatPr baseColWidth="10" defaultColWidth="11.44140625" defaultRowHeight="14.4" x14ac:dyDescent="0.3"/>
  <cols>
    <col min="1" max="1" width="2.44140625" style="3" customWidth="1"/>
    <col min="2" max="2" width="15.109375" style="2" bestFit="1" customWidth="1"/>
    <col min="3" max="3" width="11.5546875" style="2" customWidth="1"/>
    <col min="4" max="5" width="15" style="2" customWidth="1"/>
    <col min="6" max="6" width="18.44140625" style="2" customWidth="1"/>
    <col min="7" max="7" width="20.5546875" style="2" customWidth="1"/>
    <col min="8" max="8" width="20.88671875" style="2" customWidth="1"/>
    <col min="9" max="9" width="18" style="2" customWidth="1"/>
    <col min="10" max="10" width="19.109375" style="2" customWidth="1"/>
    <col min="11" max="11" width="18" style="2" customWidth="1"/>
    <col min="12" max="13" width="19.109375" style="2" customWidth="1"/>
    <col min="14" max="18" width="17.88671875" style="3" bestFit="1" customWidth="1"/>
    <col min="19" max="19" width="17.88671875" style="3" customWidth="1"/>
    <col min="20" max="20" width="17.88671875" style="40" customWidth="1"/>
    <col min="21" max="21" width="18.5546875" style="3" customWidth="1"/>
    <col min="22" max="22" width="15" style="3" bestFit="1" customWidth="1"/>
    <col min="23" max="34" width="11.44140625" style="3"/>
    <col min="35" max="16384" width="11.44140625" style="2"/>
  </cols>
  <sheetData>
    <row r="1" spans="1:34" s="1" customFormat="1" x14ac:dyDescent="0.3">
      <c r="T1" s="39"/>
    </row>
    <row r="2" spans="1:34" s="1" customFormat="1" x14ac:dyDescent="0.3">
      <c r="T2" s="39"/>
    </row>
    <row r="3" spans="1:34" s="1" customFormat="1" ht="18" x14ac:dyDescent="0.35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34" s="1" customFormat="1" ht="15.6" x14ac:dyDescent="0.3">
      <c r="A4" s="88" t="s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1:34" s="1" customFormat="1" ht="15.6" x14ac:dyDescent="0.3">
      <c r="A5" s="88" t="s">
        <v>30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34" s="3" customFormat="1" ht="15.6" x14ac:dyDescent="0.3">
      <c r="A6" s="88" t="s">
        <v>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34" s="3" customFormat="1" x14ac:dyDescent="0.3">
      <c r="T7" s="40"/>
    </row>
    <row r="8" spans="1:34" s="14" customFormat="1" ht="29.25" customHeight="1" x14ac:dyDescent="0.3">
      <c r="A8" s="13"/>
      <c r="B8" s="53" t="s">
        <v>3</v>
      </c>
      <c r="C8" s="53"/>
      <c r="D8" s="53"/>
      <c r="E8" s="53"/>
      <c r="F8" s="54">
        <v>2006</v>
      </c>
      <c r="G8" s="54">
        <v>2007</v>
      </c>
      <c r="H8" s="54">
        <v>2008</v>
      </c>
      <c r="I8" s="54">
        <v>2009</v>
      </c>
      <c r="J8" s="54">
        <v>2010</v>
      </c>
      <c r="K8" s="54">
        <v>2011</v>
      </c>
      <c r="L8" s="54">
        <v>2012</v>
      </c>
      <c r="M8" s="54">
        <v>2013</v>
      </c>
      <c r="N8" s="54">
        <v>2014</v>
      </c>
      <c r="O8" s="54">
        <v>2015</v>
      </c>
      <c r="P8" s="54">
        <v>2016</v>
      </c>
      <c r="Q8" s="54">
        <v>2017</v>
      </c>
      <c r="R8" s="54">
        <v>2018</v>
      </c>
      <c r="S8" s="54">
        <v>2019</v>
      </c>
      <c r="T8" s="54">
        <v>2020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s="4" customFormat="1" x14ac:dyDescent="0.3"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T9" s="35"/>
    </row>
    <row r="10" spans="1:34" s="4" customFormat="1" x14ac:dyDescent="0.3">
      <c r="B10" s="25" t="s">
        <v>4</v>
      </c>
      <c r="C10" s="12"/>
      <c r="D10" s="12"/>
      <c r="E10" s="12"/>
      <c r="F10" s="23">
        <f>+F11+F16</f>
        <v>2029927.3265549734</v>
      </c>
      <c r="G10" s="23">
        <f t="shared" ref="G10:M10" si="0">+G11+G16</f>
        <v>1721738.3236026443</v>
      </c>
      <c r="H10" s="23">
        <f t="shared" si="0"/>
        <v>1403242.6341826287</v>
      </c>
      <c r="I10" s="23">
        <f t="shared" si="0"/>
        <v>2211972.1642143601</v>
      </c>
      <c r="J10" s="23">
        <f t="shared" si="0"/>
        <v>2427142.4409202905</v>
      </c>
      <c r="K10" s="23">
        <f t="shared" si="0"/>
        <v>2862381.0185894961</v>
      </c>
      <c r="L10" s="23">
        <f t="shared" si="0"/>
        <v>3174726.0614682855</v>
      </c>
      <c r="M10" s="23">
        <f t="shared" si="0"/>
        <v>2855133.8028823347</v>
      </c>
      <c r="N10" s="23">
        <f t="shared" ref="N10:O10" si="1">+N11+N16</f>
        <v>2940729.4718302228</v>
      </c>
      <c r="O10" s="23">
        <f t="shared" si="1"/>
        <v>4053902.304037591</v>
      </c>
      <c r="P10" s="23">
        <f t="shared" ref="P10:T10" si="2">+P11+P16</f>
        <v>5661756.1644183481</v>
      </c>
      <c r="Q10" s="23">
        <f t="shared" si="2"/>
        <v>6987716.4944583932</v>
      </c>
      <c r="R10" s="23">
        <f t="shared" si="2"/>
        <v>9611366.1480163634</v>
      </c>
      <c r="S10" s="23">
        <f t="shared" si="2"/>
        <v>7057725.7012069589</v>
      </c>
      <c r="T10" s="36">
        <f t="shared" si="2"/>
        <v>5852865.9702947829</v>
      </c>
    </row>
    <row r="11" spans="1:34" s="4" customFormat="1" x14ac:dyDescent="0.3">
      <c r="B11" s="85" t="s">
        <v>5</v>
      </c>
      <c r="C11" s="85"/>
      <c r="D11" s="12"/>
      <c r="E11" s="12"/>
      <c r="F11" s="23">
        <f>SUM(F12:F14)</f>
        <v>1897108.7578563774</v>
      </c>
      <c r="G11" s="23">
        <f t="shared" ref="G11:M11" si="3">SUM(G12:G14)</f>
        <v>1595129.9300000002</v>
      </c>
      <c r="H11" s="23">
        <f t="shared" si="3"/>
        <v>1180418.6715235747</v>
      </c>
      <c r="I11" s="23">
        <f t="shared" si="3"/>
        <v>1915370.6224610063</v>
      </c>
      <c r="J11" s="23">
        <f t="shared" si="3"/>
        <v>2314069.7139007314</v>
      </c>
      <c r="K11" s="23">
        <f t="shared" si="3"/>
        <v>2639500.8371331589</v>
      </c>
      <c r="L11" s="23">
        <f t="shared" si="3"/>
        <v>2962599.787167904</v>
      </c>
      <c r="M11" s="23">
        <f t="shared" si="3"/>
        <v>2631329.9843181069</v>
      </c>
      <c r="N11" s="23">
        <f t="shared" ref="N11:T11" si="4">SUM(N12:N14)</f>
        <v>2677931.3394481116</v>
      </c>
      <c r="O11" s="23">
        <f t="shared" si="4"/>
        <v>3881565.3694299296</v>
      </c>
      <c r="P11" s="23">
        <f t="shared" si="4"/>
        <v>5427755.1251134826</v>
      </c>
      <c r="Q11" s="23">
        <f t="shared" si="4"/>
        <v>6736107.8719845871</v>
      </c>
      <c r="R11" s="23">
        <f t="shared" si="4"/>
        <v>9348383.3234178666</v>
      </c>
      <c r="S11" s="23">
        <f t="shared" ref="S11" si="5">SUM(S12:S14)</f>
        <v>6791583.2184475381</v>
      </c>
      <c r="T11" s="36">
        <f t="shared" si="4"/>
        <v>5405232.2758966694</v>
      </c>
      <c r="U11" s="30"/>
    </row>
    <row r="12" spans="1:34" s="4" customFormat="1" ht="15" customHeight="1" x14ac:dyDescent="0.3">
      <c r="A12" s="86"/>
      <c r="D12" s="83" t="s">
        <v>6</v>
      </c>
      <c r="E12" s="89"/>
      <c r="F12" s="22">
        <v>349411.60292280919</v>
      </c>
      <c r="G12" s="22">
        <v>331609.522</v>
      </c>
      <c r="H12" s="22">
        <v>255298.70180130261</v>
      </c>
      <c r="I12" s="18">
        <v>280625.01488301711</v>
      </c>
      <c r="J12" s="18">
        <v>336639.28524202498</v>
      </c>
      <c r="K12" s="18">
        <v>390859.42694916663</v>
      </c>
      <c r="L12" s="18">
        <v>424719.70925548801</v>
      </c>
      <c r="M12" s="18">
        <v>568830.17682913051</v>
      </c>
      <c r="N12" s="18">
        <v>600055.59404516208</v>
      </c>
      <c r="O12" s="18">
        <v>657191.1743632243</v>
      </c>
      <c r="P12" s="18">
        <v>693670.48838766955</v>
      </c>
      <c r="Q12" s="18">
        <v>828101.63205151563</v>
      </c>
      <c r="R12" s="33">
        <v>1023828.0817236927</v>
      </c>
      <c r="S12" s="33">
        <v>1310009.9787528841</v>
      </c>
      <c r="T12" s="34">
        <v>1441804.6428977223</v>
      </c>
      <c r="U12" s="29"/>
    </row>
    <row r="13" spans="1:34" s="4" customFormat="1" ht="15" customHeight="1" x14ac:dyDescent="0.3">
      <c r="A13" s="86"/>
      <c r="D13" s="5" t="s">
        <v>7</v>
      </c>
      <c r="E13" s="46"/>
      <c r="F13" s="22"/>
      <c r="G13" s="22"/>
      <c r="H13" s="22"/>
      <c r="I13" s="18"/>
      <c r="J13" s="18"/>
      <c r="K13" s="18"/>
      <c r="L13" s="18"/>
      <c r="M13" s="18"/>
      <c r="N13" s="18"/>
      <c r="O13" s="18"/>
      <c r="P13" s="18">
        <v>405.45585920999997</v>
      </c>
      <c r="Q13" s="18">
        <v>425.40770894999997</v>
      </c>
      <c r="R13" s="18">
        <v>3122.625</v>
      </c>
      <c r="S13" s="18">
        <v>425.39999999999992</v>
      </c>
      <c r="T13" s="34">
        <v>425.39999999999992</v>
      </c>
      <c r="U13" s="29"/>
    </row>
    <row r="14" spans="1:34" s="4" customFormat="1" ht="15" customHeight="1" x14ac:dyDescent="0.3">
      <c r="A14" s="86"/>
      <c r="D14" s="83" t="s">
        <v>8</v>
      </c>
      <c r="E14" s="84"/>
      <c r="F14" s="22">
        <v>1547697.1549335681</v>
      </c>
      <c r="G14" s="22">
        <v>1263520.4080000001</v>
      </c>
      <c r="H14" s="22">
        <v>925119.96972227201</v>
      </c>
      <c r="I14" s="18">
        <v>1634745.6075779891</v>
      </c>
      <c r="J14" s="18">
        <v>1977430.4286587064</v>
      </c>
      <c r="K14" s="18">
        <v>2248641.4101839922</v>
      </c>
      <c r="L14" s="18">
        <v>2537880.0779124158</v>
      </c>
      <c r="M14" s="18">
        <v>2062499.8074889765</v>
      </c>
      <c r="N14" s="18">
        <v>2077875.7454029494</v>
      </c>
      <c r="O14" s="18">
        <v>3224374.1950667053</v>
      </c>
      <c r="P14" s="18">
        <v>4733679.1808666028</v>
      </c>
      <c r="Q14" s="18">
        <v>5907580.8322241213</v>
      </c>
      <c r="R14" s="18">
        <v>8321432.6166941747</v>
      </c>
      <c r="S14" s="18">
        <v>5481147.8396946536</v>
      </c>
      <c r="T14" s="35">
        <v>3963002.2329989471</v>
      </c>
      <c r="V14" s="31"/>
    </row>
    <row r="15" spans="1:34" s="4" customFormat="1" ht="15" customHeight="1" x14ac:dyDescent="0.3">
      <c r="A15" s="86"/>
      <c r="D15" s="43"/>
      <c r="E15" s="12"/>
      <c r="F15" s="22"/>
      <c r="G15" s="22"/>
      <c r="H15" s="22"/>
      <c r="I15" s="18"/>
      <c r="J15" s="18"/>
      <c r="K15" s="18"/>
      <c r="L15" s="18"/>
      <c r="M15" s="18"/>
      <c r="N15" s="24"/>
      <c r="O15" s="24"/>
      <c r="P15" s="24"/>
      <c r="Q15" s="24"/>
      <c r="R15" s="24"/>
      <c r="S15" s="24"/>
      <c r="T15" s="36"/>
    </row>
    <row r="16" spans="1:34" s="4" customFormat="1" ht="15" customHeight="1" x14ac:dyDescent="0.3">
      <c r="A16" s="86"/>
      <c r="B16" s="85" t="s">
        <v>9</v>
      </c>
      <c r="C16" s="85"/>
      <c r="D16" s="43"/>
      <c r="E16" s="44"/>
      <c r="F16" s="26">
        <f>SUM(F17:F19)</f>
        <v>132818.56869859598</v>
      </c>
      <c r="G16" s="26">
        <f t="shared" ref="G16:M16" si="6">SUM(G17:G19)</f>
        <v>126608.39360264398</v>
      </c>
      <c r="H16" s="26">
        <f t="shared" si="6"/>
        <v>222823.962659054</v>
      </c>
      <c r="I16" s="32">
        <f t="shared" si="6"/>
        <v>296601.54175335378</v>
      </c>
      <c r="J16" s="32">
        <f t="shared" si="6"/>
        <v>113072.72701955901</v>
      </c>
      <c r="K16" s="32">
        <f t="shared" si="6"/>
        <v>222880.18145633701</v>
      </c>
      <c r="L16" s="32">
        <f t="shared" si="6"/>
        <v>212126.27430038148</v>
      </c>
      <c r="M16" s="32">
        <f t="shared" si="6"/>
        <v>223803.81856422781</v>
      </c>
      <c r="N16" s="32">
        <f t="shared" ref="N16:P16" si="7">SUM(N17:N19)</f>
        <v>262798.13238211093</v>
      </c>
      <c r="O16" s="26">
        <f t="shared" si="7"/>
        <v>172336.9346076613</v>
      </c>
      <c r="P16" s="26">
        <f t="shared" si="7"/>
        <v>234001.03930486535</v>
      </c>
      <c r="Q16" s="26">
        <f t="shared" ref="Q16:T16" si="8">SUM(Q17:Q19)</f>
        <v>251608.62247380603</v>
      </c>
      <c r="R16" s="26">
        <f t="shared" si="8"/>
        <v>262982.82459849602</v>
      </c>
      <c r="S16" s="26">
        <f t="shared" ref="S16" si="9">SUM(S17:S19)</f>
        <v>266142.48275942099</v>
      </c>
      <c r="T16" s="36">
        <f t="shared" si="8"/>
        <v>447633.69439811329</v>
      </c>
    </row>
    <row r="17" spans="1:20" s="4" customFormat="1" ht="15" customHeight="1" x14ac:dyDescent="0.3">
      <c r="A17" s="86"/>
      <c r="D17" s="90" t="s">
        <v>6</v>
      </c>
      <c r="E17" s="91"/>
      <c r="F17" s="22">
        <v>87196.817250035994</v>
      </c>
      <c r="G17" s="22">
        <v>88039.198174983991</v>
      </c>
      <c r="H17" s="22">
        <v>84735.559087835005</v>
      </c>
      <c r="I17" s="18">
        <v>79339.759266851601</v>
      </c>
      <c r="J17" s="18">
        <v>64902.359586209997</v>
      </c>
      <c r="K17" s="18">
        <v>58501.507723400005</v>
      </c>
      <c r="L17" s="18">
        <v>47001.147966522796</v>
      </c>
      <c r="M17" s="18">
        <v>62498.791716010004</v>
      </c>
      <c r="N17" s="18">
        <v>95983.70738989659</v>
      </c>
      <c r="O17" s="22">
        <v>142741.68786472123</v>
      </c>
      <c r="P17" s="22">
        <v>180899.43756379691</v>
      </c>
      <c r="Q17" s="22">
        <v>194220.37832111472</v>
      </c>
      <c r="R17" s="22">
        <v>204872.41387773116</v>
      </c>
      <c r="S17" s="22">
        <v>207239.47547145101</v>
      </c>
      <c r="T17" s="37">
        <v>239503.79057539225</v>
      </c>
    </row>
    <row r="18" spans="1:20" s="4" customFormat="1" ht="15" customHeight="1" x14ac:dyDescent="0.3">
      <c r="A18" s="86"/>
      <c r="D18" s="5" t="s">
        <v>7</v>
      </c>
      <c r="E18" s="47"/>
      <c r="F18" s="22">
        <v>195.56134692400002</v>
      </c>
      <c r="G18" s="22">
        <v>286.56912163800001</v>
      </c>
      <c r="H18" s="22">
        <v>156.53852016000002</v>
      </c>
      <c r="I18" s="18">
        <v>743.20965023300027</v>
      </c>
      <c r="J18" s="18">
        <v>1124.132024169</v>
      </c>
      <c r="K18" s="18">
        <v>1126.5359979748998</v>
      </c>
      <c r="L18" s="18">
        <v>1694.2278191357</v>
      </c>
      <c r="M18" s="18">
        <v>1734.9951814818</v>
      </c>
      <c r="N18" s="18">
        <v>3011.1543384659999</v>
      </c>
      <c r="O18" s="22">
        <v>2140.7472140715004</v>
      </c>
      <c r="P18" s="22">
        <v>2818.7468998321392</v>
      </c>
      <c r="Q18" s="22">
        <v>2724.2122229250781</v>
      </c>
      <c r="R18" s="22">
        <v>2151.0476280039325</v>
      </c>
      <c r="S18" s="22">
        <v>4102.5471215000007</v>
      </c>
      <c r="T18" s="34">
        <v>7221.4218626853508</v>
      </c>
    </row>
    <row r="19" spans="1:20" s="4" customFormat="1" ht="15" customHeight="1" x14ac:dyDescent="0.3">
      <c r="A19" s="45"/>
      <c r="D19" s="90" t="s">
        <v>10</v>
      </c>
      <c r="E19" s="92"/>
      <c r="F19" s="22">
        <v>45426.190101635992</v>
      </c>
      <c r="G19" s="22">
        <v>38282.626306022001</v>
      </c>
      <c r="H19" s="22">
        <v>137931.86505105899</v>
      </c>
      <c r="I19" s="18">
        <v>216518.57283626919</v>
      </c>
      <c r="J19" s="18">
        <v>47046.235409180001</v>
      </c>
      <c r="K19" s="18">
        <v>163252.1377349621</v>
      </c>
      <c r="L19" s="18">
        <v>163430.898514723</v>
      </c>
      <c r="M19" s="18">
        <v>159570.031666736</v>
      </c>
      <c r="N19" s="18">
        <v>163803.2706537483</v>
      </c>
      <c r="O19" s="18">
        <v>27454.49952886856</v>
      </c>
      <c r="P19" s="18">
        <v>50282.854841236302</v>
      </c>
      <c r="Q19" s="18">
        <v>54664.031929766221</v>
      </c>
      <c r="R19" s="18">
        <v>55959.363092760956</v>
      </c>
      <c r="S19" s="18">
        <v>54800.460166469995</v>
      </c>
      <c r="T19" s="34">
        <v>200908.48196003572</v>
      </c>
    </row>
    <row r="20" spans="1:20" s="4" customFormat="1" ht="15.6" x14ac:dyDescent="0.3">
      <c r="A20" s="15"/>
      <c r="B20" s="5"/>
      <c r="C20" s="5"/>
      <c r="D20" s="5"/>
      <c r="E20" s="5"/>
      <c r="F20" s="22"/>
      <c r="G20" s="22"/>
      <c r="H20" s="22"/>
      <c r="I20" s="18"/>
      <c r="J20" s="18"/>
      <c r="K20" s="18"/>
      <c r="L20" s="18"/>
      <c r="M20" s="18"/>
      <c r="T20" s="34"/>
    </row>
    <row r="21" spans="1:20" s="4" customFormat="1" ht="23.25" customHeight="1" x14ac:dyDescent="0.3">
      <c r="A21" s="16"/>
      <c r="B21" s="25" t="s">
        <v>11</v>
      </c>
      <c r="C21" s="12"/>
      <c r="D21" s="12"/>
      <c r="E21" s="12"/>
      <c r="F21" s="23">
        <f>+F22+F26</f>
        <v>900091.84836679208</v>
      </c>
      <c r="G21" s="23">
        <f t="shared" ref="G21:P21" si="10">+G22+G26</f>
        <v>5887307.4076172058</v>
      </c>
      <c r="H21" s="23">
        <f t="shared" si="10"/>
        <v>19360915.386476379</v>
      </c>
      <c r="I21" s="23">
        <f t="shared" si="10"/>
        <v>9251774.0284282472</v>
      </c>
      <c r="J21" s="23">
        <f t="shared" si="10"/>
        <v>7392925.4785288088</v>
      </c>
      <c r="K21" s="23">
        <f t="shared" si="10"/>
        <v>6370014.4870636417</v>
      </c>
      <c r="L21" s="23">
        <f t="shared" si="10"/>
        <v>4577573.237901805</v>
      </c>
      <c r="M21" s="23">
        <f t="shared" si="10"/>
        <v>4975996.271846368</v>
      </c>
      <c r="N21" s="23">
        <f t="shared" ref="N21:O21" si="11">+N22+N26</f>
        <v>3937376.3783367136</v>
      </c>
      <c r="O21" s="23">
        <f t="shared" si="11"/>
        <v>2512749.4076432511</v>
      </c>
      <c r="P21" s="23">
        <f t="shared" si="10"/>
        <v>3570569.2248448837</v>
      </c>
      <c r="Q21" s="23">
        <f t="shared" ref="Q21:T21" si="12">+Q22+Q26</f>
        <v>2936066.3042843631</v>
      </c>
      <c r="R21" s="23">
        <f t="shared" si="12"/>
        <v>2306907.0051760552</v>
      </c>
      <c r="S21" s="23">
        <f t="shared" ref="S21" si="13">+S22+S26</f>
        <v>2328815.285479378</v>
      </c>
      <c r="T21" s="36">
        <f t="shared" si="12"/>
        <v>8494640.2509787101</v>
      </c>
    </row>
    <row r="22" spans="1:20" s="4" customFormat="1" ht="15.6" x14ac:dyDescent="0.3">
      <c r="A22" s="16"/>
      <c r="B22" s="85" t="s">
        <v>5</v>
      </c>
      <c r="C22" s="85"/>
      <c r="D22" s="12"/>
      <c r="E22" s="12"/>
      <c r="F22" s="23">
        <f>SUM(F23:F24)</f>
        <v>853978.70695700007</v>
      </c>
      <c r="G22" s="23">
        <f t="shared" ref="G22:P22" si="14">SUM(G23:G24)</f>
        <v>5881692.4666647594</v>
      </c>
      <c r="H22" s="23">
        <f t="shared" si="14"/>
        <v>19355307.549912706</v>
      </c>
      <c r="I22" s="23">
        <f t="shared" si="14"/>
        <v>9243165.7603420857</v>
      </c>
      <c r="J22" s="23">
        <f t="shared" si="14"/>
        <v>7387751.1813017698</v>
      </c>
      <c r="K22" s="23">
        <f t="shared" si="14"/>
        <v>6365044.740482497</v>
      </c>
      <c r="L22" s="23">
        <f t="shared" si="14"/>
        <v>4572637.4185262267</v>
      </c>
      <c r="M22" s="23">
        <f t="shared" si="14"/>
        <v>4971098.0102891829</v>
      </c>
      <c r="N22" s="23">
        <f t="shared" ref="N22:O22" si="15">SUM(N23:N24)</f>
        <v>3934455.3430594956</v>
      </c>
      <c r="O22" s="23">
        <f t="shared" si="15"/>
        <v>2510432.0422716071</v>
      </c>
      <c r="P22" s="23">
        <f t="shared" si="14"/>
        <v>3568897.3180611609</v>
      </c>
      <c r="Q22" s="23">
        <f>SUM(Q23:Q24)</f>
        <v>2934482.5340209929</v>
      </c>
      <c r="R22" s="23">
        <f>SUM(R23:R24)</f>
        <v>2280599.6836636751</v>
      </c>
      <c r="S22" s="23">
        <f>SUM(S23:S24)</f>
        <v>2078125.0173130981</v>
      </c>
      <c r="T22" s="36">
        <f>SUM(T23:T24)</f>
        <v>8133933.0009787101</v>
      </c>
    </row>
    <row r="23" spans="1:20" s="4" customFormat="1" ht="15" customHeight="1" x14ac:dyDescent="0.3">
      <c r="A23" s="86"/>
      <c r="D23" s="83" t="s">
        <v>12</v>
      </c>
      <c r="E23" s="84"/>
      <c r="F23" s="22">
        <v>138159.77858099999</v>
      </c>
      <c r="G23" s="22">
        <v>200357.1201590804</v>
      </c>
      <c r="H23" s="22">
        <v>168266.12538977218</v>
      </c>
      <c r="I23" s="18">
        <v>152424.07380620175</v>
      </c>
      <c r="J23" s="18">
        <v>135404.63519651635</v>
      </c>
      <c r="K23" s="18">
        <v>142337.97458056378</v>
      </c>
      <c r="L23" s="18">
        <v>143773.73890639571</v>
      </c>
      <c r="M23" s="18">
        <v>183164.71779598302</v>
      </c>
      <c r="N23" s="18">
        <v>200183.87302978573</v>
      </c>
      <c r="O23" s="18">
        <v>226150.88256325063</v>
      </c>
      <c r="P23" s="18">
        <v>205976.49949055171</v>
      </c>
      <c r="Q23" s="18">
        <v>174995.11543689278</v>
      </c>
      <c r="R23" s="18">
        <v>173533.8444195062</v>
      </c>
      <c r="S23" s="18">
        <v>164735.737552968</v>
      </c>
      <c r="T23" s="34">
        <v>136477.4876916128</v>
      </c>
    </row>
    <row r="24" spans="1:20" s="4" customFormat="1" ht="15" customHeight="1" x14ac:dyDescent="0.3">
      <c r="A24" s="86"/>
      <c r="D24" s="83" t="s">
        <v>10</v>
      </c>
      <c r="E24" s="84"/>
      <c r="F24" s="20">
        <v>715818.92837600003</v>
      </c>
      <c r="G24" s="20">
        <v>5681335.3465056792</v>
      </c>
      <c r="H24" s="20">
        <v>19187041.424522933</v>
      </c>
      <c r="I24" s="20">
        <v>9090741.6865358837</v>
      </c>
      <c r="J24" s="20">
        <v>7252346.5461052535</v>
      </c>
      <c r="K24" s="20">
        <v>6222706.7659019334</v>
      </c>
      <c r="L24" s="20">
        <v>4428863.679619831</v>
      </c>
      <c r="M24" s="20">
        <v>4787933.2924931999</v>
      </c>
      <c r="N24" s="18">
        <v>3734271.4700297099</v>
      </c>
      <c r="O24" s="18">
        <v>2284281.1597083565</v>
      </c>
      <c r="P24" s="18">
        <v>3362920.8185706092</v>
      </c>
      <c r="Q24" s="18">
        <v>2759487.4185841</v>
      </c>
      <c r="R24" s="18">
        <v>2107065.8392441687</v>
      </c>
      <c r="S24" s="18">
        <v>1913389.27976013</v>
      </c>
      <c r="T24" s="34">
        <v>7997455.5132870972</v>
      </c>
    </row>
    <row r="25" spans="1:20" s="4" customFormat="1" ht="15" customHeight="1" x14ac:dyDescent="0.3">
      <c r="A25" s="86"/>
      <c r="D25" s="43"/>
      <c r="E25" s="5"/>
      <c r="F25" s="20"/>
      <c r="G25" s="20"/>
      <c r="H25" s="20"/>
      <c r="I25" s="20"/>
      <c r="J25" s="20"/>
      <c r="K25" s="20"/>
      <c r="L25" s="20"/>
      <c r="M25" s="20"/>
      <c r="N25" s="24"/>
      <c r="O25" s="24"/>
      <c r="P25" s="24"/>
      <c r="Q25" s="24"/>
      <c r="R25" s="24"/>
      <c r="S25" s="24"/>
      <c r="T25" s="35"/>
    </row>
    <row r="26" spans="1:20" s="4" customFormat="1" ht="15" customHeight="1" x14ac:dyDescent="0.3">
      <c r="A26" s="86"/>
      <c r="B26" s="85" t="s">
        <v>9</v>
      </c>
      <c r="C26" s="85"/>
      <c r="D26" s="43"/>
      <c r="E26" s="44"/>
      <c r="F26" s="26">
        <f>SUM(F27:F29)</f>
        <v>46113.141409791999</v>
      </c>
      <c r="G26" s="26">
        <f t="shared" ref="G26:P26" si="16">SUM(G27:G29)</f>
        <v>5614.9409524460007</v>
      </c>
      <c r="H26" s="26">
        <f t="shared" si="16"/>
        <v>5607.8365636739991</v>
      </c>
      <c r="I26" s="26">
        <f t="shared" si="16"/>
        <v>8608.2680861620011</v>
      </c>
      <c r="J26" s="26">
        <f t="shared" si="16"/>
        <v>5174.2972270390001</v>
      </c>
      <c r="K26" s="26">
        <f t="shared" si="16"/>
        <v>4969.7465811450002</v>
      </c>
      <c r="L26" s="26">
        <f t="shared" si="16"/>
        <v>4935.8193755779994</v>
      </c>
      <c r="M26" s="26">
        <f t="shared" si="16"/>
        <v>4898.2615571849992</v>
      </c>
      <c r="N26" s="26">
        <f t="shared" ref="N26:O26" si="17">SUM(N27:N29)</f>
        <v>2921.0352772179999</v>
      </c>
      <c r="O26" s="26">
        <f t="shared" si="17"/>
        <v>2317.3653716439999</v>
      </c>
      <c r="P26" s="26">
        <f t="shared" si="16"/>
        <v>1671.906783723</v>
      </c>
      <c r="Q26" s="26">
        <f t="shared" ref="Q26:T26" si="18">SUM(Q27:Q29)</f>
        <v>1583.7702633699998</v>
      </c>
      <c r="R26" s="26">
        <f t="shared" si="18"/>
        <v>26307.32151238</v>
      </c>
      <c r="S26" s="26">
        <f t="shared" ref="S26" si="19">SUM(S27:S29)</f>
        <v>250690.26816628</v>
      </c>
      <c r="T26" s="36">
        <f t="shared" si="18"/>
        <v>360707.25</v>
      </c>
    </row>
    <row r="27" spans="1:20" s="4" customFormat="1" ht="15" customHeight="1" x14ac:dyDescent="0.3">
      <c r="A27" s="86"/>
      <c r="D27" s="83" t="s">
        <v>13</v>
      </c>
      <c r="E27" s="84"/>
      <c r="F27" s="21">
        <v>2691.615157192</v>
      </c>
      <c r="G27" s="21">
        <v>1884.0683321270003</v>
      </c>
      <c r="H27" s="21">
        <v>1717.751249469</v>
      </c>
      <c r="I27" s="21">
        <v>1805.39785779</v>
      </c>
      <c r="J27" s="19">
        <v>1335.7549753999999</v>
      </c>
      <c r="K27" s="19">
        <v>1110.8663957999997</v>
      </c>
      <c r="L27" s="19">
        <v>909.95080476999999</v>
      </c>
      <c r="M27" s="19">
        <v>691.20037751999996</v>
      </c>
      <c r="N27" s="19">
        <v>525.21478228000001</v>
      </c>
      <c r="O27" s="19">
        <v>357.26779712000001</v>
      </c>
      <c r="P27" s="19">
        <v>291.687978106</v>
      </c>
      <c r="Q27" s="19">
        <v>264.23059276999999</v>
      </c>
      <c r="R27" s="19">
        <v>25077.03502675</v>
      </c>
      <c r="S27" s="19">
        <v>31843.849983380002</v>
      </c>
      <c r="T27" s="19">
        <v>2478.4299999999998</v>
      </c>
    </row>
    <row r="28" spans="1:20" s="4" customFormat="1" ht="15" customHeight="1" x14ac:dyDescent="0.3">
      <c r="A28" s="86"/>
      <c r="D28" s="83" t="s">
        <v>7</v>
      </c>
      <c r="E28" s="84"/>
      <c r="F28" s="21">
        <v>233.71396577399997</v>
      </c>
      <c r="G28" s="21">
        <v>33.680965346999997</v>
      </c>
      <c r="H28" s="21">
        <v>16.292466622000003</v>
      </c>
      <c r="I28" s="21">
        <v>19.679059772000002</v>
      </c>
      <c r="J28" s="19">
        <v>42.965809968999999</v>
      </c>
      <c r="K28" s="19">
        <v>9.9269921050000018</v>
      </c>
      <c r="L28" s="19">
        <v>8.6663030079999981</v>
      </c>
      <c r="M28" s="19">
        <v>4.7613356849999997</v>
      </c>
      <c r="N28" s="19">
        <v>6.1627351079999997</v>
      </c>
      <c r="O28" s="19">
        <v>1.263621444</v>
      </c>
      <c r="P28" s="19">
        <v>0</v>
      </c>
      <c r="Q28" s="19">
        <v>0</v>
      </c>
      <c r="R28" s="19">
        <v>0</v>
      </c>
      <c r="S28" s="19"/>
      <c r="T28" s="19"/>
    </row>
    <row r="29" spans="1:20" s="4" customFormat="1" ht="15" customHeight="1" x14ac:dyDescent="0.3">
      <c r="A29" s="86"/>
      <c r="D29" s="83" t="s">
        <v>14</v>
      </c>
      <c r="E29" s="84"/>
      <c r="F29" s="21">
        <v>43187.812286825996</v>
      </c>
      <c r="G29" s="21">
        <v>3697.1916549719999</v>
      </c>
      <c r="H29" s="21">
        <v>3873.7928475829995</v>
      </c>
      <c r="I29" s="21">
        <v>6783.1911686000003</v>
      </c>
      <c r="J29" s="19">
        <v>3795.5764416700003</v>
      </c>
      <c r="K29" s="19">
        <v>3848.95319324</v>
      </c>
      <c r="L29" s="19">
        <v>4017.2022677999994</v>
      </c>
      <c r="M29" s="19">
        <v>4202.2998439799994</v>
      </c>
      <c r="N29" s="19">
        <v>2389.65775983</v>
      </c>
      <c r="O29" s="19">
        <v>1958.8339530799999</v>
      </c>
      <c r="P29" s="19">
        <v>1380.218805617</v>
      </c>
      <c r="Q29" s="19">
        <v>1319.5396705999999</v>
      </c>
      <c r="R29" s="19">
        <v>1230.28648563</v>
      </c>
      <c r="S29" s="19">
        <v>218846.4181829</v>
      </c>
      <c r="T29" s="19">
        <v>358228.82</v>
      </c>
    </row>
    <row r="30" spans="1:20" s="4" customFormat="1" ht="15" customHeight="1" x14ac:dyDescent="0.3">
      <c r="A30" s="45"/>
      <c r="N30" s="17"/>
      <c r="O30" s="17"/>
      <c r="P30" s="17"/>
      <c r="Q30" s="17"/>
      <c r="R30" s="17"/>
      <c r="S30" s="17"/>
      <c r="T30" s="35"/>
    </row>
    <row r="31" spans="1:20" s="4" customFormat="1" ht="15.6" x14ac:dyDescent="0.3">
      <c r="A31" s="16"/>
      <c r="B31" s="25" t="s">
        <v>15</v>
      </c>
      <c r="C31" s="12"/>
      <c r="D31" s="12"/>
      <c r="E31" s="12"/>
      <c r="F31" s="23">
        <f>+F32+F36</f>
        <v>94316.757701282186</v>
      </c>
      <c r="G31" s="23">
        <f t="shared" ref="G31:M31" si="20">+G32+G36</f>
        <v>152694.34616517089</v>
      </c>
      <c r="H31" s="23">
        <f t="shared" si="20"/>
        <v>249379.16575500334</v>
      </c>
      <c r="I31" s="23">
        <f t="shared" si="20"/>
        <v>103740.46767609644</v>
      </c>
      <c r="J31" s="23">
        <f t="shared" si="20"/>
        <v>133797.35192931525</v>
      </c>
      <c r="K31" s="23">
        <f t="shared" si="20"/>
        <v>252158.69156056782</v>
      </c>
      <c r="L31" s="23">
        <f t="shared" si="20"/>
        <v>497400.35680220416</v>
      </c>
      <c r="M31" s="23">
        <f t="shared" si="20"/>
        <v>599563.59288706176</v>
      </c>
      <c r="N31" s="23">
        <f t="shared" ref="N31:P31" si="21">+N32+N36</f>
        <v>477738.44691199629</v>
      </c>
      <c r="O31" s="23">
        <f t="shared" ref="O31" si="22">+O32+O36</f>
        <v>421522.51012885506</v>
      </c>
      <c r="P31" s="23">
        <f t="shared" si="21"/>
        <v>583913.0485576574</v>
      </c>
      <c r="Q31" s="23">
        <f t="shared" ref="Q31:R31" si="23">+Q32+Q36</f>
        <v>613487.65028199402</v>
      </c>
      <c r="R31" s="23">
        <f t="shared" si="23"/>
        <v>617236.08581160195</v>
      </c>
      <c r="S31" s="23">
        <f t="shared" ref="S31" si="24">+S32+S36</f>
        <v>725438.29128784197</v>
      </c>
      <c r="T31" s="36">
        <f>+T32+T36</f>
        <v>626850.45857781498</v>
      </c>
    </row>
    <row r="32" spans="1:20" s="4" customFormat="1" ht="15.6" x14ac:dyDescent="0.3">
      <c r="A32" s="16"/>
      <c r="B32" s="85" t="s">
        <v>5</v>
      </c>
      <c r="C32" s="85"/>
      <c r="D32" s="12"/>
      <c r="E32" s="12"/>
      <c r="F32" s="23">
        <f>SUM(F33:F34)</f>
        <v>17504.602095526199</v>
      </c>
      <c r="G32" s="23">
        <f t="shared" ref="G32:L32" si="25">SUM(G33:G34)</f>
        <v>20682.151711502902</v>
      </c>
      <c r="H32" s="23">
        <f t="shared" si="25"/>
        <v>21637.76407017625</v>
      </c>
      <c r="I32" s="23">
        <f t="shared" si="25"/>
        <v>10867.012535826438</v>
      </c>
      <c r="J32" s="23">
        <f t="shared" si="25"/>
        <v>25417.916390902257</v>
      </c>
      <c r="K32" s="23">
        <f t="shared" si="25"/>
        <v>104528.82844045183</v>
      </c>
      <c r="L32" s="23">
        <f t="shared" si="25"/>
        <v>113505.32251891316</v>
      </c>
      <c r="M32" s="23">
        <f t="shared" ref="M32:R32" si="26">SUM(M33:M34)</f>
        <v>137231.47960769289</v>
      </c>
      <c r="N32" s="23">
        <f t="shared" si="26"/>
        <v>86857.541449393262</v>
      </c>
      <c r="O32" s="23">
        <f t="shared" si="26"/>
        <v>143803.82535863004</v>
      </c>
      <c r="P32" s="23">
        <f t="shared" si="26"/>
        <v>383686.08783960837</v>
      </c>
      <c r="Q32" s="23">
        <f t="shared" si="26"/>
        <v>416959.86344163702</v>
      </c>
      <c r="R32" s="23">
        <f t="shared" si="26"/>
        <v>384930.40721930697</v>
      </c>
      <c r="S32" s="23">
        <f t="shared" ref="S32" si="27">SUM(S33:S34)</f>
        <v>474491.74791725597</v>
      </c>
      <c r="T32" s="36">
        <f>SUM(T33:T34)</f>
        <v>402010.85090041196</v>
      </c>
    </row>
    <row r="33" spans="1:20" s="4" customFormat="1" ht="15" customHeight="1" x14ac:dyDescent="0.3">
      <c r="A33" s="86"/>
      <c r="D33" s="83" t="s">
        <v>13</v>
      </c>
      <c r="E33" s="84"/>
      <c r="F33" s="20">
        <v>4777.0881815667008</v>
      </c>
      <c r="G33" s="20">
        <v>5657.5855838487923</v>
      </c>
      <c r="H33" s="20">
        <v>5728.4170455901303</v>
      </c>
      <c r="I33" s="20">
        <v>6917.1450873164367</v>
      </c>
      <c r="J33" s="20">
        <v>20169.527290645372</v>
      </c>
      <c r="K33" s="20">
        <v>78612.940725210516</v>
      </c>
      <c r="L33" s="20">
        <v>42378.614085252491</v>
      </c>
      <c r="M33" s="20">
        <v>64150.706165906799</v>
      </c>
      <c r="N33" s="19">
        <v>67271.053086928936</v>
      </c>
      <c r="O33" s="19">
        <v>73998.535985027163</v>
      </c>
      <c r="P33" s="19">
        <v>98180.686917823288</v>
      </c>
      <c r="Q33" s="19">
        <v>124020.43993617399</v>
      </c>
      <c r="R33" s="19">
        <v>136695.10872517797</v>
      </c>
      <c r="S33" s="19">
        <v>137855.11752026901</v>
      </c>
      <c r="T33" s="38">
        <v>116786.01657288602</v>
      </c>
    </row>
    <row r="34" spans="1:20" s="4" customFormat="1" ht="15" customHeight="1" x14ac:dyDescent="0.3">
      <c r="A34" s="86"/>
      <c r="D34" s="83" t="s">
        <v>14</v>
      </c>
      <c r="E34" s="84"/>
      <c r="F34" s="20">
        <v>12727.513913959499</v>
      </c>
      <c r="G34" s="20">
        <v>15024.566127654109</v>
      </c>
      <c r="H34" s="20">
        <v>15909.347024586121</v>
      </c>
      <c r="I34" s="20">
        <v>3949.86744851</v>
      </c>
      <c r="J34" s="20">
        <v>5248.3891002568862</v>
      </c>
      <c r="K34" s="20">
        <v>25915.887715241322</v>
      </c>
      <c r="L34" s="20">
        <v>71126.708433660664</v>
      </c>
      <c r="M34" s="20">
        <v>73080.773441786092</v>
      </c>
      <c r="N34" s="19">
        <v>19586.488362464333</v>
      </c>
      <c r="O34" s="19">
        <v>69805.289373602878</v>
      </c>
      <c r="P34" s="19">
        <v>285505.4009217851</v>
      </c>
      <c r="Q34" s="19">
        <v>292939.42350546306</v>
      </c>
      <c r="R34" s="19">
        <v>248235.29849412901</v>
      </c>
      <c r="S34" s="19">
        <v>336636.63039698696</v>
      </c>
      <c r="T34" s="38">
        <v>285224.83432752592</v>
      </c>
    </row>
    <row r="35" spans="1:20" s="4" customFormat="1" ht="15" customHeight="1" x14ac:dyDescent="0.3">
      <c r="A35" s="86"/>
      <c r="D35" s="43"/>
      <c r="E35" s="44"/>
      <c r="F35" s="20"/>
      <c r="G35" s="20"/>
      <c r="H35" s="20"/>
      <c r="I35" s="20"/>
      <c r="J35" s="20"/>
      <c r="K35" s="20"/>
      <c r="L35" s="20"/>
      <c r="M35" s="20"/>
      <c r="T35" s="35"/>
    </row>
    <row r="36" spans="1:20" s="4" customFormat="1" ht="15" customHeight="1" x14ac:dyDescent="0.3">
      <c r="A36" s="86"/>
      <c r="B36" s="85" t="s">
        <v>9</v>
      </c>
      <c r="C36" s="85"/>
      <c r="D36" s="43"/>
      <c r="E36" s="12"/>
      <c r="F36" s="28">
        <f>SUM(F37:F39)</f>
        <v>76812.155605755994</v>
      </c>
      <c r="G36" s="28">
        <f t="shared" ref="G36:P36" si="28">SUM(G37:G39)</f>
        <v>132012.19445366799</v>
      </c>
      <c r="H36" s="28">
        <f t="shared" si="28"/>
        <v>227741.40168482708</v>
      </c>
      <c r="I36" s="28">
        <f t="shared" si="28"/>
        <v>92873.455140270002</v>
      </c>
      <c r="J36" s="28">
        <f t="shared" si="28"/>
        <v>108379.435538413</v>
      </c>
      <c r="K36" s="28">
        <f t="shared" si="28"/>
        <v>147629.863120116</v>
      </c>
      <c r="L36" s="28">
        <f t="shared" si="28"/>
        <v>383895.03428329102</v>
      </c>
      <c r="M36" s="28">
        <f t="shared" si="28"/>
        <v>462332.11327936884</v>
      </c>
      <c r="N36" s="28">
        <f t="shared" ref="N36:O36" si="29">SUM(N37:N39)</f>
        <v>390880.90546260303</v>
      </c>
      <c r="O36" s="28">
        <f t="shared" si="29"/>
        <v>277718.68477022502</v>
      </c>
      <c r="P36" s="28">
        <f t="shared" si="28"/>
        <v>200226.96071804903</v>
      </c>
      <c r="Q36" s="28">
        <f t="shared" ref="Q36:T36" si="30">SUM(Q37:Q39)</f>
        <v>196527.786840357</v>
      </c>
      <c r="R36" s="28">
        <f t="shared" si="30"/>
        <v>232305.67859229495</v>
      </c>
      <c r="S36" s="28">
        <f t="shared" ref="S36" si="31">SUM(S37:S39)</f>
        <v>250946.54337058601</v>
      </c>
      <c r="T36" s="41">
        <f t="shared" si="30"/>
        <v>224839.60767740299</v>
      </c>
    </row>
    <row r="37" spans="1:20" s="4" customFormat="1" ht="15" customHeight="1" x14ac:dyDescent="0.3">
      <c r="A37" s="86"/>
      <c r="D37" s="83" t="s">
        <v>13</v>
      </c>
      <c r="E37" s="84"/>
      <c r="F37" s="21">
        <v>29883.814884621002</v>
      </c>
      <c r="G37" s="21">
        <v>30683.306194939003</v>
      </c>
      <c r="H37" s="21">
        <v>31569.561786384002</v>
      </c>
      <c r="I37" s="21">
        <v>45052.701958810001</v>
      </c>
      <c r="J37" s="20">
        <v>42626.828349720003</v>
      </c>
      <c r="K37" s="20">
        <v>38783.347893780003</v>
      </c>
      <c r="L37" s="20">
        <v>49071.874611880005</v>
      </c>
      <c r="M37" s="20">
        <v>56319.725347470005</v>
      </c>
      <c r="N37" s="19">
        <v>64788.737482929988</v>
      </c>
      <c r="O37" s="19">
        <v>67604.777702520005</v>
      </c>
      <c r="P37" s="19">
        <v>73173.359562148995</v>
      </c>
      <c r="Q37" s="19">
        <v>82248.375543749993</v>
      </c>
      <c r="R37" s="19">
        <v>86706.792746577965</v>
      </c>
      <c r="S37" s="19">
        <v>87243.16050482</v>
      </c>
      <c r="T37" s="19">
        <v>86625.388775729982</v>
      </c>
    </row>
    <row r="38" spans="1:20" s="4" customFormat="1" ht="15" customHeight="1" x14ac:dyDescent="0.3">
      <c r="A38" s="86"/>
      <c r="D38" s="83" t="s">
        <v>7</v>
      </c>
      <c r="E38" s="84"/>
      <c r="F38" s="21">
        <v>754.3017267419998</v>
      </c>
      <c r="G38" s="21">
        <v>491.09422287499996</v>
      </c>
      <c r="H38" s="21">
        <v>1124.339318372</v>
      </c>
      <c r="I38" s="21">
        <v>1395.2841365599998</v>
      </c>
      <c r="J38" s="20">
        <v>443.1236170329999</v>
      </c>
      <c r="K38" s="20">
        <v>571.11931314600008</v>
      </c>
      <c r="L38" s="20">
        <v>510.58850149099987</v>
      </c>
      <c r="M38" s="20">
        <v>1864.842473599</v>
      </c>
      <c r="N38" s="19">
        <v>1920.0958950229999</v>
      </c>
      <c r="O38" s="19">
        <v>1618.6489529650003</v>
      </c>
      <c r="P38" s="19">
        <v>2019.2082590809998</v>
      </c>
      <c r="Q38" s="19">
        <v>1480.3510622469998</v>
      </c>
      <c r="R38" s="19">
        <v>3219.7498093870008</v>
      </c>
      <c r="S38" s="19">
        <v>1653.6380621060002</v>
      </c>
      <c r="T38" s="19">
        <v>1060.8408065020001</v>
      </c>
    </row>
    <row r="39" spans="1:20" s="4" customFormat="1" ht="15" customHeight="1" x14ac:dyDescent="0.3">
      <c r="A39" s="45"/>
      <c r="D39" s="83" t="s">
        <v>14</v>
      </c>
      <c r="E39" s="84"/>
      <c r="F39" s="21">
        <v>46174.038994392991</v>
      </c>
      <c r="G39" s="21">
        <v>100837.79403585399</v>
      </c>
      <c r="H39" s="21">
        <v>195047.50058007109</v>
      </c>
      <c r="I39" s="21">
        <v>46425.469044900005</v>
      </c>
      <c r="J39" s="20">
        <v>65309.483571659992</v>
      </c>
      <c r="K39" s="20">
        <v>108275.39591318999</v>
      </c>
      <c r="L39" s="20">
        <v>334312.57116992003</v>
      </c>
      <c r="M39" s="20">
        <v>404147.54545829986</v>
      </c>
      <c r="N39" s="19">
        <v>324172.07208465005</v>
      </c>
      <c r="O39" s="19">
        <v>208495.25811474002</v>
      </c>
      <c r="P39" s="19">
        <v>125034.39289681902</v>
      </c>
      <c r="Q39" s="19">
        <v>112799.06023436</v>
      </c>
      <c r="R39" s="19">
        <v>142379.13603632999</v>
      </c>
      <c r="S39" s="19">
        <v>162049.74480366</v>
      </c>
      <c r="T39" s="19">
        <v>137153.37809517101</v>
      </c>
    </row>
    <row r="40" spans="1:20" s="4" customFormat="1" ht="15" customHeight="1" x14ac:dyDescent="0.3">
      <c r="A40" s="45"/>
      <c r="D40" s="43"/>
      <c r="E40" s="44"/>
      <c r="F40" s="21"/>
      <c r="G40" s="21"/>
      <c r="H40" s="21"/>
      <c r="I40" s="21"/>
      <c r="J40" s="20"/>
      <c r="K40" s="20"/>
      <c r="L40" s="20"/>
      <c r="M40" s="20"/>
      <c r="T40" s="35"/>
    </row>
    <row r="41" spans="1:20" s="4" customFormat="1" ht="15" customHeight="1" x14ac:dyDescent="0.3">
      <c r="A41" s="45"/>
      <c r="B41" s="25" t="s">
        <v>16</v>
      </c>
      <c r="C41" s="12"/>
      <c r="D41" s="12"/>
      <c r="E41" s="12"/>
      <c r="F41" s="27">
        <f>+F42+F46</f>
        <v>3024335.9326230474</v>
      </c>
      <c r="G41" s="27">
        <f t="shared" ref="G41:P41" si="32">+G42+G46</f>
        <v>7761740.0773850204</v>
      </c>
      <c r="H41" s="27">
        <f t="shared" si="32"/>
        <v>21013537.186414011</v>
      </c>
      <c r="I41" s="27">
        <f t="shared" si="32"/>
        <v>11567486.660318704</v>
      </c>
      <c r="J41" s="27">
        <f t="shared" si="32"/>
        <v>9953865.2713784147</v>
      </c>
      <c r="K41" s="27">
        <f t="shared" si="32"/>
        <v>9484554.1972137056</v>
      </c>
      <c r="L41" s="27">
        <f t="shared" si="32"/>
        <v>8249699.6561722942</v>
      </c>
      <c r="M41" s="27">
        <f t="shared" si="32"/>
        <v>8430693.6676157638</v>
      </c>
      <c r="N41" s="27">
        <f t="shared" ref="N41:O41" si="33">+N42+N46</f>
        <v>7355844.2970789317</v>
      </c>
      <c r="O41" s="27">
        <f t="shared" si="33"/>
        <v>6988174.2218096973</v>
      </c>
      <c r="P41" s="27">
        <f t="shared" si="32"/>
        <v>9815832.9819616787</v>
      </c>
      <c r="Q41" s="27">
        <f>+Q42+Q46</f>
        <v>10536845.041315798</v>
      </c>
      <c r="R41" s="27">
        <f>+R42+R46</f>
        <v>12532386.61400402</v>
      </c>
      <c r="S41" s="27">
        <f>+S42+S46</f>
        <v>10111553.877974179</v>
      </c>
      <c r="T41" s="41">
        <f>+T42+T46</f>
        <v>14973931.279851308</v>
      </c>
    </row>
    <row r="42" spans="1:20" s="4" customFormat="1" ht="15" customHeight="1" x14ac:dyDescent="0.3">
      <c r="A42" s="45"/>
      <c r="B42" s="85" t="s">
        <v>5</v>
      </c>
      <c r="C42" s="85"/>
      <c r="D42" s="12"/>
      <c r="E42" s="12"/>
      <c r="F42" s="27">
        <f>SUM(F43:F44)</f>
        <v>2768592.0669089034</v>
      </c>
      <c r="G42" s="27">
        <f t="shared" ref="G42:P42" si="34">SUM(G43:G44)</f>
        <v>7497504.5483762622</v>
      </c>
      <c r="H42" s="27">
        <f t="shared" si="34"/>
        <v>20557363.985506456</v>
      </c>
      <c r="I42" s="27">
        <f t="shared" si="34"/>
        <v>11169403.395338919</v>
      </c>
      <c r="J42" s="27">
        <f t="shared" si="34"/>
        <v>9727238.811593404</v>
      </c>
      <c r="K42" s="27">
        <f t="shared" si="34"/>
        <v>9109074.406056108</v>
      </c>
      <c r="L42" s="27">
        <f t="shared" si="34"/>
        <v>7648742.5282130437</v>
      </c>
      <c r="M42" s="27">
        <f t="shared" si="34"/>
        <v>7739659.4742149822</v>
      </c>
      <c r="N42" s="27">
        <f t="shared" ref="N42:O42" si="35">SUM(N43:N44)</f>
        <v>6699244.2239569994</v>
      </c>
      <c r="O42" s="27">
        <f t="shared" si="35"/>
        <v>6535801.2370601669</v>
      </c>
      <c r="P42" s="27">
        <f t="shared" si="34"/>
        <v>9379933.0751550421</v>
      </c>
      <c r="Q42" s="27">
        <f>SUM(Q43:Q44)</f>
        <v>10087124.861738265</v>
      </c>
      <c r="R42" s="27">
        <f>SUM(R43:R44)</f>
        <v>12010790.789300848</v>
      </c>
      <c r="S42" s="27">
        <f>SUM(S43:S44)</f>
        <v>9343774.5836778916</v>
      </c>
      <c r="T42" s="41">
        <f>SUM(T43:T44)</f>
        <v>13940750.727775792</v>
      </c>
    </row>
    <row r="43" spans="1:20" s="4" customFormat="1" ht="15" customHeight="1" x14ac:dyDescent="0.3">
      <c r="A43" s="45"/>
      <c r="D43" s="83" t="s">
        <v>13</v>
      </c>
      <c r="E43" s="84"/>
      <c r="F43" s="21">
        <f>+F12+F23+F33</f>
        <v>492348.46968537587</v>
      </c>
      <c r="G43" s="21">
        <f t="shared" ref="G43:M43" si="36">+G12+G23+G33</f>
        <v>537624.22774292913</v>
      </c>
      <c r="H43" s="21">
        <f t="shared" si="36"/>
        <v>429293.2442366649</v>
      </c>
      <c r="I43" s="21">
        <f t="shared" si="36"/>
        <v>439966.23377653531</v>
      </c>
      <c r="J43" s="21">
        <f t="shared" si="36"/>
        <v>492213.44772918668</v>
      </c>
      <c r="K43" s="21">
        <f t="shared" si="36"/>
        <v>611810.34225494089</v>
      </c>
      <c r="L43" s="21">
        <f t="shared" si="36"/>
        <v>610872.06224713626</v>
      </c>
      <c r="M43" s="21">
        <f t="shared" si="36"/>
        <v>816145.60079102032</v>
      </c>
      <c r="N43" s="21">
        <f t="shared" ref="N43" si="37">+N12+N23+N33</f>
        <v>867510.52016187669</v>
      </c>
      <c r="O43" s="21">
        <f t="shared" ref="O43:T43" si="38">+O12+O23+O33</f>
        <v>957340.59291150211</v>
      </c>
      <c r="P43" s="21">
        <f t="shared" si="38"/>
        <v>997827.67479604459</v>
      </c>
      <c r="Q43" s="21">
        <f t="shared" si="38"/>
        <v>1127117.1874245824</v>
      </c>
      <c r="R43" s="21">
        <f t="shared" si="38"/>
        <v>1334057.034868377</v>
      </c>
      <c r="S43" s="21">
        <f t="shared" si="38"/>
        <v>1612600.8338261212</v>
      </c>
      <c r="T43" s="42">
        <f t="shared" si="38"/>
        <v>1695068.1471622211</v>
      </c>
    </row>
    <row r="44" spans="1:20" s="4" customFormat="1" ht="15" customHeight="1" x14ac:dyDescent="0.3">
      <c r="A44" s="45"/>
      <c r="D44" s="83" t="s">
        <v>14</v>
      </c>
      <c r="E44" s="84"/>
      <c r="F44" s="21">
        <f>+F14+F24+F34</f>
        <v>2276243.5972235277</v>
      </c>
      <c r="G44" s="21">
        <f t="shared" ref="G44:M44" si="39">+G14+G24+G34</f>
        <v>6959880.3206333332</v>
      </c>
      <c r="H44" s="21">
        <f t="shared" si="39"/>
        <v>20128070.74126979</v>
      </c>
      <c r="I44" s="21">
        <f t="shared" si="39"/>
        <v>10729437.161562383</v>
      </c>
      <c r="J44" s="21">
        <f t="shared" si="39"/>
        <v>9235025.363864217</v>
      </c>
      <c r="K44" s="21">
        <f t="shared" si="39"/>
        <v>8497264.0638011675</v>
      </c>
      <c r="L44" s="21">
        <f t="shared" si="39"/>
        <v>7037870.4659659071</v>
      </c>
      <c r="M44" s="21">
        <f t="shared" si="39"/>
        <v>6923513.8734239619</v>
      </c>
      <c r="N44" s="21">
        <f>+N14+N24+N34</f>
        <v>5831733.7037951229</v>
      </c>
      <c r="O44" s="21">
        <f t="shared" ref="O44:P44" si="40">+O14+O24+O34</f>
        <v>5578460.6441486645</v>
      </c>
      <c r="P44" s="21">
        <f t="shared" si="40"/>
        <v>8382105.4003589973</v>
      </c>
      <c r="Q44" s="21">
        <f>+Q14+Q24+Q34</f>
        <v>8960007.6743136831</v>
      </c>
      <c r="R44" s="21">
        <f>+R14+R24+R34</f>
        <v>10676733.754432471</v>
      </c>
      <c r="S44" s="21">
        <f>+S14+S24+S34</f>
        <v>7731173.7498517707</v>
      </c>
      <c r="T44" s="42">
        <f>+T14+T24+T34</f>
        <v>12245682.58061357</v>
      </c>
    </row>
    <row r="45" spans="1:20" s="4" customFormat="1" ht="15" customHeight="1" x14ac:dyDescent="0.3">
      <c r="A45" s="45"/>
      <c r="D45" s="43"/>
      <c r="E45" s="12"/>
      <c r="F45" s="21"/>
      <c r="G45" s="21"/>
      <c r="H45" s="21"/>
      <c r="I45" s="21"/>
      <c r="J45" s="21"/>
      <c r="K45" s="21"/>
      <c r="L45" s="21"/>
      <c r="M45" s="21"/>
      <c r="R45" s="21"/>
      <c r="S45" s="21"/>
      <c r="T45" s="42"/>
    </row>
    <row r="46" spans="1:20" s="4" customFormat="1" ht="15" customHeight="1" x14ac:dyDescent="0.3">
      <c r="A46" s="45"/>
      <c r="B46" s="85" t="s">
        <v>9</v>
      </c>
      <c r="C46" s="85"/>
      <c r="D46" s="43"/>
      <c r="E46" s="44"/>
      <c r="F46" s="27">
        <f>SUM(F47:F49)</f>
        <v>255743.86571414396</v>
      </c>
      <c r="G46" s="27">
        <f t="shared" ref="G46:P46" si="41">SUM(G47:G49)</f>
        <v>264235.52900875802</v>
      </c>
      <c r="H46" s="27">
        <f t="shared" si="41"/>
        <v>456173.20090755512</v>
      </c>
      <c r="I46" s="27">
        <f t="shared" si="41"/>
        <v>398083.26497978577</v>
      </c>
      <c r="J46" s="27">
        <f t="shared" si="41"/>
        <v>226626.45978501101</v>
      </c>
      <c r="K46" s="27">
        <f t="shared" si="41"/>
        <v>375479.79115759803</v>
      </c>
      <c r="L46" s="27">
        <f t="shared" si="41"/>
        <v>600957.12795925047</v>
      </c>
      <c r="M46" s="27">
        <f t="shared" si="41"/>
        <v>691034.19340078172</v>
      </c>
      <c r="N46" s="27">
        <f t="shared" ref="N46:O46" si="42">SUM(N47:N49)</f>
        <v>656600.07312193187</v>
      </c>
      <c r="O46" s="27">
        <f t="shared" si="42"/>
        <v>452372.98474953033</v>
      </c>
      <c r="P46" s="27">
        <f t="shared" si="41"/>
        <v>435899.9068066373</v>
      </c>
      <c r="Q46" s="27">
        <f t="shared" ref="Q46:T46" si="43">SUM(Q47:Q49)</f>
        <v>449720.17957753304</v>
      </c>
      <c r="R46" s="21">
        <f t="shared" si="43"/>
        <v>521595.82470317103</v>
      </c>
      <c r="S46" s="21">
        <f t="shared" ref="S46" si="44">SUM(S47:S49)</f>
        <v>767779.294296287</v>
      </c>
      <c r="T46" s="42">
        <f t="shared" si="43"/>
        <v>1033180.5520755162</v>
      </c>
    </row>
    <row r="47" spans="1:20" s="4" customFormat="1" ht="15" customHeight="1" x14ac:dyDescent="0.3">
      <c r="A47" s="45"/>
      <c r="D47" s="83" t="s">
        <v>13</v>
      </c>
      <c r="E47" s="84"/>
      <c r="F47" s="21">
        <f>+F17+F27+F37</f>
        <v>119772.24729184899</v>
      </c>
      <c r="G47" s="21">
        <f t="shared" ref="G47:M47" si="45">+G17+G27+G37</f>
        <v>120606.57270205001</v>
      </c>
      <c r="H47" s="21">
        <f t="shared" si="45"/>
        <v>118022.87212368801</v>
      </c>
      <c r="I47" s="21">
        <f t="shared" si="45"/>
        <v>126197.85908345159</v>
      </c>
      <c r="J47" s="21">
        <f t="shared" si="45"/>
        <v>108864.94291133</v>
      </c>
      <c r="K47" s="21">
        <f t="shared" si="45"/>
        <v>98395.722012979997</v>
      </c>
      <c r="L47" s="21">
        <f t="shared" si="45"/>
        <v>96982.973383172794</v>
      </c>
      <c r="M47" s="21">
        <f t="shared" si="45"/>
        <v>119509.71744100002</v>
      </c>
      <c r="N47" s="21">
        <f t="shared" ref="N47" si="46">+N17+N27+N37</f>
        <v>161297.65965510657</v>
      </c>
      <c r="O47" s="21">
        <f t="shared" ref="O47" si="47">+O17+O27+O37</f>
        <v>210703.73336436122</v>
      </c>
      <c r="P47" s="21">
        <f t="shared" ref="P47:P49" si="48">+P17+P27+P37</f>
        <v>254364.48510405188</v>
      </c>
      <c r="Q47" s="21">
        <f t="shared" ref="Q47:T49" si="49">+Q17+Q27+Q37</f>
        <v>276732.98445763474</v>
      </c>
      <c r="R47" s="21">
        <f t="shared" si="49"/>
        <v>316656.24165105913</v>
      </c>
      <c r="S47" s="21">
        <f t="shared" ref="S47" si="50">+S17+S27+S37</f>
        <v>326326.48595965101</v>
      </c>
      <c r="T47" s="42">
        <f>+T17+T27+T37</f>
        <v>328607.60935112223</v>
      </c>
    </row>
    <row r="48" spans="1:20" s="4" customFormat="1" ht="15" customHeight="1" x14ac:dyDescent="0.3">
      <c r="A48" s="45"/>
      <c r="D48" s="83" t="s">
        <v>7</v>
      </c>
      <c r="E48" s="84"/>
      <c r="F48" s="21">
        <f>+F18+F28+F38</f>
        <v>1183.5770394399997</v>
      </c>
      <c r="G48" s="21">
        <f t="shared" ref="G48:M48" si="51">+G18+G28+G38</f>
        <v>811.34430985999995</v>
      </c>
      <c r="H48" s="21">
        <f t="shared" si="51"/>
        <v>1297.1703051540001</v>
      </c>
      <c r="I48" s="21">
        <f t="shared" si="51"/>
        <v>2158.1728465649999</v>
      </c>
      <c r="J48" s="21">
        <f t="shared" si="51"/>
        <v>1610.2214511709999</v>
      </c>
      <c r="K48" s="21">
        <f t="shared" si="51"/>
        <v>1707.5823032259</v>
      </c>
      <c r="L48" s="21">
        <f t="shared" si="51"/>
        <v>2213.4826236346998</v>
      </c>
      <c r="M48" s="21">
        <f t="shared" si="51"/>
        <v>3604.5989907658</v>
      </c>
      <c r="N48" s="21">
        <f t="shared" ref="N48" si="52">+N18+N28+N38</f>
        <v>4937.4129685970001</v>
      </c>
      <c r="O48" s="21">
        <f t="shared" ref="O48" si="53">+O18+O28+O38</f>
        <v>3760.6597884805005</v>
      </c>
      <c r="P48" s="21">
        <f t="shared" si="48"/>
        <v>4837.9551589131388</v>
      </c>
      <c r="Q48" s="21">
        <f t="shared" si="49"/>
        <v>4204.5632851720784</v>
      </c>
      <c r="R48" s="21">
        <f t="shared" si="49"/>
        <v>5370.7974373909328</v>
      </c>
      <c r="S48" s="21">
        <f t="shared" ref="S48" si="54">+S18+S28+S38</f>
        <v>5756.1851836060014</v>
      </c>
      <c r="T48" s="42">
        <f t="shared" si="49"/>
        <v>8282.2626691873502</v>
      </c>
    </row>
    <row r="49" spans="1:34" s="4" customFormat="1" ht="15" customHeight="1" x14ac:dyDescent="0.3">
      <c r="A49" s="45"/>
      <c r="D49" s="83" t="s">
        <v>14</v>
      </c>
      <c r="E49" s="84"/>
      <c r="F49" s="21">
        <f>+F19+F29+F39</f>
        <v>134788.04138285498</v>
      </c>
      <c r="G49" s="21">
        <f t="shared" ref="G49:M49" si="55">+G19+G29+G39</f>
        <v>142817.61199684799</v>
      </c>
      <c r="H49" s="21">
        <f t="shared" si="55"/>
        <v>336853.15847871313</v>
      </c>
      <c r="I49" s="21">
        <f t="shared" si="55"/>
        <v>269727.23304976919</v>
      </c>
      <c r="J49" s="21">
        <f t="shared" si="55"/>
        <v>116151.29542251</v>
      </c>
      <c r="K49" s="21">
        <f t="shared" si="55"/>
        <v>275376.48684139212</v>
      </c>
      <c r="L49" s="21">
        <f t="shared" si="55"/>
        <v>501760.67195244302</v>
      </c>
      <c r="M49" s="21">
        <f t="shared" si="55"/>
        <v>567919.87696901592</v>
      </c>
      <c r="N49" s="21">
        <f t="shared" ref="N49" si="56">+N19+N29+N39</f>
        <v>490365.00049822836</v>
      </c>
      <c r="O49" s="21">
        <f t="shared" ref="O49" si="57">+O19+O29+O39</f>
        <v>237908.59159668858</v>
      </c>
      <c r="P49" s="21">
        <f t="shared" si="48"/>
        <v>176697.46654367232</v>
      </c>
      <c r="Q49" s="21">
        <f t="shared" si="49"/>
        <v>168782.63183472623</v>
      </c>
      <c r="R49" s="21">
        <f t="shared" si="49"/>
        <v>199568.78561472095</v>
      </c>
      <c r="S49" s="21">
        <f t="shared" ref="S49" si="58">+S19+S29+S39</f>
        <v>435696.62315302994</v>
      </c>
      <c r="T49" s="42">
        <f t="shared" si="49"/>
        <v>696290.68005520664</v>
      </c>
    </row>
    <row r="50" spans="1:34" s="14" customFormat="1" ht="15.6" x14ac:dyDescent="0.3">
      <c r="A50" s="13"/>
      <c r="B50" s="55"/>
      <c r="C50" s="55"/>
      <c r="D50" s="55"/>
      <c r="E50" s="55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s="4" customFormat="1" x14ac:dyDescent="0.3">
      <c r="A51" s="5"/>
      <c r="B51" s="5"/>
      <c r="C51" s="5"/>
      <c r="D51" s="5"/>
      <c r="E51" s="5"/>
      <c r="F51" s="9"/>
      <c r="G51" s="8"/>
      <c r="H51" s="5"/>
      <c r="I51" s="5"/>
      <c r="T51" s="35"/>
    </row>
    <row r="52" spans="1:34" s="4" customFormat="1" x14ac:dyDescent="0.3">
      <c r="B52" s="10" t="s">
        <v>17</v>
      </c>
      <c r="C52" s="10"/>
      <c r="D52" s="10"/>
      <c r="E52" s="10"/>
      <c r="F52" s="8"/>
      <c r="G52" s="8"/>
      <c r="H52" s="8"/>
      <c r="I52" s="11"/>
      <c r="T52" s="35"/>
    </row>
    <row r="53" spans="1:34" s="4" customFormat="1" x14ac:dyDescent="0.3">
      <c r="T53" s="35"/>
    </row>
    <row r="54" spans="1:34" s="4" customFormat="1" x14ac:dyDescent="0.3">
      <c r="B54" s="3" t="s">
        <v>18</v>
      </c>
      <c r="T54" s="35"/>
    </row>
    <row r="55" spans="1:34" s="3" customFormat="1" x14ac:dyDescent="0.3">
      <c r="T55" s="40"/>
    </row>
    <row r="56" spans="1:34" s="3" customFormat="1" x14ac:dyDescent="0.3">
      <c r="B56" s="58" t="s">
        <v>33</v>
      </c>
      <c r="T56" s="40"/>
    </row>
    <row r="57" spans="1:34" s="3" customFormat="1" x14ac:dyDescent="0.3">
      <c r="B57" s="59" t="s">
        <v>34</v>
      </c>
      <c r="T57" s="40"/>
    </row>
    <row r="58" spans="1:34" s="3" customFormat="1" x14ac:dyDescent="0.3">
      <c r="T58" s="40"/>
    </row>
    <row r="59" spans="1:34" s="3" customFormat="1" x14ac:dyDescent="0.3">
      <c r="T59" s="40"/>
    </row>
    <row r="60" spans="1:34" s="3" customFormat="1" x14ac:dyDescent="0.3">
      <c r="T60" s="40"/>
    </row>
    <row r="61" spans="1:34" s="3" customFormat="1" x14ac:dyDescent="0.3">
      <c r="T61" s="40"/>
    </row>
    <row r="62" spans="1:34" s="3" customFormat="1" x14ac:dyDescent="0.3">
      <c r="T62" s="40"/>
    </row>
    <row r="63" spans="1:34" s="3" customFormat="1" x14ac:dyDescent="0.3">
      <c r="T63" s="40"/>
    </row>
    <row r="64" spans="1:34" s="3" customFormat="1" x14ac:dyDescent="0.3">
      <c r="T64" s="40"/>
    </row>
    <row r="65" spans="20:20" s="3" customFormat="1" x14ac:dyDescent="0.3">
      <c r="T65" s="40"/>
    </row>
    <row r="66" spans="20:20" s="3" customFormat="1" x14ac:dyDescent="0.3">
      <c r="T66" s="40"/>
    </row>
    <row r="67" spans="20:20" s="3" customFormat="1" x14ac:dyDescent="0.3">
      <c r="T67" s="40"/>
    </row>
    <row r="68" spans="20:20" s="3" customFormat="1" x14ac:dyDescent="0.3">
      <c r="T68" s="40"/>
    </row>
    <row r="69" spans="20:20" s="3" customFormat="1" x14ac:dyDescent="0.3">
      <c r="T69" s="40"/>
    </row>
    <row r="70" spans="20:20" s="3" customFormat="1" x14ac:dyDescent="0.3">
      <c r="T70" s="40"/>
    </row>
    <row r="71" spans="20:20" s="3" customFormat="1" x14ac:dyDescent="0.3">
      <c r="T71" s="40"/>
    </row>
    <row r="72" spans="20:20" s="3" customFormat="1" x14ac:dyDescent="0.3">
      <c r="T72" s="40"/>
    </row>
    <row r="73" spans="20:20" s="3" customFormat="1" x14ac:dyDescent="0.3">
      <c r="T73" s="40"/>
    </row>
    <row r="74" spans="20:20" s="3" customFormat="1" x14ac:dyDescent="0.3">
      <c r="T74" s="40"/>
    </row>
    <row r="75" spans="20:20" s="3" customFormat="1" x14ac:dyDescent="0.3">
      <c r="T75" s="40"/>
    </row>
    <row r="76" spans="20:20" s="3" customFormat="1" x14ac:dyDescent="0.3">
      <c r="T76" s="40"/>
    </row>
    <row r="77" spans="20:20" s="3" customFormat="1" x14ac:dyDescent="0.3">
      <c r="T77" s="40"/>
    </row>
    <row r="78" spans="20:20" s="3" customFormat="1" x14ac:dyDescent="0.3">
      <c r="T78" s="40"/>
    </row>
    <row r="79" spans="20:20" s="3" customFormat="1" x14ac:dyDescent="0.3">
      <c r="T79" s="40"/>
    </row>
    <row r="80" spans="20:20" s="3" customFormat="1" x14ac:dyDescent="0.3">
      <c r="T80" s="40"/>
    </row>
    <row r="81" spans="20:20" s="3" customFormat="1" x14ac:dyDescent="0.3">
      <c r="T81" s="40"/>
    </row>
    <row r="82" spans="20:20" s="3" customFormat="1" x14ac:dyDescent="0.3">
      <c r="T82" s="40"/>
    </row>
    <row r="83" spans="20:20" s="3" customFormat="1" x14ac:dyDescent="0.3">
      <c r="T83" s="40"/>
    </row>
    <row r="84" spans="20:20" s="3" customFormat="1" x14ac:dyDescent="0.3">
      <c r="T84" s="40"/>
    </row>
    <row r="85" spans="20:20" s="3" customFormat="1" x14ac:dyDescent="0.3">
      <c r="T85" s="40"/>
    </row>
    <row r="86" spans="20:20" s="3" customFormat="1" x14ac:dyDescent="0.3">
      <c r="T86" s="40"/>
    </row>
    <row r="87" spans="20:20" s="3" customFormat="1" x14ac:dyDescent="0.3">
      <c r="T87" s="40"/>
    </row>
    <row r="88" spans="20:20" s="3" customFormat="1" x14ac:dyDescent="0.3">
      <c r="T88" s="40"/>
    </row>
    <row r="89" spans="20:20" s="3" customFormat="1" x14ac:dyDescent="0.3">
      <c r="T89" s="40"/>
    </row>
    <row r="90" spans="20:20" s="3" customFormat="1" x14ac:dyDescent="0.3">
      <c r="T90" s="40"/>
    </row>
    <row r="91" spans="20:20" s="3" customFormat="1" x14ac:dyDescent="0.3">
      <c r="T91" s="40"/>
    </row>
    <row r="92" spans="20:20" s="3" customFormat="1" x14ac:dyDescent="0.3">
      <c r="T92" s="40"/>
    </row>
    <row r="93" spans="20:20" s="3" customFormat="1" x14ac:dyDescent="0.3">
      <c r="T93" s="40"/>
    </row>
    <row r="94" spans="20:20" s="3" customFormat="1" x14ac:dyDescent="0.3">
      <c r="T94" s="40"/>
    </row>
    <row r="95" spans="20:20" s="3" customFormat="1" x14ac:dyDescent="0.3">
      <c r="T95" s="40"/>
    </row>
    <row r="96" spans="20:20" s="3" customFormat="1" x14ac:dyDescent="0.3">
      <c r="T96" s="40"/>
    </row>
    <row r="97" spans="20:20" s="3" customFormat="1" x14ac:dyDescent="0.3">
      <c r="T97" s="40"/>
    </row>
    <row r="98" spans="20:20" s="3" customFormat="1" x14ac:dyDescent="0.3">
      <c r="T98" s="40"/>
    </row>
    <row r="99" spans="20:20" s="3" customFormat="1" x14ac:dyDescent="0.3">
      <c r="T99" s="40"/>
    </row>
    <row r="100" spans="20:20" s="3" customFormat="1" x14ac:dyDescent="0.3">
      <c r="T100" s="40"/>
    </row>
    <row r="101" spans="20:20" s="3" customFormat="1" x14ac:dyDescent="0.3">
      <c r="T101" s="40"/>
    </row>
    <row r="102" spans="20:20" s="3" customFormat="1" x14ac:dyDescent="0.3">
      <c r="T102" s="40"/>
    </row>
    <row r="103" spans="20:20" s="3" customFormat="1" x14ac:dyDescent="0.3">
      <c r="T103" s="40"/>
    </row>
    <row r="104" spans="20:20" s="3" customFormat="1" x14ac:dyDescent="0.3">
      <c r="T104" s="40"/>
    </row>
    <row r="105" spans="20:20" s="3" customFormat="1" x14ac:dyDescent="0.3">
      <c r="T105" s="40"/>
    </row>
    <row r="106" spans="20:20" s="3" customFormat="1" x14ac:dyDescent="0.3">
      <c r="T106" s="40"/>
    </row>
    <row r="107" spans="20:20" s="3" customFormat="1" x14ac:dyDescent="0.3">
      <c r="T107" s="40"/>
    </row>
    <row r="108" spans="20:20" s="3" customFormat="1" x14ac:dyDescent="0.3">
      <c r="T108" s="40"/>
    </row>
    <row r="109" spans="20:20" s="3" customFormat="1" x14ac:dyDescent="0.3">
      <c r="T109" s="40"/>
    </row>
    <row r="110" spans="20:20" s="3" customFormat="1" x14ac:dyDescent="0.3">
      <c r="T110" s="40"/>
    </row>
    <row r="111" spans="20:20" s="3" customFormat="1" x14ac:dyDescent="0.3">
      <c r="T111" s="40"/>
    </row>
    <row r="112" spans="20:20" s="3" customFormat="1" x14ac:dyDescent="0.3">
      <c r="T112" s="40"/>
    </row>
    <row r="113" spans="20:20" s="3" customFormat="1" x14ac:dyDescent="0.3">
      <c r="T113" s="40"/>
    </row>
    <row r="114" spans="20:20" s="3" customFormat="1" x14ac:dyDescent="0.3">
      <c r="T114" s="40"/>
    </row>
    <row r="115" spans="20:20" s="3" customFormat="1" x14ac:dyDescent="0.3">
      <c r="T115" s="40"/>
    </row>
    <row r="116" spans="20:20" s="3" customFormat="1" x14ac:dyDescent="0.3">
      <c r="T116" s="40"/>
    </row>
    <row r="117" spans="20:20" s="3" customFormat="1" x14ac:dyDescent="0.3">
      <c r="T117" s="40"/>
    </row>
    <row r="118" spans="20:20" s="3" customFormat="1" x14ac:dyDescent="0.3">
      <c r="T118" s="40"/>
    </row>
  </sheetData>
  <mergeCells count="34">
    <mergeCell ref="D19:E19"/>
    <mergeCell ref="A23:A29"/>
    <mergeCell ref="D23:E23"/>
    <mergeCell ref="D27:E27"/>
    <mergeCell ref="D28:E28"/>
    <mergeCell ref="B22:C22"/>
    <mergeCell ref="B26:C26"/>
    <mergeCell ref="D24:E24"/>
    <mergeCell ref="D29:E29"/>
    <mergeCell ref="A3:T3"/>
    <mergeCell ref="A4:T4"/>
    <mergeCell ref="A5:T5"/>
    <mergeCell ref="A6:T6"/>
    <mergeCell ref="A12:A18"/>
    <mergeCell ref="D12:E12"/>
    <mergeCell ref="D17:E17"/>
    <mergeCell ref="B11:C11"/>
    <mergeCell ref="B16:C16"/>
    <mergeCell ref="D14:E14"/>
    <mergeCell ref="B36:C36"/>
    <mergeCell ref="D39:E39"/>
    <mergeCell ref="B32:C32"/>
    <mergeCell ref="D48:E48"/>
    <mergeCell ref="A33:A38"/>
    <mergeCell ref="D33:E33"/>
    <mergeCell ref="D37:E37"/>
    <mergeCell ref="D38:E38"/>
    <mergeCell ref="D34:E34"/>
    <mergeCell ref="D49:E49"/>
    <mergeCell ref="B42:C42"/>
    <mergeCell ref="D43:E43"/>
    <mergeCell ref="D44:E44"/>
    <mergeCell ref="B46:C46"/>
    <mergeCell ref="D47:E47"/>
  </mergeCells>
  <hyperlinks>
    <hyperlink ref="B57" r:id="rId1" xr:uid="{5E27485F-2E97-4967-A9C1-EA23E3F3733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BD95E-6827-407D-9010-13CD88F0E929}">
  <dimension ref="A1:X53"/>
  <sheetViews>
    <sheetView showGridLines="0" tabSelected="1" zoomScale="90" zoomScaleNormal="90" workbookViewId="0">
      <pane xSplit="1" ySplit="8" topLeftCell="L50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baseColWidth="10" defaultRowHeight="13.8" x14ac:dyDescent="0.25"/>
  <cols>
    <col min="1" max="1" width="66.5546875" style="52" bestFit="1" customWidth="1"/>
    <col min="2" max="3" width="22.21875" style="52" bestFit="1" customWidth="1"/>
    <col min="4" max="4" width="17" style="52" bestFit="1" customWidth="1"/>
    <col min="5" max="5" width="21.88671875" style="52" bestFit="1" customWidth="1"/>
    <col min="6" max="6" width="24.77734375" style="52" bestFit="1" customWidth="1"/>
    <col min="7" max="7" width="23.109375" style="52" bestFit="1" customWidth="1"/>
    <col min="8" max="8" width="17" style="52" bestFit="1" customWidth="1"/>
    <col min="9" max="9" width="21.6640625" style="52" bestFit="1" customWidth="1"/>
    <col min="10" max="10" width="23.77734375" style="52" bestFit="1" customWidth="1"/>
    <col min="11" max="11" width="20.5546875" style="52" bestFit="1" customWidth="1"/>
    <col min="12" max="12" width="16.88671875" style="52" customWidth="1"/>
    <col min="13" max="13" width="22.109375" style="52" bestFit="1" customWidth="1"/>
    <col min="14" max="14" width="26.88671875" style="52" bestFit="1" customWidth="1"/>
    <col min="15" max="15" width="20.5546875" style="52" bestFit="1" customWidth="1"/>
    <col min="16" max="16" width="16.88671875" style="52" customWidth="1"/>
    <col min="17" max="17" width="22.109375" style="52" bestFit="1" customWidth="1"/>
    <col min="18" max="18" width="13.5546875" style="52" bestFit="1" customWidth="1"/>
    <col min="19" max="16384" width="11.5546875" style="52"/>
  </cols>
  <sheetData>
    <row r="1" spans="1:24" s="48" customFormat="1" x14ac:dyDescent="0.25">
      <c r="J1" s="60">
        <v>1000000</v>
      </c>
      <c r="N1" s="60">
        <v>1000000</v>
      </c>
      <c r="R1" s="52"/>
      <c r="S1" s="52"/>
      <c r="T1" s="52"/>
      <c r="U1" s="52"/>
      <c r="V1" s="52"/>
      <c r="W1" s="52"/>
      <c r="X1" s="80"/>
    </row>
    <row r="2" spans="1:24" s="48" customFormat="1" ht="15" x14ac:dyDescent="0.35">
      <c r="A2" s="95" t="s">
        <v>28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81"/>
      <c r="S2" s="81"/>
      <c r="T2" s="81"/>
      <c r="U2" s="81"/>
      <c r="V2" s="81"/>
      <c r="W2" s="81"/>
      <c r="X2" s="81"/>
    </row>
    <row r="3" spans="1:24" s="48" customFormat="1" ht="15" x14ac:dyDescent="0.35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81"/>
      <c r="S3" s="81"/>
      <c r="T3" s="81"/>
      <c r="U3" s="81"/>
      <c r="V3" s="81"/>
      <c r="W3" s="81"/>
      <c r="X3" s="81"/>
    </row>
    <row r="4" spans="1:24" s="48" customFormat="1" ht="15" x14ac:dyDescent="0.35">
      <c r="A4" s="95" t="s">
        <v>35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81"/>
      <c r="S4" s="81"/>
      <c r="T4" s="81"/>
      <c r="U4" s="81"/>
      <c r="V4" s="81"/>
      <c r="W4" s="81"/>
      <c r="X4" s="81"/>
    </row>
    <row r="5" spans="1:24" s="50" customFormat="1" ht="15" x14ac:dyDescent="0.35">
      <c r="A5" s="95" t="s">
        <v>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81"/>
      <c r="S5" s="81"/>
      <c r="T5" s="81"/>
      <c r="U5" s="81"/>
      <c r="V5" s="81"/>
      <c r="W5" s="81"/>
      <c r="X5" s="81"/>
    </row>
    <row r="6" spans="1:24" s="50" customFormat="1" x14ac:dyDescent="0.25">
      <c r="A6" s="51"/>
      <c r="B6" s="51"/>
      <c r="C6" s="51"/>
      <c r="D6" s="51"/>
      <c r="E6" s="49"/>
      <c r="F6" s="51"/>
      <c r="G6" s="51"/>
      <c r="H6" s="51"/>
      <c r="I6" s="51"/>
      <c r="J6" s="51"/>
      <c r="K6" s="51"/>
      <c r="L6" s="51"/>
      <c r="M6" s="49"/>
      <c r="N6" s="51"/>
      <c r="O6" s="51"/>
      <c r="P6" s="51"/>
      <c r="Q6" s="49"/>
      <c r="R6" s="81"/>
      <c r="S6" s="81"/>
      <c r="T6" s="81"/>
      <c r="U6" s="81"/>
      <c r="V6" s="81"/>
      <c r="W6" s="81"/>
      <c r="X6" s="81"/>
    </row>
    <row r="7" spans="1:24" ht="14.4" x14ac:dyDescent="0.25">
      <c r="A7" s="94" t="s">
        <v>3</v>
      </c>
      <c r="B7" s="93">
        <v>2021</v>
      </c>
      <c r="C7" s="93"/>
      <c r="D7" s="93"/>
      <c r="E7" s="93"/>
      <c r="F7" s="93">
        <v>2022</v>
      </c>
      <c r="G7" s="93"/>
      <c r="H7" s="93"/>
      <c r="I7" s="63"/>
      <c r="J7" s="93">
        <v>2023</v>
      </c>
      <c r="K7" s="93"/>
      <c r="L7" s="93"/>
      <c r="M7" s="63"/>
      <c r="N7" s="93">
        <v>2024</v>
      </c>
      <c r="O7" s="93"/>
      <c r="P7" s="93"/>
      <c r="Q7" s="63"/>
    </row>
    <row r="8" spans="1:24" ht="28.8" x14ac:dyDescent="0.25">
      <c r="A8" s="94"/>
      <c r="B8" s="61" t="s">
        <v>14</v>
      </c>
      <c r="C8" s="61" t="s">
        <v>12</v>
      </c>
      <c r="D8" s="61" t="s">
        <v>7</v>
      </c>
      <c r="E8" s="62" t="s">
        <v>31</v>
      </c>
      <c r="F8" s="61" t="s">
        <v>14</v>
      </c>
      <c r="G8" s="61" t="s">
        <v>12</v>
      </c>
      <c r="H8" s="61" t="s">
        <v>7</v>
      </c>
      <c r="I8" s="62" t="s">
        <v>31</v>
      </c>
      <c r="J8" s="61" t="s">
        <v>14</v>
      </c>
      <c r="K8" s="61" t="s">
        <v>12</v>
      </c>
      <c r="L8" s="61" t="s">
        <v>7</v>
      </c>
      <c r="M8" s="62" t="s">
        <v>31</v>
      </c>
      <c r="N8" s="61" t="s">
        <v>14</v>
      </c>
      <c r="O8" s="61" t="s">
        <v>12</v>
      </c>
      <c r="P8" s="61" t="s">
        <v>7</v>
      </c>
      <c r="Q8" s="62" t="s">
        <v>31</v>
      </c>
    </row>
    <row r="9" spans="1:24" ht="15" x14ac:dyDescent="0.35">
      <c r="A9" s="64"/>
      <c r="B9" s="65"/>
      <c r="C9" s="65"/>
      <c r="D9" s="65"/>
      <c r="E9" s="66"/>
      <c r="F9" s="65"/>
      <c r="G9" s="65"/>
      <c r="H9" s="65"/>
      <c r="I9" s="66"/>
      <c r="J9" s="65"/>
      <c r="K9" s="65"/>
      <c r="L9" s="65"/>
      <c r="M9" s="66"/>
      <c r="N9" s="65"/>
      <c r="O9" s="65"/>
      <c r="P9" s="65"/>
      <c r="Q9" s="66"/>
    </row>
    <row r="10" spans="1:24" ht="15" x14ac:dyDescent="0.35">
      <c r="A10" s="67" t="s">
        <v>32</v>
      </c>
      <c r="B10" s="68">
        <f>+B12+B24+B26</f>
        <v>11616622.238642059</v>
      </c>
      <c r="C10" s="68">
        <f>+C12+C24+C26</f>
        <v>1931662.8238073043</v>
      </c>
      <c r="D10" s="68">
        <f t="shared" ref="D10" si="0">+D12+D24+D26</f>
        <v>3339.8619825689998</v>
      </c>
      <c r="E10" s="68">
        <f>+B10+C10+D10</f>
        <v>13551624.924431933</v>
      </c>
      <c r="F10" s="68">
        <f>+F12+F24+F26</f>
        <v>10026995.595195876</v>
      </c>
      <c r="G10" s="68">
        <f>+G12+G24+G26</f>
        <v>2002272.9543637703</v>
      </c>
      <c r="H10" s="68">
        <f t="shared" ref="H10" si="1">+H12+H24+H26</f>
        <v>2082.0730465299998</v>
      </c>
      <c r="I10" s="68">
        <f>+F10+G10+H10</f>
        <v>12031350.622606177</v>
      </c>
      <c r="J10" s="68">
        <f>+J12+J24+J26</f>
        <v>11715404.00849032</v>
      </c>
      <c r="K10" s="68">
        <f>+K12+K24+K26</f>
        <v>2170469.5594427427</v>
      </c>
      <c r="L10" s="68">
        <f>+L12+L24+L26</f>
        <v>934.80636298999991</v>
      </c>
      <c r="M10" s="68">
        <f>+J10+K10+L10</f>
        <v>13886808.374296054</v>
      </c>
      <c r="N10" s="68">
        <f>+N12+N24+N26</f>
        <v>5634398.6148332637</v>
      </c>
      <c r="O10" s="68">
        <f>+O12+O24+O26</f>
        <v>2224084.7138146088</v>
      </c>
      <c r="P10" s="68">
        <f>+P12+P24+P26</f>
        <v>1284.0064628099999</v>
      </c>
      <c r="Q10" s="68">
        <f>+N10+O10+P10</f>
        <v>7859767.3351106821</v>
      </c>
    </row>
    <row r="11" spans="1:24" ht="15" x14ac:dyDescent="0.35">
      <c r="A11" s="66"/>
      <c r="B11" s="69"/>
      <c r="C11" s="69"/>
      <c r="D11" s="69"/>
      <c r="E11" s="66"/>
      <c r="F11" s="69"/>
      <c r="G11" s="69"/>
      <c r="H11" s="69"/>
      <c r="I11" s="66"/>
      <c r="J11" s="69"/>
      <c r="K11" s="69"/>
      <c r="L11" s="69"/>
      <c r="M11" s="66"/>
      <c r="N11" s="69"/>
      <c r="O11" s="69"/>
      <c r="P11" s="69"/>
      <c r="Q11" s="66"/>
    </row>
    <row r="12" spans="1:24" ht="15" x14ac:dyDescent="0.35">
      <c r="A12" s="67" t="s">
        <v>23</v>
      </c>
      <c r="B12" s="69">
        <f>+B14+B22+B20</f>
        <v>5369243.4874197133</v>
      </c>
      <c r="C12" s="69">
        <f>+C14+C22+C20</f>
        <v>1659144.00290913</v>
      </c>
      <c r="D12" s="69">
        <f t="shared" ref="D12" si="2">+D14+D22+D20</f>
        <v>565.61899060999997</v>
      </c>
      <c r="E12" s="69">
        <f>+B12+C12+D12</f>
        <v>7028953.1093194531</v>
      </c>
      <c r="F12" s="69">
        <f>+F14+F22+F20</f>
        <v>3434718.9730944796</v>
      </c>
      <c r="G12" s="69">
        <f>+G14+G22+G20</f>
        <v>1752452.077235132</v>
      </c>
      <c r="H12" s="69">
        <f t="shared" ref="H12" si="3">+H14+H22+H20</f>
        <v>628.88354803999994</v>
      </c>
      <c r="I12" s="69">
        <f>+F12+G12+H12</f>
        <v>5187799.9338776516</v>
      </c>
      <c r="J12" s="69">
        <f>+J14+J22+J20</f>
        <v>2737295.9751836783</v>
      </c>
      <c r="K12" s="69">
        <f>+K14+K22+K20</f>
        <v>1870823.9626686592</v>
      </c>
      <c r="L12" s="69">
        <f t="shared" ref="L12" si="4">+L14+L22+L20</f>
        <v>597.39343383999994</v>
      </c>
      <c r="M12" s="69">
        <f>+J12+K12+L12</f>
        <v>4608717.331286178</v>
      </c>
      <c r="N12" s="69">
        <f>+N14+N22+N20</f>
        <v>2533963.4881842947</v>
      </c>
      <c r="O12" s="69">
        <f>+O14+O22+O20</f>
        <v>1871227.1675177414</v>
      </c>
      <c r="P12" s="69">
        <f>+P14+P22+P20</f>
        <v>776.85737723</v>
      </c>
      <c r="Q12" s="69">
        <f>+N12+O12+P12</f>
        <v>4405967.5130792661</v>
      </c>
      <c r="R12" s="97"/>
    </row>
    <row r="13" spans="1:24" ht="15" x14ac:dyDescent="0.35">
      <c r="A13" s="66"/>
      <c r="B13" s="69"/>
      <c r="C13" s="69"/>
      <c r="D13" s="69"/>
      <c r="E13" s="66"/>
      <c r="F13" s="69"/>
      <c r="G13" s="69"/>
      <c r="H13" s="69"/>
      <c r="I13" s="66"/>
      <c r="J13" s="69"/>
      <c r="K13" s="69"/>
      <c r="L13" s="69"/>
      <c r="M13" s="66"/>
      <c r="N13" s="69"/>
      <c r="O13" s="69"/>
      <c r="P13" s="69"/>
      <c r="Q13" s="66"/>
      <c r="R13" s="97"/>
    </row>
    <row r="14" spans="1:24" ht="15" x14ac:dyDescent="0.35">
      <c r="A14" s="70" t="s">
        <v>27</v>
      </c>
      <c r="B14" s="69">
        <f>+B16+B18</f>
        <v>5361953.5441932436</v>
      </c>
      <c r="C14" s="69">
        <f>+C16+C18</f>
        <v>1654360.52946387</v>
      </c>
      <c r="D14" s="69">
        <f t="shared" ref="D14" si="5">+D16+D18</f>
        <v>564.44273558999998</v>
      </c>
      <c r="E14" s="69">
        <f>+B14+C14+D14</f>
        <v>7016878.5163927041</v>
      </c>
      <c r="F14" s="69">
        <f>+F16+F18</f>
        <v>3424038.8171358122</v>
      </c>
      <c r="G14" s="69">
        <f>+G16+G18</f>
        <v>1745770.0060248021</v>
      </c>
      <c r="H14" s="69">
        <f t="shared" ref="H14" si="6">+H16+H18</f>
        <v>610.12799999999993</v>
      </c>
      <c r="I14" s="69">
        <f>+F14+G14+H14</f>
        <v>5170418.9511606144</v>
      </c>
      <c r="J14" s="69">
        <f>+J16+J18</f>
        <v>2727996.4047225984</v>
      </c>
      <c r="K14" s="69">
        <f>+K16+K18</f>
        <v>1863873.7175442891</v>
      </c>
      <c r="L14" s="69">
        <f>+L16+L18</f>
        <v>594.12599999999998</v>
      </c>
      <c r="M14" s="69">
        <f>+J14+K14+L14</f>
        <v>4592464.2482668879</v>
      </c>
      <c r="N14" s="69">
        <f>+N16+N18</f>
        <v>2524189.4296357147</v>
      </c>
      <c r="O14" s="69">
        <f>+O16+O18</f>
        <v>1864287.6673784615</v>
      </c>
      <c r="P14" s="69">
        <f>+P16+P18</f>
        <v>740.44756106</v>
      </c>
      <c r="Q14" s="69">
        <f>+N14+O14+P14</f>
        <v>4389217.5445752358</v>
      </c>
    </row>
    <row r="15" spans="1:24" ht="15" x14ac:dyDescent="0.35">
      <c r="A15" s="64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4" ht="15" x14ac:dyDescent="0.35">
      <c r="A16" s="71" t="s">
        <v>19</v>
      </c>
      <c r="B16" s="72">
        <v>5357786.4400000004</v>
      </c>
      <c r="C16" s="72">
        <v>1650572.8489999999</v>
      </c>
      <c r="D16" s="72">
        <v>425.89673558999999</v>
      </c>
      <c r="E16" s="69">
        <f t="shared" ref="E16:E20" si="7">+B16+C16+D16</f>
        <v>7008785.1857355908</v>
      </c>
      <c r="F16" s="72">
        <v>3414672.7477052142</v>
      </c>
      <c r="G16" s="72">
        <v>1736403.936594204</v>
      </c>
      <c r="H16" s="72">
        <v>425.4</v>
      </c>
      <c r="I16" s="69">
        <f>+F16+G16+H16</f>
        <v>5151502.0842994191</v>
      </c>
      <c r="J16" s="72">
        <v>2716290.0640139184</v>
      </c>
      <c r="K16" s="72">
        <v>1859884.50954696</v>
      </c>
      <c r="L16" s="72">
        <v>425.39999999999992</v>
      </c>
      <c r="M16" s="69">
        <f>+J16+K16+L16</f>
        <v>4576599.973560879</v>
      </c>
      <c r="N16" s="72">
        <v>2509445.0016908129</v>
      </c>
      <c r="O16" s="72">
        <v>1862403.7843286993</v>
      </c>
      <c r="P16" s="72">
        <v>425.39999999999992</v>
      </c>
      <c r="Q16" s="69">
        <f>+N16+O16+P16</f>
        <v>4372274.1860195128</v>
      </c>
    </row>
    <row r="17" spans="1:18" ht="15" x14ac:dyDescent="0.35">
      <c r="A17" s="66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8" ht="15" x14ac:dyDescent="0.35">
      <c r="A18" s="71" t="s">
        <v>20</v>
      </c>
      <c r="B18" s="72">
        <v>4167.1041932429998</v>
      </c>
      <c r="C18" s="72">
        <v>3787.6804638700005</v>
      </c>
      <c r="D18" s="69">
        <f>138546000/1000000</f>
        <v>138.54599999999999</v>
      </c>
      <c r="E18" s="69">
        <f t="shared" si="7"/>
        <v>8093.3306571130006</v>
      </c>
      <c r="F18" s="72">
        <v>9366.0694305980014</v>
      </c>
      <c r="G18" s="72">
        <v>9366.0694305980014</v>
      </c>
      <c r="H18" s="69">
        <v>184.72800000000001</v>
      </c>
      <c r="I18" s="69">
        <f>+F18+G18+H18</f>
        <v>18916.866861196002</v>
      </c>
      <c r="J18" s="69">
        <v>11706.34070868</v>
      </c>
      <c r="K18" s="69">
        <v>3989.2079973290001</v>
      </c>
      <c r="L18" s="69">
        <v>168.726</v>
      </c>
      <c r="M18" s="69">
        <f t="shared" ref="M18" si="8">+J18+K18+L18</f>
        <v>15864.274706009001</v>
      </c>
      <c r="N18" s="69">
        <f>14744427944.902/1000000</f>
        <v>14744.427944902</v>
      </c>
      <c r="O18" s="69">
        <f>1883883049.762/1000000</f>
        <v>1883.8830497620002</v>
      </c>
      <c r="P18" s="69">
        <f>315047561.06/1000000</f>
        <v>315.04756106000002</v>
      </c>
      <c r="Q18" s="69">
        <f t="shared" ref="Q18" si="9">+N18+O18+P18</f>
        <v>16943.358555724</v>
      </c>
    </row>
    <row r="19" spans="1:18" ht="15" x14ac:dyDescent="0.35">
      <c r="A19" s="66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8" ht="15" x14ac:dyDescent="0.35">
      <c r="A20" s="70" t="s">
        <v>21</v>
      </c>
      <c r="B20" s="69">
        <v>0</v>
      </c>
      <c r="C20" s="69">
        <v>0</v>
      </c>
      <c r="D20" s="69">
        <v>0</v>
      </c>
      <c r="E20" s="69">
        <f t="shared" si="7"/>
        <v>0</v>
      </c>
      <c r="F20" s="69">
        <v>0</v>
      </c>
      <c r="G20" s="69">
        <v>0</v>
      </c>
      <c r="H20" s="69">
        <v>0</v>
      </c>
      <c r="I20" s="69">
        <f>+F20+G20+H20</f>
        <v>0</v>
      </c>
      <c r="J20" s="69">
        <v>0</v>
      </c>
      <c r="K20" s="69">
        <v>0</v>
      </c>
      <c r="L20" s="69">
        <v>0</v>
      </c>
      <c r="M20" s="69">
        <f>+J20+K20+L20</f>
        <v>0</v>
      </c>
      <c r="N20" s="69">
        <v>0</v>
      </c>
      <c r="O20" s="69">
        <v>0</v>
      </c>
      <c r="P20" s="69">
        <v>0</v>
      </c>
      <c r="Q20" s="69">
        <f>+N20+O20+P20</f>
        <v>0</v>
      </c>
    </row>
    <row r="21" spans="1:18" ht="15" x14ac:dyDescent="0.35">
      <c r="A21" s="66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8" ht="15" x14ac:dyDescent="0.35">
      <c r="A22" s="70" t="s">
        <v>22</v>
      </c>
      <c r="B22" s="72">
        <v>7289.9432264700026</v>
      </c>
      <c r="C22" s="72">
        <v>4783.4734452600005</v>
      </c>
      <c r="D22" s="72">
        <f>1176255.02/1000000</f>
        <v>1.1762550199999999</v>
      </c>
      <c r="E22" s="69">
        <f>+B22+C22+D22</f>
        <v>12074.592926750003</v>
      </c>
      <c r="F22" s="72">
        <v>10680.155958667185</v>
      </c>
      <c r="G22" s="72">
        <v>6682.0712103300011</v>
      </c>
      <c r="H22" s="72">
        <v>18.755548040000001</v>
      </c>
      <c r="I22" s="69">
        <f>+F22+G22+H22</f>
        <v>17380.982717037186</v>
      </c>
      <c r="J22" s="72">
        <v>9299.5704610800003</v>
      </c>
      <c r="K22" s="72">
        <v>6950.2451243699998</v>
      </c>
      <c r="L22" s="72">
        <v>3.2674338399999998</v>
      </c>
      <c r="M22" s="69">
        <f>+J22+K22+L22</f>
        <v>16253.083019289999</v>
      </c>
      <c r="N22" s="72">
        <f>9774058548.58/1000000</f>
        <v>9774.0585485800002</v>
      </c>
      <c r="O22" s="72">
        <f>6939500139.28/1000000</f>
        <v>6939.5001392799995</v>
      </c>
      <c r="P22" s="72">
        <f>36409816.17/1000000</f>
        <v>36.409816169999999</v>
      </c>
      <c r="Q22" s="69">
        <f>+N22+O22+P22</f>
        <v>16749.968504029999</v>
      </c>
    </row>
    <row r="23" spans="1:18" ht="15" x14ac:dyDescent="0.35">
      <c r="A23" s="66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8" ht="15" x14ac:dyDescent="0.35">
      <c r="A24" s="67" t="s">
        <v>26</v>
      </c>
      <c r="B24" s="69">
        <v>5904939.0095835086</v>
      </c>
      <c r="C24" s="69">
        <v>114128.44574732814</v>
      </c>
      <c r="D24" s="69">
        <v>0</v>
      </c>
      <c r="E24" s="69">
        <f>+B24+C24+D24</f>
        <v>6019067.4553308366</v>
      </c>
      <c r="F24" s="69">
        <v>6373995.0336193135</v>
      </c>
      <c r="G24" s="69">
        <v>84438.226310373371</v>
      </c>
      <c r="H24" s="69">
        <v>0</v>
      </c>
      <c r="I24" s="69">
        <f>+F24+G24+H24</f>
        <v>6458433.2599296868</v>
      </c>
      <c r="J24" s="69">
        <v>8702566.5103382953</v>
      </c>
      <c r="K24" s="69">
        <v>138192.3060297184</v>
      </c>
      <c r="L24" s="69">
        <v>0</v>
      </c>
      <c r="M24" s="69">
        <f>+J24+K24+L24</f>
        <v>8840758.8163680136</v>
      </c>
      <c r="N24" s="69">
        <v>2871066.356762351</v>
      </c>
      <c r="O24" s="69">
        <v>220018.6007082125</v>
      </c>
      <c r="P24" s="69">
        <v>0</v>
      </c>
      <c r="Q24" s="69">
        <f>+N24+O24+P24</f>
        <v>3091084.9574705637</v>
      </c>
    </row>
    <row r="25" spans="1:18" ht="15" x14ac:dyDescent="0.35">
      <c r="A25" s="66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18" ht="15" x14ac:dyDescent="0.35">
      <c r="A26" s="67" t="s">
        <v>24</v>
      </c>
      <c r="B26" s="72">
        <v>342439.74163883703</v>
      </c>
      <c r="C26" s="72">
        <v>158390.375150846</v>
      </c>
      <c r="D26" s="72">
        <f>2774242991.959/1000000</f>
        <v>2774.2429919589999</v>
      </c>
      <c r="E26" s="69">
        <f>+B26+C26+D26</f>
        <v>503604.35978164198</v>
      </c>
      <c r="F26" s="72">
        <v>218281.58848208399</v>
      </c>
      <c r="G26" s="72">
        <v>165382.65081826501</v>
      </c>
      <c r="H26" s="72">
        <v>1453.18949849</v>
      </c>
      <c r="I26" s="69">
        <f>+F26+G26+H26</f>
        <v>385117.42879883904</v>
      </c>
      <c r="J26" s="72">
        <v>275541.52296834695</v>
      </c>
      <c r="K26" s="72">
        <v>161453.29074436502</v>
      </c>
      <c r="L26" s="72">
        <v>337.41292914999997</v>
      </c>
      <c r="M26" s="69">
        <f>+J26+K26+L26</f>
        <v>437332.22664186195</v>
      </c>
      <c r="N26" s="72">
        <f>229368769886.618/1000000</f>
        <v>229368.76988661801</v>
      </c>
      <c r="O26" s="72">
        <f>132838945588.655/1000000</f>
        <v>132838.94558865501</v>
      </c>
      <c r="P26" s="72">
        <f>507149085.58/1000000</f>
        <v>507.14908557999996</v>
      </c>
      <c r="Q26" s="69">
        <f>+N26+O26+P26</f>
        <v>362714.86456085305</v>
      </c>
    </row>
    <row r="27" spans="1:18" ht="15" x14ac:dyDescent="0.35">
      <c r="A27" s="64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8" ht="15" x14ac:dyDescent="0.35">
      <c r="A28" s="66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</row>
    <row r="29" spans="1:18" ht="15" x14ac:dyDescent="0.35">
      <c r="A29" s="67" t="s">
        <v>25</v>
      </c>
      <c r="B29" s="68">
        <f>+B31+B43+B45</f>
        <v>496743.33480637998</v>
      </c>
      <c r="C29" s="68">
        <f>+C31+C43+C45</f>
        <v>330558.5559571</v>
      </c>
      <c r="D29" s="68">
        <f>+D31+D43+D45</f>
        <v>8067.186035058</v>
      </c>
      <c r="E29" s="68">
        <f>+B29+C29+D29</f>
        <v>835369.07679853798</v>
      </c>
      <c r="F29" s="68">
        <f>+F31+F43+F45</f>
        <v>238697.33053157513</v>
      </c>
      <c r="G29" s="68">
        <f>+G31+G43+G45</f>
        <v>390513.67116501322</v>
      </c>
      <c r="H29" s="68">
        <f>+H31+H43+H45</f>
        <v>9943.0764330231941</v>
      </c>
      <c r="I29" s="68">
        <f>+F29+G29+H29</f>
        <v>639154.07812961156</v>
      </c>
      <c r="J29" s="68">
        <f>+J31+J43+J45</f>
        <v>847853.10153053061</v>
      </c>
      <c r="K29" s="68">
        <f>+K31+K43+K45</f>
        <v>532921.77420984721</v>
      </c>
      <c r="L29" s="68">
        <f>+L31+L43+L45</f>
        <v>6380.22936271668</v>
      </c>
      <c r="M29" s="68">
        <f>+J29+K29+L29</f>
        <v>1387155.1051030944</v>
      </c>
      <c r="N29" s="68">
        <f>+N31+N43+N45</f>
        <v>821888.05883284088</v>
      </c>
      <c r="O29" s="68">
        <f>+O31+O43+O45</f>
        <v>604458.5035476737</v>
      </c>
      <c r="P29" s="68">
        <f>+P31+P43+P45</f>
        <v>7609.384310529399</v>
      </c>
      <c r="Q29" s="68">
        <f>+N29+O29+P29</f>
        <v>1433955.9466910439</v>
      </c>
      <c r="R29" s="96"/>
    </row>
    <row r="30" spans="1:18" ht="15" x14ac:dyDescent="0.35">
      <c r="A30" s="66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8" ht="15" x14ac:dyDescent="0.35">
      <c r="A31" s="67" t="s">
        <v>23</v>
      </c>
      <c r="B31" s="73">
        <f>+B33+B39+B41</f>
        <v>89321.875708819993</v>
      </c>
      <c r="C31" s="73">
        <f t="shared" ref="C31:D31" si="10">+C33+C39+C41</f>
        <v>256111.43631956002</v>
      </c>
      <c r="D31" s="73">
        <f t="shared" si="10"/>
        <v>6572.96274567</v>
      </c>
      <c r="E31" s="69">
        <f>+B31+C31+D31</f>
        <v>352006.27477404999</v>
      </c>
      <c r="F31" s="73">
        <f>+F33+F39+F41</f>
        <v>106196.35029534819</v>
      </c>
      <c r="G31" s="73">
        <f t="shared" ref="G31:H31" si="11">+G33+G39+G41</f>
        <v>312829.96321694262</v>
      </c>
      <c r="H31" s="73">
        <f t="shared" si="11"/>
        <v>9145.386697836695</v>
      </c>
      <c r="I31" s="69">
        <f>+F31+G31+H31</f>
        <v>428171.70021012751</v>
      </c>
      <c r="J31" s="73">
        <f>+J33+J39+J41</f>
        <v>711519.24350259465</v>
      </c>
      <c r="K31" s="73">
        <f>+K33+K39+K41</f>
        <v>419317.51788482221</v>
      </c>
      <c r="L31" s="73">
        <f>+L33+L39+L41</f>
        <v>5774.9368103766801</v>
      </c>
      <c r="M31" s="69">
        <f>+J31+K31+L31</f>
        <v>1136611.6981977934</v>
      </c>
      <c r="N31" s="73">
        <f>+N33+N39+N41</f>
        <v>260684.81525030086</v>
      </c>
      <c r="O31" s="73">
        <f>+O33+O39+O41</f>
        <v>523177.96127939364</v>
      </c>
      <c r="P31" s="73">
        <f>+P33+P39+P41</f>
        <v>7176.9921405993991</v>
      </c>
      <c r="Q31" s="69">
        <f>+N31+O31+P31</f>
        <v>791039.76867029385</v>
      </c>
    </row>
    <row r="32" spans="1:18" ht="15" x14ac:dyDescent="0.35">
      <c r="A32" s="66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</row>
    <row r="33" spans="1:17" ht="15" x14ac:dyDescent="0.35">
      <c r="A33" s="70" t="s">
        <v>27</v>
      </c>
      <c r="B33" s="73">
        <f>+B35+B37</f>
        <v>83084.794702639992</v>
      </c>
      <c r="C33" s="73">
        <f t="shared" ref="C33" si="12">+C35+C37</f>
        <v>252866.29439883001</v>
      </c>
      <c r="D33" s="73">
        <f>+D35+D37</f>
        <v>6572.96274567</v>
      </c>
      <c r="E33" s="69">
        <f>+B33+C33+D33</f>
        <v>342524.05184714001</v>
      </c>
      <c r="F33" s="73">
        <f>+F35+F37</f>
        <v>96498.990102954005</v>
      </c>
      <c r="G33" s="73">
        <f>+G35+G37</f>
        <v>308414.93424380041</v>
      </c>
      <c r="H33" s="73">
        <f>+H35+H37</f>
        <v>9145.386697836695</v>
      </c>
      <c r="I33" s="69">
        <f>+F33+G33+H33</f>
        <v>414059.31104459113</v>
      </c>
      <c r="J33" s="72">
        <f>+J35+J37</f>
        <v>702054.05198805465</v>
      </c>
      <c r="K33" s="72">
        <f>+K35+K37</f>
        <v>410233.99893594219</v>
      </c>
      <c r="L33" s="72">
        <f>+L35+L37</f>
        <v>5774.9368103766801</v>
      </c>
      <c r="M33" s="69">
        <f>+J33+K33+L33</f>
        <v>1118062.9877343734</v>
      </c>
      <c r="N33" s="72">
        <f>+N35+N37</f>
        <v>249634.87574642088</v>
      </c>
      <c r="O33" s="72">
        <f>+O35+O37</f>
        <v>511979.85688808915</v>
      </c>
      <c r="P33" s="72">
        <f>+P35+P37</f>
        <v>7176.9921405993991</v>
      </c>
      <c r="Q33" s="69">
        <f>+N33+O33+P33</f>
        <v>768791.72477510944</v>
      </c>
    </row>
    <row r="34" spans="1:17" ht="15" x14ac:dyDescent="0.35">
      <c r="A34" s="64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</row>
    <row r="35" spans="1:17" ht="15" x14ac:dyDescent="0.35">
      <c r="A35" s="71" t="s">
        <v>19</v>
      </c>
      <c r="B35" s="72">
        <v>83084.794702639992</v>
      </c>
      <c r="C35" s="72">
        <v>252866.29439883001</v>
      </c>
      <c r="D35" s="72">
        <v>6572.96274567</v>
      </c>
      <c r="E35" s="69">
        <f>+B35+C35+D35</f>
        <v>342524.05184714001</v>
      </c>
      <c r="F35" s="72">
        <v>96498.990102954005</v>
      </c>
      <c r="G35" s="72">
        <v>308414.93424380041</v>
      </c>
      <c r="H35" s="72">
        <v>9145.386697836695</v>
      </c>
      <c r="I35" s="69">
        <f>+F35+G35+H35</f>
        <v>414059.31104459113</v>
      </c>
      <c r="J35" s="82">
        <v>702054.05198805465</v>
      </c>
      <c r="K35" s="82">
        <v>410233.99893594219</v>
      </c>
      <c r="L35" s="82">
        <v>5774.9368103766801</v>
      </c>
      <c r="M35" s="69">
        <f>+J35+K35+L35</f>
        <v>1118062.9877343734</v>
      </c>
      <c r="N35" s="82">
        <v>249634.87574642088</v>
      </c>
      <c r="O35" s="82">
        <v>511979.85688808915</v>
      </c>
      <c r="P35" s="82">
        <v>7176.9921405993991</v>
      </c>
      <c r="Q35" s="69">
        <f>+N35+O35+P35</f>
        <v>768791.72477510944</v>
      </c>
    </row>
    <row r="36" spans="1:17" ht="15" x14ac:dyDescent="0.35">
      <c r="A36" s="66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</row>
    <row r="37" spans="1:17" ht="15" x14ac:dyDescent="0.35">
      <c r="A37" s="71" t="s">
        <v>20</v>
      </c>
      <c r="B37" s="69">
        <v>0</v>
      </c>
      <c r="C37" s="69">
        <v>0</v>
      </c>
      <c r="D37" s="69">
        <v>0</v>
      </c>
      <c r="E37" s="69">
        <f>+B37+C37+D37</f>
        <v>0</v>
      </c>
      <c r="F37" s="69">
        <v>0</v>
      </c>
      <c r="G37" s="69">
        <v>0</v>
      </c>
      <c r="H37" s="69">
        <v>0</v>
      </c>
      <c r="I37" s="69">
        <f>+F37+G37+H37</f>
        <v>0</v>
      </c>
      <c r="J37" s="66">
        <v>0</v>
      </c>
      <c r="K37" s="66">
        <v>0</v>
      </c>
      <c r="L37" s="66">
        <v>0</v>
      </c>
      <c r="M37" s="69">
        <f>+J37+K37+L37</f>
        <v>0</v>
      </c>
      <c r="N37" s="66">
        <v>0</v>
      </c>
      <c r="O37" s="66">
        <v>0</v>
      </c>
      <c r="P37" s="66">
        <v>0</v>
      </c>
      <c r="Q37" s="69">
        <f>+N37+O37+P37</f>
        <v>0</v>
      </c>
    </row>
    <row r="38" spans="1:17" ht="15" x14ac:dyDescent="0.35">
      <c r="A38" s="66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ht="15" x14ac:dyDescent="0.35">
      <c r="A39" s="70" t="s">
        <v>21</v>
      </c>
      <c r="B39" s="72">
        <v>6237.0810061799993</v>
      </c>
      <c r="C39" s="72">
        <v>3245.14192073</v>
      </c>
      <c r="D39" s="72">
        <v>0</v>
      </c>
      <c r="E39" s="69">
        <f>+B39+C39+D39</f>
        <v>9482.2229269099989</v>
      </c>
      <c r="F39" s="72">
        <v>7282.7201923741995</v>
      </c>
      <c r="G39" s="72">
        <v>4105.7029017022005</v>
      </c>
      <c r="H39" s="72">
        <v>0</v>
      </c>
      <c r="I39" s="69">
        <f>+F39+G39+H39</f>
        <v>11388.423094076399</v>
      </c>
      <c r="J39" s="72">
        <v>9465.1915145399998</v>
      </c>
      <c r="K39" s="72">
        <v>9083.5189488800006</v>
      </c>
      <c r="L39" s="72">
        <v>0</v>
      </c>
      <c r="M39" s="69">
        <f>+J39+K39+L39</f>
        <v>18548.71046342</v>
      </c>
      <c r="N39" s="72">
        <v>11049.939503879999</v>
      </c>
      <c r="O39" s="72">
        <v>11198.1043913045</v>
      </c>
      <c r="P39" s="72">
        <v>0</v>
      </c>
      <c r="Q39" s="69">
        <f>+N39+O39+P39</f>
        <v>22248.043895184499</v>
      </c>
    </row>
    <row r="40" spans="1:17" ht="15" x14ac:dyDescent="0.35">
      <c r="A40" s="66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</row>
    <row r="41" spans="1:17" ht="15" x14ac:dyDescent="0.35">
      <c r="A41" s="70" t="s">
        <v>22</v>
      </c>
      <c r="B41" s="69">
        <v>0</v>
      </c>
      <c r="C41" s="69">
        <v>0</v>
      </c>
      <c r="D41" s="69">
        <v>0</v>
      </c>
      <c r="E41" s="69">
        <f>+B41+C41+D41</f>
        <v>0</v>
      </c>
      <c r="F41" s="69">
        <v>2414.6400000200001</v>
      </c>
      <c r="G41" s="69">
        <v>309.32607143999996</v>
      </c>
      <c r="H41" s="69">
        <v>0</v>
      </c>
      <c r="I41" s="69">
        <f>+F41+G41+H41</f>
        <v>2723.96607146</v>
      </c>
      <c r="J41" s="69">
        <v>0</v>
      </c>
      <c r="K41" s="69">
        <v>0</v>
      </c>
      <c r="L41" s="69">
        <v>0</v>
      </c>
      <c r="M41" s="69">
        <f>+J41+K41+L41</f>
        <v>0</v>
      </c>
      <c r="N41" s="69">
        <v>0</v>
      </c>
      <c r="O41" s="69">
        <v>0</v>
      </c>
      <c r="P41" s="69">
        <v>0</v>
      </c>
      <c r="Q41" s="69">
        <f>+N41+O41+P41</f>
        <v>0</v>
      </c>
    </row>
    <row r="42" spans="1:17" ht="15" x14ac:dyDescent="0.35">
      <c r="A42" s="66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17" ht="15" x14ac:dyDescent="0.35">
      <c r="A43" s="67" t="s">
        <v>26</v>
      </c>
      <c r="B43" s="72">
        <v>1444.1280754299999</v>
      </c>
      <c r="C43" s="72">
        <v>243.32681753999998</v>
      </c>
      <c r="D43" s="72">
        <v>0</v>
      </c>
      <c r="E43" s="69">
        <f t="shared" ref="E43:E45" si="13">+B43+C43+D43</f>
        <v>1687.4548929699999</v>
      </c>
      <c r="F43" s="72">
        <v>1546.4016298056001</v>
      </c>
      <c r="G43" s="72">
        <v>11733.524596479998</v>
      </c>
      <c r="H43" s="72">
        <v>0</v>
      </c>
      <c r="I43" s="69">
        <f>+F43+G43+H43</f>
        <v>13279.926226285597</v>
      </c>
      <c r="J43" s="72">
        <v>74342.820883549997</v>
      </c>
      <c r="K43" s="72">
        <v>54586.3369829</v>
      </c>
      <c r="L43" s="72">
        <v>0</v>
      </c>
      <c r="M43" s="69">
        <f>+J43+K43+L43</f>
        <v>128929.15786645</v>
      </c>
      <c r="N43" s="72">
        <v>492403.46225888998</v>
      </c>
      <c r="O43" s="72">
        <v>24653.257994159998</v>
      </c>
      <c r="P43" s="72">
        <v>0</v>
      </c>
      <c r="Q43" s="69">
        <f>+N43+O43+P43</f>
        <v>517056.72025304998</v>
      </c>
    </row>
    <row r="44" spans="1:17" ht="15" x14ac:dyDescent="0.35">
      <c r="A44" s="66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ht="15" x14ac:dyDescent="0.35">
      <c r="A45" s="67" t="s">
        <v>24</v>
      </c>
      <c r="B45" s="74">
        <v>405977.33102212998</v>
      </c>
      <c r="C45" s="74">
        <v>74203.792820000002</v>
      </c>
      <c r="D45" s="74">
        <v>1494.2232893879998</v>
      </c>
      <c r="E45" s="69">
        <f t="shared" si="13"/>
        <v>481675.34713151795</v>
      </c>
      <c r="F45" s="74">
        <v>130954.57860642133</v>
      </c>
      <c r="G45" s="74">
        <v>65950.183351590604</v>
      </c>
      <c r="H45" s="74">
        <v>797.6897351865</v>
      </c>
      <c r="I45" s="69">
        <f>+F45+G45+H45</f>
        <v>197702.45169319844</v>
      </c>
      <c r="J45" s="74">
        <v>61991.037144385991</v>
      </c>
      <c r="K45" s="74">
        <v>59017.919342124995</v>
      </c>
      <c r="L45" s="74">
        <v>605.29255234000004</v>
      </c>
      <c r="M45" s="69">
        <f>+J45+K45+L45</f>
        <v>121614.24903885099</v>
      </c>
      <c r="N45" s="74">
        <v>68799.781323650008</v>
      </c>
      <c r="O45" s="74">
        <v>56627.28427412</v>
      </c>
      <c r="P45" s="74">
        <v>432.39216993000002</v>
      </c>
      <c r="Q45" s="69">
        <f>+N45+O45+P45</f>
        <v>125859.45776770001</v>
      </c>
    </row>
    <row r="46" spans="1:17" ht="15" x14ac:dyDescent="0.35">
      <c r="A46" s="66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</row>
    <row r="47" spans="1:17" ht="15" x14ac:dyDescent="0.35">
      <c r="A47" s="75" t="s">
        <v>29</v>
      </c>
      <c r="B47" s="76">
        <f>+B29+B10</f>
        <v>12113365.57344844</v>
      </c>
      <c r="C47" s="76">
        <f t="shared" ref="C47:D47" si="14">+C29+C10</f>
        <v>2262221.3797644041</v>
      </c>
      <c r="D47" s="76">
        <f t="shared" si="14"/>
        <v>11407.048017626999</v>
      </c>
      <c r="E47" s="76">
        <f>+B47+C47+D47</f>
        <v>14386994.001230471</v>
      </c>
      <c r="F47" s="76">
        <f>+F29+F10</f>
        <v>10265692.925727451</v>
      </c>
      <c r="G47" s="76">
        <f t="shared" ref="G47:H47" si="15">+G29+G10</f>
        <v>2392786.6255287835</v>
      </c>
      <c r="H47" s="76">
        <f t="shared" si="15"/>
        <v>12025.149479553194</v>
      </c>
      <c r="I47" s="76">
        <f>+F47+G47+H47</f>
        <v>12670504.700735789</v>
      </c>
      <c r="J47" s="76">
        <f>+J29+J10</f>
        <v>12563257.110020852</v>
      </c>
      <c r="K47" s="76">
        <f>+K29+K10</f>
        <v>2703391.3336525899</v>
      </c>
      <c r="L47" s="76">
        <f>+L29+L10</f>
        <v>7315.0357257066798</v>
      </c>
      <c r="M47" s="76">
        <f>+J47+K47+L47</f>
        <v>15273963.479399148</v>
      </c>
      <c r="N47" s="76">
        <f>+N29+N10</f>
        <v>6456286.6736661047</v>
      </c>
      <c r="O47" s="76">
        <f>+O29+O10</f>
        <v>2828543.2173622823</v>
      </c>
      <c r="P47" s="76">
        <f>+P29+P10</f>
        <v>8893.3907733393989</v>
      </c>
      <c r="Q47" s="76">
        <f>+N47+O47+P47</f>
        <v>9293723.2818017267</v>
      </c>
    </row>
    <row r="48" spans="1:17" ht="15" x14ac:dyDescent="0.35">
      <c r="A48" s="66"/>
      <c r="B48" s="77"/>
      <c r="C48" s="77"/>
      <c r="D48" s="77"/>
      <c r="E48" s="69"/>
      <c r="F48" s="77"/>
      <c r="G48" s="77"/>
      <c r="H48" s="77"/>
      <c r="I48" s="69"/>
      <c r="J48" s="77"/>
      <c r="K48" s="77"/>
      <c r="L48" s="77"/>
      <c r="M48" s="66"/>
      <c r="N48" s="77"/>
      <c r="O48" s="77"/>
      <c r="P48" s="77"/>
      <c r="Q48" s="66"/>
    </row>
    <row r="49" spans="1:17" ht="15" x14ac:dyDescent="0.3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1:17" ht="15" x14ac:dyDescent="0.3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1:17" ht="15" x14ac:dyDescent="0.3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1:17" ht="15" x14ac:dyDescent="0.35">
      <c r="A52" s="79" t="s">
        <v>33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1:17" ht="15" x14ac:dyDescent="0.35">
      <c r="A53" s="98" t="s">
        <v>36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</sheetData>
  <mergeCells count="9">
    <mergeCell ref="N7:P7"/>
    <mergeCell ref="A7:A8"/>
    <mergeCell ref="B7:E7"/>
    <mergeCell ref="F7:H7"/>
    <mergeCell ref="J7:L7"/>
    <mergeCell ref="A2:Q2"/>
    <mergeCell ref="A3:Q3"/>
    <mergeCell ref="A4:Q4"/>
    <mergeCell ref="A5:Q5"/>
  </mergeCells>
  <hyperlinks>
    <hyperlink ref="A53" r:id="rId1" xr:uid="{B12DFB9E-E3C2-4ED9-A625-55E9E78D16A5}"/>
  </hyperlinks>
  <pageMargins left="0.7" right="0.7" top="0.75" bottom="0.75" header="0.3" footer="0.3"/>
  <pageSetup paperSize="9" orientation="portrait" horizontalDpi="300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F35CD5-E7E1-4362-831D-B6E0F019BB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8546AE-81D8-4224-AB69-BAFF64C092B9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ca0b8503-558e-4550-823a-26f008707f9a"/>
    <ds:schemaRef ds:uri="http://schemas.microsoft.com/office/infopath/2007/PartnerControls"/>
    <ds:schemaRef ds:uri="http://schemas.openxmlformats.org/package/2006/metadata/core-properties"/>
    <ds:schemaRef ds:uri="9f1d2543-a317-404b-b796-299c7d331056"/>
  </ds:schemaRefs>
</ds:datastoreItem>
</file>

<file path=customXml/itemProps3.xml><?xml version="1.0" encoding="utf-8"?>
<ds:datastoreItem xmlns:ds="http://schemas.openxmlformats.org/officeDocument/2006/customXml" ds:itemID="{D1E557D3-2270-40F4-A5DD-F9C8D692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Historico FC </vt:lpstr>
      <vt:lpstr>Nueva Clasificación</vt:lpstr>
    </vt:vector>
  </TitlesOfParts>
  <Manager/>
  <Company>Ministerio de Hacienda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Mitxy Yannith Rivera Cordero</dc:creator>
  <cp:keywords/>
  <dc:description/>
  <cp:lastModifiedBy>Ana Beatriz Hernandez Hernandez</cp:lastModifiedBy>
  <cp:revision/>
  <dcterms:created xsi:type="dcterms:W3CDTF">2011-09-22T22:33:06Z</dcterms:created>
  <dcterms:modified xsi:type="dcterms:W3CDTF">2025-04-23T18:07:32Z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