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egassj\OneDrive - MH de CR\RESPALDO AÑO 2022 1\AÑO 2024\Diciembre 2024\Históricos\Historico página\"/>
    </mc:Choice>
  </mc:AlternateContent>
  <xr:revisionPtr revIDLastSave="0" documentId="13_ncr:1_{1AC95279-E379-4917-AF01-9BD8C21E69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uda Publ Sector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DIA1">#REF!</definedName>
    <definedName name="_OCT95" localSheetId="0">'[1]FINANC-95'!$A$1:$D$35</definedName>
    <definedName name="_OCT95">'[2]FINANC-95'!$A$1:$D$35</definedName>
    <definedName name="_Order1" hidden="1">255</definedName>
    <definedName name="_Order2" hidden="1">255</definedName>
    <definedName name="a">[3]PIBCONST!#REF!</definedName>
    <definedName name="AccessDatabase" hidden="1">"C:\Mis documentos\LNMONET.mdb"</definedName>
    <definedName name="_xlnm.Print_Area" localSheetId="0">'Deuda Publ Sector Financiero'!$A$1:$C$35</definedName>
    <definedName name="BEBE" localSheetId="0">#REF!</definedName>
    <definedName name="BEBE">#REF!</definedName>
    <definedName name="cu1_">[4]Cuadro1!#REF!</definedName>
    <definedName name="cu3_">#REF!</definedName>
    <definedName name="cu5_">[5]Cuadro5!#REF!</definedName>
    <definedName name="cuadro2">'[3]TRANS-EXT'!$A$1:$A$84,'[3]TRANS-EXT'!#REF!</definedName>
    <definedName name="cuadroa_" localSheetId="0">#REF!</definedName>
    <definedName name="cuadroa_">#REF!</definedName>
    <definedName name="cuadrob_" localSheetId="0">#REF!</definedName>
    <definedName name="cuadrob_">#REF!</definedName>
    <definedName name="CUASEMA">[6]AGREGACION!#REF!</definedName>
    <definedName name="HUY" localSheetId="0">#REF!</definedName>
    <definedName name="HUY">#REF!</definedName>
    <definedName name="MARI" localSheetId="0">#REF!</definedName>
    <definedName name="MARI">#REF!</definedName>
    <definedName name="tarea1" localSheetId="0">#REF!</definedName>
    <definedName name="tarea1">#REF!</definedName>
    <definedName name="tarea2" localSheetId="0">#REF!</definedName>
    <definedName name="tarea2">#REF!</definedName>
    <definedName name="_xlnm.Print_Titles" localSheetId="0">'Deuda Publ Sector Financiero'!$A:$A,'Deuda Publ Sector Financiero'!$2:$3</definedName>
    <definedName name="version_" localSheetId="0">#REF!</definedName>
    <definedName name="version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Q12" i="1" s="1"/>
  <c r="Q19" i="1" s="1"/>
  <c r="Q24" i="1" s="1"/>
  <c r="Q26" i="1" s="1"/>
  <c r="Q8" i="1"/>
  <c r="Q5" i="1" s="1"/>
  <c r="P13" i="1" l="1"/>
  <c r="P12" i="1" s="1"/>
  <c r="P19" i="1" s="1"/>
  <c r="P8" i="1"/>
  <c r="P5" i="1" s="1"/>
  <c r="P24" i="1" l="1"/>
  <c r="P26" i="1" s="1"/>
  <c r="R13" i="1"/>
  <c r="R12" i="1" s="1"/>
  <c r="R19" i="1" s="1"/>
  <c r="R8" i="1"/>
  <c r="R5" i="1" s="1"/>
  <c r="R24" i="1" l="1"/>
  <c r="R26" i="1" s="1"/>
  <c r="N13" i="1"/>
  <c r="O13" i="1"/>
  <c r="O12" i="1" s="1"/>
  <c r="O19" i="1" s="1"/>
  <c r="O8" i="1"/>
  <c r="O5" i="1" s="1"/>
  <c r="O24" i="1" l="1"/>
  <c r="O26" i="1" s="1"/>
  <c r="I13" i="1"/>
  <c r="H16" i="1" l="1"/>
  <c r="H15" i="1"/>
  <c r="G16" i="1"/>
  <c r="G15" i="1"/>
  <c r="G13" i="1" s="1"/>
  <c r="H13" i="1" l="1"/>
  <c r="J13" i="1"/>
  <c r="K13" i="1" l="1"/>
  <c r="L13" i="1"/>
  <c r="N8" i="1" l="1"/>
  <c r="N5" i="1" s="1"/>
  <c r="N19" i="1" l="1"/>
  <c r="N24" i="1" s="1"/>
  <c r="N26" i="1" s="1"/>
  <c r="M13" i="1"/>
  <c r="H12" i="1" l="1"/>
  <c r="H19" i="1" s="1"/>
  <c r="I12" i="1"/>
  <c r="I19" i="1" s="1"/>
  <c r="J12" i="1"/>
  <c r="J19" i="1" s="1"/>
  <c r="K12" i="1"/>
  <c r="K19" i="1" s="1"/>
  <c r="L12" i="1"/>
  <c r="L19" i="1" s="1"/>
  <c r="M12" i="1"/>
  <c r="M19" i="1" s="1"/>
  <c r="H8" i="1"/>
  <c r="H5" i="1" s="1"/>
  <c r="I8" i="1"/>
  <c r="I5" i="1" s="1"/>
  <c r="J8" i="1"/>
  <c r="J5" i="1" s="1"/>
  <c r="K8" i="1"/>
  <c r="L8" i="1"/>
  <c r="L5" i="1" s="1"/>
  <c r="M8" i="1"/>
  <c r="M5" i="1" s="1"/>
  <c r="L24" i="1" l="1"/>
  <c r="L26" i="1" s="1"/>
  <c r="H24" i="1"/>
  <c r="H26" i="1" s="1"/>
  <c r="M24" i="1"/>
  <c r="M26" i="1" s="1"/>
  <c r="J24" i="1"/>
  <c r="J26" i="1" s="1"/>
  <c r="I24" i="1"/>
  <c r="I26" i="1" s="1"/>
  <c r="K5" i="1"/>
  <c r="K24" i="1" s="1"/>
  <c r="K26" i="1" s="1"/>
  <c r="G12" i="1"/>
  <c r="G19" i="1" s="1"/>
  <c r="G8" i="1"/>
  <c r="G5" i="1" s="1"/>
  <c r="G24" i="1" l="1"/>
  <c r="G26" i="1" s="1"/>
  <c r="F13" i="1"/>
  <c r="F12" i="1" s="1"/>
  <c r="F19" i="1" s="1"/>
  <c r="F8" i="1"/>
  <c r="F5" i="1" s="1"/>
  <c r="F20" i="1" l="1"/>
  <c r="F24" i="1"/>
  <c r="F26" i="1" s="1"/>
  <c r="E8" i="1"/>
  <c r="E5" i="1" s="1"/>
  <c r="E13" i="1"/>
  <c r="E20" i="1" s="1"/>
  <c r="D13" i="1"/>
  <c r="D20" i="1" s="1"/>
  <c r="E12" i="1" l="1"/>
  <c r="E19" i="1" s="1"/>
  <c r="E24" i="1" s="1"/>
  <c r="E26" i="1" s="1"/>
  <c r="D8" i="1" l="1"/>
  <c r="D5" i="1" s="1"/>
  <c r="D12" i="1"/>
  <c r="D19" i="1" s="1"/>
  <c r="C8" i="1"/>
  <c r="C5" i="1" s="1"/>
  <c r="B8" i="1"/>
  <c r="B5" i="1" s="1"/>
  <c r="C13" i="1"/>
  <c r="C20" i="1" s="1"/>
  <c r="B13" i="1"/>
  <c r="B20" i="1" s="1"/>
  <c r="D24" i="1" l="1"/>
  <c r="D26" i="1" s="1"/>
  <c r="C12" i="1"/>
  <c r="C19" i="1" s="1"/>
  <c r="B12" i="1"/>
  <c r="B19" i="1" s="1"/>
  <c r="B24" i="1" s="1"/>
  <c r="B26" i="1" s="1"/>
  <c r="B27" i="1" s="1"/>
  <c r="C24" i="1" l="1"/>
  <c r="C26" i="1" s="1"/>
</calcChain>
</file>

<file path=xl/sharedStrings.xml><?xml version="1.0" encoding="utf-8"?>
<sst xmlns="http://schemas.openxmlformats.org/spreadsheetml/2006/main" count="28" uniqueCount="27">
  <si>
    <t xml:space="preserve">II. DEUDA PÚBLICA EXTERNA </t>
  </si>
  <si>
    <t xml:space="preserve"> - Denominada en moneda nacional</t>
  </si>
  <si>
    <t>III. DEUDA PUBLICA TOTAL (I+II)</t>
  </si>
  <si>
    <t>Bilateral</t>
  </si>
  <si>
    <t>Comercial</t>
  </si>
  <si>
    <t>Multilateral</t>
  </si>
  <si>
    <t xml:space="preserve"> I. DEUDA PUBLICA INTERNA  (1+2)  </t>
  </si>
  <si>
    <t xml:space="preserve">   Sector Público Financiero</t>
  </si>
  <si>
    <t xml:space="preserve"> - Deuda externa en moneda nacional</t>
  </si>
  <si>
    <t>(cifras en millones de colones, dólares y como % del PIB)</t>
  </si>
  <si>
    <t>Notas metodológicas:</t>
  </si>
  <si>
    <t>Deuda Sin Consolidar - Sector Público Financiero</t>
  </si>
  <si>
    <t>Bonos</t>
  </si>
  <si>
    <t>Departamento de Regitro y Estadística de la Deuda Públlica</t>
  </si>
  <si>
    <t>2/  Se utilizam el tipo de cambio del Sector Público no Bancario.</t>
  </si>
  <si>
    <t xml:space="preserve">1/ Se refiere a la deuda de las instituciones públicas financieras. </t>
  </si>
  <si>
    <t>3/  No incluye deuda privada ni el concepto de residencia.</t>
  </si>
  <si>
    <t>Fuente:  Direccíon Crédito Público.</t>
  </si>
  <si>
    <t>PIB</t>
  </si>
  <si>
    <t>Deuda/PIB</t>
  </si>
  <si>
    <t xml:space="preserve">Contactar con: </t>
  </si>
  <si>
    <t>DCPRegistroDeuda@hacienda.go.cr</t>
  </si>
  <si>
    <t>4/ PIB actualizado a febrero 2024.</t>
  </si>
  <si>
    <r>
      <t xml:space="preserve">        - Resto del SBN </t>
    </r>
    <r>
      <rPr>
        <vertAlign val="superscript"/>
        <sz val="9"/>
        <rFont val="HendersonSansW00-BasicLight"/>
      </rPr>
      <t xml:space="preserve">    1</t>
    </r>
    <r>
      <rPr>
        <b/>
        <vertAlign val="superscript"/>
        <sz val="9"/>
        <rFont val="HendersonSansW00-BasicLight"/>
      </rPr>
      <t>/</t>
    </r>
  </si>
  <si>
    <r>
      <t xml:space="preserve"> - Deuda externa en dólares</t>
    </r>
    <r>
      <rPr>
        <b/>
        <vertAlign val="superscript"/>
        <sz val="9"/>
        <rFont val="HendersonSansW00-BasicLight"/>
      </rPr>
      <t xml:space="preserve"> </t>
    </r>
  </si>
  <si>
    <r>
      <t xml:space="preserve">  Tipo de cambio    </t>
    </r>
    <r>
      <rPr>
        <vertAlign val="superscript"/>
        <sz val="9"/>
        <rFont val="HendersonSansW00-BasicLight"/>
      </rPr>
      <t xml:space="preserve"> 2</t>
    </r>
    <r>
      <rPr>
        <b/>
        <vertAlign val="superscript"/>
        <sz val="9"/>
        <rFont val="HendersonSansW00-BasicLight"/>
      </rPr>
      <t>/</t>
    </r>
  </si>
  <si>
    <r>
      <t xml:space="preserve">  2. Del sistema bancario </t>
    </r>
    <r>
      <rPr>
        <b/>
        <vertAlign val="superscript"/>
        <sz val="9"/>
        <rFont val="HendersonSansW00-BasicLight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</si>
</sst>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_([$€]* #,##0.00_);_([$€]* \(#,##0.00\);_([$€]* &quot;-&quot;??_);_(@_)"/>
    <numFmt numFmtId="168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name val="HendersonSansW00-BasicLight"/>
    </font>
    <font>
      <b/>
      <u/>
      <sz val="9"/>
      <name val="HendersonSansW00-BasicLight"/>
    </font>
    <font>
      <sz val="9"/>
      <name val="HendersonSansW00-BasicLight"/>
    </font>
    <font>
      <vertAlign val="superscript"/>
      <sz val="9"/>
      <name val="HendersonSansW00-BasicLight"/>
    </font>
    <font>
      <b/>
      <vertAlign val="superscript"/>
      <sz val="9"/>
      <name val="HendersonSansW00-BasicLight"/>
    </font>
    <font>
      <u/>
      <sz val="9"/>
      <color theme="10"/>
      <name val="HendersonSansW00-BasicLight"/>
    </font>
    <font>
      <b/>
      <sz val="9"/>
      <color theme="0"/>
      <name val="HendersonSansW00-BasicLight"/>
    </font>
    <font>
      <sz val="9"/>
      <color theme="0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top"/>
    </xf>
    <xf numFmtId="165" fontId="5" fillId="0" borderId="0" xfId="0" applyNumberFormat="1" applyFont="1" applyAlignment="1">
      <alignment vertical="top"/>
    </xf>
    <xf numFmtId="168" fontId="6" fillId="0" borderId="0" xfId="0" applyNumberFormat="1" applyFont="1" applyAlignment="1">
      <alignment vertical="top"/>
    </xf>
    <xf numFmtId="164" fontId="6" fillId="0" borderId="0" xfId="2" applyFont="1" applyFill="1" applyAlignment="1">
      <alignment vertical="top"/>
    </xf>
    <xf numFmtId="165" fontId="4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68" fontId="5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64" fontId="5" fillId="0" borderId="0" xfId="2" applyFont="1" applyFill="1" applyAlignment="1">
      <alignment vertical="top"/>
    </xf>
    <xf numFmtId="165" fontId="6" fillId="0" borderId="0" xfId="0" applyNumberFormat="1" applyFont="1" applyAlignment="1">
      <alignment vertical="top"/>
    </xf>
    <xf numFmtId="164" fontId="6" fillId="0" borderId="0" xfId="2" applyFont="1" applyAlignment="1">
      <alignment vertical="top"/>
    </xf>
    <xf numFmtId="10" fontId="4" fillId="0" borderId="0" xfId="4" applyNumberFormat="1" applyFont="1" applyFill="1" applyAlignment="1">
      <alignment vertical="top"/>
    </xf>
    <xf numFmtId="166" fontId="6" fillId="0" borderId="0" xfId="2" applyNumberFormat="1" applyFont="1" applyAlignment="1">
      <alignment vertical="top"/>
    </xf>
    <xf numFmtId="166" fontId="6" fillId="0" borderId="0" xfId="2" applyNumberFormat="1" applyFont="1" applyFill="1" applyAlignment="1">
      <alignment vertical="top"/>
    </xf>
    <xf numFmtId="4" fontId="4" fillId="0" borderId="0" xfId="0" applyNumberFormat="1" applyFont="1" applyAlignment="1">
      <alignment horizontal="center" vertical="center" wrapText="1"/>
    </xf>
    <xf numFmtId="168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0" fontId="6" fillId="0" borderId="0" xfId="0" applyFont="1"/>
    <xf numFmtId="164" fontId="6" fillId="0" borderId="0" xfId="2" applyFont="1"/>
    <xf numFmtId="43" fontId="6" fillId="0" borderId="0" xfId="0" applyNumberFormat="1" applyFont="1" applyAlignment="1">
      <alignment vertical="top"/>
    </xf>
    <xf numFmtId="0" fontId="4" fillId="0" borderId="0" xfId="0" applyFont="1"/>
    <xf numFmtId="0" fontId="9" fillId="0" borderId="0" xfId="5" applyFont="1" applyFill="1"/>
    <xf numFmtId="0" fontId="10" fillId="2" borderId="3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/>
    </xf>
    <xf numFmtId="168" fontId="10" fillId="2" borderId="1" xfId="0" applyNumberFormat="1" applyFont="1" applyFill="1" applyBorder="1" applyAlignment="1">
      <alignment vertical="top"/>
    </xf>
    <xf numFmtId="164" fontId="10" fillId="2" borderId="1" xfId="2" applyFont="1" applyFill="1" applyBorder="1" applyAlignment="1">
      <alignment vertical="top"/>
    </xf>
    <xf numFmtId="0" fontId="11" fillId="2" borderId="2" xfId="0" applyFont="1" applyFill="1" applyBorder="1" applyAlignment="1">
      <alignment vertical="top"/>
    </xf>
    <xf numFmtId="164" fontId="11" fillId="2" borderId="2" xfId="2" applyFont="1" applyFill="1" applyBorder="1" applyAlignment="1">
      <alignment vertical="top"/>
    </xf>
    <xf numFmtId="4" fontId="4" fillId="0" borderId="0" xfId="0" applyNumberFormat="1" applyFont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</cellXfs>
  <cellStyles count="6">
    <cellStyle name="Euro" xfId="1" xr:uid="{00000000-0005-0000-0000-000000000000}"/>
    <cellStyle name="Hipervínculo" xfId="5" builtinId="8"/>
    <cellStyle name="Millares" xfId="2" builtinId="3"/>
    <cellStyle name="Normal" xfId="0" builtinId="0"/>
    <cellStyle name="Normal 2 2" xfId="3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133964</xdr:colOff>
      <xdr:row>2</xdr:row>
      <xdr:rowOff>58015</xdr:rowOff>
    </xdr:to>
    <xdr:pic>
      <xdr:nvPicPr>
        <xdr:cNvPr id="3" name="Imagen 2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172CEE27-0424-4389-92FB-2B10C9911C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38100" y="19050"/>
          <a:ext cx="3086714" cy="5818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RCAP\INFORMES%20FISCALES\INV-SPN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ARES\COMUNFP&amp;AF$\MERCAP\MARS\INV-SPN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N\rev-oct99modi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RCAP\DORIS\ESTFIS\0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RCAP\DORIS\ESTFIS\01-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io\users\MERCAP\MARIANO\BURSATIL\BURSA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-95"/>
    </sheetNames>
    <sheetDataSet>
      <sheetData sheetId="0" refreshError="1">
        <row r="1">
          <cell r="A1" t="str">
            <v>FINANCIAMIENTO NETO DEL DEFICIT DEL</v>
          </cell>
        </row>
        <row r="2">
          <cell r="A2" t="str">
            <v>SECTOR PUBLICO NO FINANCIERO</v>
          </cell>
        </row>
        <row r="3">
          <cell r="A3" t="str">
            <v>A DICIEMBRE 1995</v>
          </cell>
        </row>
        <row r="4">
          <cell r="A4" t="str">
            <v xml:space="preserve"> - cifras en millones de colones -</v>
          </cell>
        </row>
        <row r="5">
          <cell r="A5" t="str">
            <v>DESCRIPCION</v>
          </cell>
          <cell r="B5" t="str">
            <v>GOBIERNO CENTRAL</v>
          </cell>
          <cell r="C5" t="str">
            <v>RESTO   SPNF</v>
          </cell>
          <cell r="D5" t="str">
            <v>TOTAL SPNF</v>
          </cell>
        </row>
        <row r="7">
          <cell r="A7" t="str">
            <v>1. FINANCIAMIENTO INTERNO NETO</v>
          </cell>
          <cell r="B7">
            <v>102335</v>
          </cell>
          <cell r="C7">
            <v>-30396.299999999996</v>
          </cell>
          <cell r="D7">
            <v>71938.700000000012</v>
          </cell>
        </row>
        <row r="9">
          <cell r="A9" t="str">
            <v xml:space="preserve">  i- COLOCACION NETA DE BONOS  1/</v>
          </cell>
          <cell r="B9">
            <v>98607</v>
          </cell>
          <cell r="C9">
            <v>-12180.899999999994</v>
          </cell>
          <cell r="D9">
            <v>86426.1</v>
          </cell>
        </row>
        <row r="11">
          <cell r="A11" t="str">
            <v xml:space="preserve">  ii- SISTEMA BANCARIO NACIONAL</v>
          </cell>
          <cell r="B11">
            <v>3728</v>
          </cell>
          <cell r="C11">
            <v>-18215.400000000001</v>
          </cell>
          <cell r="D11">
            <v>-14487.400000000001</v>
          </cell>
        </row>
        <row r="12">
          <cell r="A12" t="str">
            <v xml:space="preserve">     - Banco Central</v>
          </cell>
          <cell r="B12">
            <v>-14300</v>
          </cell>
          <cell r="C12">
            <v>-5879.1</v>
          </cell>
          <cell r="D12">
            <v>-20179.099999999999</v>
          </cell>
        </row>
        <row r="13">
          <cell r="A13" t="str">
            <v xml:space="preserve">     - Bancos comerciales</v>
          </cell>
          <cell r="B13">
            <v>18028</v>
          </cell>
          <cell r="C13">
            <v>-12336.3</v>
          </cell>
          <cell r="D13">
            <v>5691.7000000000007</v>
          </cell>
        </row>
        <row r="15">
          <cell r="A15" t="str">
            <v xml:space="preserve">    iii- DEUDA FLOTANTE  2/</v>
          </cell>
          <cell r="C15">
            <v>0</v>
          </cell>
          <cell r="D15">
            <v>0</v>
          </cell>
        </row>
        <row r="17">
          <cell r="A17" t="str">
            <v>2. FINANCIAMIENTO EXTERNO NETO</v>
          </cell>
          <cell r="B17">
            <v>-1443.8470800000016</v>
          </cell>
          <cell r="C17">
            <v>-3030.4</v>
          </cell>
          <cell r="D17">
            <v>-4474.2470800000019</v>
          </cell>
        </row>
        <row r="19">
          <cell r="A19" t="str">
            <v>FINANCIAMIENTO TOTAL OBSERVADO</v>
          </cell>
          <cell r="B19">
            <v>100891.15291999999</v>
          </cell>
          <cell r="C19">
            <v>-33426.699999999997</v>
          </cell>
          <cell r="D19">
            <v>67464.452920000011</v>
          </cell>
        </row>
        <row r="20">
          <cell r="A20" t="str">
            <v>(% DEL PIB)</v>
          </cell>
          <cell r="B20">
            <v>6.0579569096786898E-2</v>
          </cell>
          <cell r="C20">
            <v>-2.0070888514211325E-2</v>
          </cell>
          <cell r="D20">
            <v>4.0508680582575576E-2</v>
          </cell>
        </row>
        <row r="22">
          <cell r="A22" t="str">
            <v>BRECHA DEFICITARIA OBSERVADA   3/</v>
          </cell>
          <cell r="B22">
            <v>-72748</v>
          </cell>
          <cell r="C22">
            <v>40202</v>
          </cell>
          <cell r="D22">
            <v>-32546</v>
          </cell>
        </row>
        <row r="23">
          <cell r="A23" t="str">
            <v>(% DEL PIB)</v>
          </cell>
          <cell r="B23">
            <v>-4.3681159002589121E-2</v>
          </cell>
          <cell r="C23">
            <v>2.4139082232117554E-2</v>
          </cell>
          <cell r="D23">
            <v>-1.9542076770471567E-2</v>
          </cell>
        </row>
        <row r="25">
          <cell r="A25" t="str">
            <v>META FINANC. NETO DEL SPNF  4/</v>
          </cell>
          <cell r="B25">
            <v>66689</v>
          </cell>
          <cell r="C25">
            <v>-35539</v>
          </cell>
          <cell r="D25">
            <v>31150</v>
          </cell>
        </row>
        <row r="26">
          <cell r="A26" t="str">
            <v>(% DEL PIB)</v>
          </cell>
          <cell r="B26">
            <v>4.004306390173841E-2</v>
          </cell>
          <cell r="C26">
            <v>-2.1339208085349629E-2</v>
          </cell>
          <cell r="D26">
            <v>1.8703855816388781E-2</v>
          </cell>
        </row>
        <row r="28">
          <cell r="A28" t="str">
            <v>RESIDUO   5/</v>
          </cell>
          <cell r="B28">
            <v>28143.152919999993</v>
          </cell>
          <cell r="C28">
            <v>6775.3000000000029</v>
          </cell>
          <cell r="D28">
            <v>34918.452919999996</v>
          </cell>
        </row>
        <row r="29">
          <cell r="A29" t="str">
            <v>1/ Excluye la colocación neta en el Sistema Bancario Nacional.</v>
          </cell>
        </row>
        <row r="30">
          <cell r="A30" t="str">
            <v>2/ Incluye la variación respecto a dic-94 de los giros pendientes de pago (deuda flotante)</v>
          </cell>
        </row>
        <row r="31">
          <cell r="A31" t="str">
            <v>3/Cifras preliminales del déficit por encima de la línea del SPNF.</v>
          </cell>
        </row>
        <row r="32">
          <cell r="A32" t="str">
            <v>4/ Según la versión del 11/10/95 de los límites del FMI</v>
          </cell>
        </row>
        <row r="33">
          <cell r="A33" t="str">
            <v>5/ Diferencia entre los déficit observados por encima y por debajo de la línea.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-95"/>
    </sheetNames>
    <sheetDataSet>
      <sheetData sheetId="0" refreshError="1">
        <row r="1">
          <cell r="A1" t="str">
            <v>FINANCIAMIENTO NETO DEL DEFICIT DEL</v>
          </cell>
        </row>
        <row r="2">
          <cell r="A2" t="str">
            <v>SECTOR PUBLICO NO FINANCIERO</v>
          </cell>
        </row>
        <row r="3">
          <cell r="A3" t="str">
            <v>A DICIEMBRE 1995</v>
          </cell>
        </row>
        <row r="4">
          <cell r="A4" t="str">
            <v xml:space="preserve"> - cifras en millones de colones -</v>
          </cell>
        </row>
        <row r="5">
          <cell r="A5" t="str">
            <v>DESCRIPCION</v>
          </cell>
          <cell r="B5" t="str">
            <v>GOBIERNO CENTRAL</v>
          </cell>
          <cell r="C5" t="str">
            <v>RESTO   SPNF</v>
          </cell>
          <cell r="D5" t="str">
            <v>TOTAL SPNF</v>
          </cell>
        </row>
        <row r="7">
          <cell r="A7" t="str">
            <v>1. FINANCIAMIENTO INTERNO NETO</v>
          </cell>
          <cell r="B7">
            <v>102335</v>
          </cell>
          <cell r="C7">
            <v>-30396.299999999996</v>
          </cell>
          <cell r="D7">
            <v>71938.700000000012</v>
          </cell>
        </row>
        <row r="9">
          <cell r="A9" t="str">
            <v xml:space="preserve">  i- COLOCACION NETA DE BONOS  1/</v>
          </cell>
          <cell r="B9">
            <v>98607</v>
          </cell>
          <cell r="C9">
            <v>-12180.899999999994</v>
          </cell>
          <cell r="D9">
            <v>86426.1</v>
          </cell>
        </row>
        <row r="11">
          <cell r="A11" t="str">
            <v xml:space="preserve">  ii- SISTEMA BANCARIO NACIONAL</v>
          </cell>
          <cell r="B11">
            <v>3728</v>
          </cell>
          <cell r="C11">
            <v>-18215.400000000001</v>
          </cell>
          <cell r="D11">
            <v>-14487.400000000001</v>
          </cell>
        </row>
        <row r="12">
          <cell r="A12" t="str">
            <v xml:space="preserve">     - Banco Central</v>
          </cell>
          <cell r="B12">
            <v>-14300</v>
          </cell>
          <cell r="C12">
            <v>-5879.1</v>
          </cell>
          <cell r="D12">
            <v>-20179.099999999999</v>
          </cell>
        </row>
        <row r="13">
          <cell r="A13" t="str">
            <v xml:space="preserve">     - Bancos comerciales</v>
          </cell>
          <cell r="B13">
            <v>18028</v>
          </cell>
          <cell r="C13">
            <v>-12336.3</v>
          </cell>
          <cell r="D13">
            <v>5691.7000000000007</v>
          </cell>
        </row>
        <row r="15">
          <cell r="A15" t="str">
            <v xml:space="preserve">    iii- DEUDA FLOTANTE  2/</v>
          </cell>
          <cell r="C15">
            <v>0</v>
          </cell>
          <cell r="D15">
            <v>0</v>
          </cell>
        </row>
        <row r="17">
          <cell r="A17" t="str">
            <v>2. FINANCIAMIENTO EXTERNO NETO</v>
          </cell>
          <cell r="B17">
            <v>-1443.8470800000016</v>
          </cell>
          <cell r="C17">
            <v>-3030.4</v>
          </cell>
          <cell r="D17">
            <v>-4474.2470800000019</v>
          </cell>
        </row>
        <row r="19">
          <cell r="A19" t="str">
            <v>FINANCIAMIENTO TOTAL OBSERVADO</v>
          </cell>
          <cell r="B19">
            <v>100891.15291999999</v>
          </cell>
          <cell r="C19">
            <v>-33426.699999999997</v>
          </cell>
          <cell r="D19">
            <v>67464.452920000011</v>
          </cell>
        </row>
        <row r="20">
          <cell r="A20" t="str">
            <v>(% DEL PIB)</v>
          </cell>
          <cell r="B20">
            <v>6.0579569096786898E-2</v>
          </cell>
          <cell r="C20">
            <v>-2.0070888514211325E-2</v>
          </cell>
          <cell r="D20">
            <v>4.0508680582575576E-2</v>
          </cell>
        </row>
        <row r="22">
          <cell r="A22" t="str">
            <v>BRECHA DEFICITARIA OBSERVADA   3/</v>
          </cell>
          <cell r="B22">
            <v>-72748</v>
          </cell>
          <cell r="C22">
            <v>40202</v>
          </cell>
          <cell r="D22">
            <v>-32546</v>
          </cell>
        </row>
        <row r="23">
          <cell r="A23" t="str">
            <v>(% DEL PIB)</v>
          </cell>
          <cell r="B23">
            <v>-4.3681159002589121E-2</v>
          </cell>
          <cell r="C23">
            <v>2.4139082232117554E-2</v>
          </cell>
          <cell r="D23">
            <v>-1.9542076770471567E-2</v>
          </cell>
        </row>
        <row r="25">
          <cell r="A25" t="str">
            <v>META FINANC. NETO DEL SPNF  4/</v>
          </cell>
          <cell r="B25">
            <v>66689</v>
          </cell>
          <cell r="C25">
            <v>-35539</v>
          </cell>
          <cell r="D25">
            <v>31150</v>
          </cell>
        </row>
        <row r="26">
          <cell r="A26" t="str">
            <v>(% DEL PIB)</v>
          </cell>
          <cell r="B26">
            <v>4.004306390173841E-2</v>
          </cell>
          <cell r="C26">
            <v>-2.1339208085349629E-2</v>
          </cell>
          <cell r="D26">
            <v>1.8703855816388781E-2</v>
          </cell>
        </row>
        <row r="28">
          <cell r="A28" t="str">
            <v>RESIDUO   5/</v>
          </cell>
          <cell r="B28">
            <v>28143.152919999993</v>
          </cell>
          <cell r="C28">
            <v>6775.3000000000029</v>
          </cell>
          <cell r="D28">
            <v>34918.452919999996</v>
          </cell>
        </row>
        <row r="29">
          <cell r="A29" t="str">
            <v>1/ Excluye la colocación neta en el Sistema Bancario Nacional.</v>
          </cell>
        </row>
        <row r="30">
          <cell r="A30" t="str">
            <v>2/ Incluye la variación respecto a dic-94 de los giros pendientes de pago (deuda flotante)</v>
          </cell>
        </row>
        <row r="31">
          <cell r="A31" t="str">
            <v>3/Cifras preliminales del déficit por encima de la línea del SPNF.</v>
          </cell>
        </row>
        <row r="32">
          <cell r="A32" t="str">
            <v>4/ Según la versión del 11/10/95 de los límites del FMI</v>
          </cell>
        </row>
        <row r="33">
          <cell r="A33" t="str">
            <v>5/ Diferencia entre los déficit observados por encima y por debajo de la línea.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PIBREAL"/>
      <sheetName val="Hoja1"/>
      <sheetName val="memoria"/>
      <sheetName val="PIBCONST"/>
      <sheetName val="pibconstprog"/>
      <sheetName val="IMPPIBprog"/>
      <sheetName val="PIBCONSTaportes"/>
      <sheetName val="PIBCONSTporc"/>
      <sheetName val="PIBCORR"/>
      <sheetName val="PIBCOrrporc "/>
      <sheetName val="IMPPIB"/>
      <sheetName val="aportes"/>
      <sheetName val="OYDCONST"/>
      <sheetName val="OYDCONSPORC)"/>
      <sheetName val="OYDCORR"/>
      <sheetName val="OYDCORPROP"/>
      <sheetName val="OYDIMP"/>
      <sheetName val="FBK"/>
      <sheetName val="CONSPRIV"/>
      <sheetName val="TRANS-EXT"/>
      <sheetName val="TRANS-EXT 97adel"/>
      <sheetName val="INGNAC"/>
      <sheetName val="C11"/>
      <sheetName val="CCF"/>
      <sheetName val="RELACIONES"/>
      <sheetName val="IMPORTAC"/>
      <sheetName val="PROPENS"/>
      <sheetName val="INTEGRAC96"/>
      <sheetName val="INTEGRAC95"/>
      <sheetName val="INTEGCREC"/>
      <sheetName val="DESG-IMP"/>
      <sheetName val="c29"/>
      <sheetName val="C42"/>
      <sheetName val="COMERC"/>
      <sheetName val="c24"/>
      <sheetName val="financ"/>
      <sheetName val="PM97981"/>
      <sheetName val="PM97982"/>
      <sheetName val="FUERZ-TRAB"/>
      <sheetName val="TIPO-CAMB"/>
      <sheetName val="IMPL-PREC"/>
      <sheetName val="pibconstbase91"/>
      <sheetName val="pibcorrbase91"/>
      <sheetName val="imppibbase91"/>
      <sheetName val="oydbase91const"/>
      <sheetName val="oydbase91corr"/>
      <sheetName val="OYDIMPBASE91"/>
      <sheetName val="oydimplbase91real"/>
      <sheetName val="conspbase91"/>
      <sheetName val="ingdipsbase91"/>
      <sheetName val="regress"/>
      <sheetName val="regress (2)"/>
      <sheetName val="inbconstantes"/>
      <sheetName val="ajustevarterminter"/>
      <sheetName val="REN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>
        <row r="1">
          <cell r="A1" t="str">
            <v>REVISION CON CIFRAS SEGÚN V MANUAL desde 1992</v>
          </cell>
        </row>
        <row r="2">
          <cell r="A2" t="str">
            <v>1° DE FEBRERO DE 1999</v>
          </cell>
        </row>
        <row r="6">
          <cell r="A6" t="str">
            <v>IMPORTACIONES</v>
          </cell>
        </row>
        <row r="7">
          <cell r="A7" t="str">
            <v xml:space="preserve">1.Mercancías y servicios no </v>
          </cell>
        </row>
        <row r="8">
          <cell r="A8" t="str">
            <v xml:space="preserve">  de factores</v>
          </cell>
        </row>
        <row r="10">
          <cell r="A10" t="str">
            <v xml:space="preserve"> 1.1.Mercancías FOB</v>
          </cell>
        </row>
        <row r="11">
          <cell r="A11" t="str">
            <v xml:space="preserve"> 1.2.Fletes y Seguros</v>
          </cell>
        </row>
        <row r="12">
          <cell r="A12" t="str">
            <v xml:space="preserve">      Fletes de Importación</v>
          </cell>
        </row>
        <row r="13">
          <cell r="A13" t="str">
            <v xml:space="preserve">      Primas netas de seguros 4/</v>
          </cell>
        </row>
        <row r="14">
          <cell r="A14" t="str">
            <v xml:space="preserve"> 1.3.Servicios Portuarios</v>
          </cell>
        </row>
        <row r="15">
          <cell r="A15" t="str">
            <v xml:space="preserve">      Servicios Portuarios</v>
          </cell>
        </row>
        <row r="16">
          <cell r="A16" t="str">
            <v xml:space="preserve">      Fletamentos</v>
          </cell>
        </row>
        <row r="17">
          <cell r="A17" t="str">
            <v xml:space="preserve">      Serv. Div. de Transp.</v>
          </cell>
        </row>
        <row r="18">
          <cell r="A18" t="str">
            <v xml:space="preserve"> 1.4.Gastos de Viaje y transp.</v>
          </cell>
        </row>
        <row r="19">
          <cell r="A19" t="str">
            <v xml:space="preserve">     de pasajeros</v>
          </cell>
        </row>
        <row r="20">
          <cell r="A20" t="str">
            <v xml:space="preserve">      Transporte de pasajeros</v>
          </cell>
        </row>
        <row r="21">
          <cell r="A21" t="str">
            <v xml:space="preserve">      Viajes</v>
          </cell>
        </row>
        <row r="22">
          <cell r="A22" t="str">
            <v xml:space="preserve"> 1.5.Otros</v>
          </cell>
        </row>
        <row r="23">
          <cell r="A23" t="str">
            <v xml:space="preserve">      Otros gastos de embaj.</v>
          </cell>
        </row>
        <row r="24">
          <cell r="A24" t="str">
            <v xml:space="preserve">      Primas netas s/seguros</v>
          </cell>
        </row>
        <row r="25">
          <cell r="A25" t="str">
            <v xml:space="preserve">      Reaseguros</v>
          </cell>
        </row>
        <row r="26">
          <cell r="A26" t="str">
            <v xml:space="preserve">      Comunicac.Pub.y otros</v>
          </cell>
        </row>
        <row r="28">
          <cell r="A28" t="str">
            <v>2.Renta de los factores</v>
          </cell>
        </row>
        <row r="29">
          <cell r="A29" t="str">
            <v xml:space="preserve"> 2.1.Sueldos y Salarios</v>
          </cell>
        </row>
        <row r="30">
          <cell r="A30" t="str">
            <v xml:space="preserve">      Gastos Part.Pers.Dipl.</v>
          </cell>
        </row>
        <row r="31">
          <cell r="A31" t="str">
            <v xml:space="preserve">      Trans.Priv.Sueldos y Sal.</v>
          </cell>
        </row>
        <row r="32">
          <cell r="A32" t="str">
            <v xml:space="preserve"> 2.2.Intereses</v>
          </cell>
        </row>
        <row r="33">
          <cell r="A33" t="str">
            <v xml:space="preserve">      Sector Oficial</v>
          </cell>
        </row>
        <row r="34">
          <cell r="A34" t="str">
            <v xml:space="preserve">      Sector Privado</v>
          </cell>
        </row>
        <row r="35">
          <cell r="A35" t="str">
            <v xml:space="preserve"> 2.3.Utilidades,Divid.y otros</v>
          </cell>
        </row>
        <row r="36">
          <cell r="A36" t="str">
            <v xml:space="preserve">      Renta de la Inversión</v>
          </cell>
        </row>
        <row r="37">
          <cell r="A37" t="str">
            <v xml:space="preserve">      Regalías y derech.de Lic.</v>
          </cell>
        </row>
        <row r="38">
          <cell r="A38" t="str">
            <v>3.Transferencias</v>
          </cell>
        </row>
        <row r="39">
          <cell r="A39" t="str">
            <v xml:space="preserve"> 3.1.Gobierno</v>
          </cell>
        </row>
        <row r="40">
          <cell r="A40" t="str">
            <v xml:space="preserve"> 3.2.Privadas</v>
          </cell>
        </row>
        <row r="42">
          <cell r="A42" t="str">
            <v>TOTAL</v>
          </cell>
        </row>
        <row r="44">
          <cell r="A44" t="str">
            <v>EXPORTACIONES</v>
          </cell>
        </row>
        <row r="46">
          <cell r="A46" t="str">
            <v>1.Mercancías y servicios no</v>
          </cell>
        </row>
        <row r="47">
          <cell r="A47" t="str">
            <v xml:space="preserve">  de factores</v>
          </cell>
        </row>
        <row r="48">
          <cell r="A48" t="str">
            <v xml:space="preserve"> 1.1.Mercancías FOB</v>
          </cell>
        </row>
        <row r="49">
          <cell r="A49" t="str">
            <v xml:space="preserve"> 1.2.Fletes y Seguros</v>
          </cell>
        </row>
        <row r="50">
          <cell r="A50" t="str">
            <v xml:space="preserve">      Fletes de Exportación</v>
          </cell>
        </row>
        <row r="51">
          <cell r="A51" t="str">
            <v xml:space="preserve">      Primas netas de seguros</v>
          </cell>
        </row>
        <row r="52">
          <cell r="A52" t="str">
            <v xml:space="preserve"> 1.3.Servicios Portuarios</v>
          </cell>
        </row>
        <row r="53">
          <cell r="A53" t="str">
            <v xml:space="preserve">      Servicios Portuarios </v>
          </cell>
        </row>
        <row r="54">
          <cell r="A54" t="str">
            <v xml:space="preserve">      Fletamentos</v>
          </cell>
        </row>
        <row r="55">
          <cell r="A55" t="str">
            <v xml:space="preserve">      Serv. Div. de Transp.</v>
          </cell>
        </row>
        <row r="56">
          <cell r="A56" t="str">
            <v xml:space="preserve"> 1.4.Gastos de Viaje y transp.</v>
          </cell>
        </row>
        <row r="57">
          <cell r="A57" t="str">
            <v xml:space="preserve">     de pasajeros</v>
          </cell>
        </row>
        <row r="58">
          <cell r="A58" t="str">
            <v xml:space="preserve">      Transporte de pasajeros</v>
          </cell>
        </row>
        <row r="59">
          <cell r="A59" t="str">
            <v xml:space="preserve">      Viajes </v>
          </cell>
        </row>
        <row r="60">
          <cell r="A60" t="str">
            <v xml:space="preserve"> 1.5.Otros</v>
          </cell>
        </row>
        <row r="61">
          <cell r="A61" t="str">
            <v xml:space="preserve">      Otros gastos de embaj.</v>
          </cell>
        </row>
        <row r="62">
          <cell r="A62" t="str">
            <v xml:space="preserve">      Primas netas s/seguros</v>
          </cell>
        </row>
        <row r="63">
          <cell r="A63" t="str">
            <v xml:space="preserve">      Reaseguros</v>
          </cell>
        </row>
        <row r="64">
          <cell r="A64" t="str">
            <v xml:space="preserve">      Comunicac. Pub. y otros</v>
          </cell>
        </row>
        <row r="66">
          <cell r="A66" t="str">
            <v>2.Renta de los factores</v>
          </cell>
        </row>
        <row r="67">
          <cell r="A67" t="str">
            <v xml:space="preserve"> 2.1.Sueldos y Salarios</v>
          </cell>
        </row>
        <row r="68">
          <cell r="A68" t="str">
            <v xml:space="preserve">      Gastos Part.Personal Diplomat.</v>
          </cell>
        </row>
        <row r="69">
          <cell r="A69" t="str">
            <v xml:space="preserve">      Transac.Priv.Suel.y Salar.</v>
          </cell>
        </row>
        <row r="70">
          <cell r="A70" t="str">
            <v xml:space="preserve">      Renta Gastada en el País</v>
          </cell>
        </row>
        <row r="71">
          <cell r="A71" t="str">
            <v xml:space="preserve">      Salarios Pag. a Personal Nal</v>
          </cell>
        </row>
        <row r="72">
          <cell r="A72" t="str">
            <v xml:space="preserve"> 2.2.Intereses</v>
          </cell>
        </row>
        <row r="73">
          <cell r="A73" t="str">
            <v xml:space="preserve">      Sector Oficial</v>
          </cell>
        </row>
        <row r="74">
          <cell r="A74" t="str">
            <v xml:space="preserve">      Sector Privado</v>
          </cell>
        </row>
        <row r="75">
          <cell r="A75" t="str">
            <v xml:space="preserve"> 2.3.Utilidades, Dividendos y otros</v>
          </cell>
        </row>
        <row r="76">
          <cell r="A76" t="str">
            <v xml:space="preserve">      Renta de la Inversión</v>
          </cell>
        </row>
        <row r="77">
          <cell r="A77" t="str">
            <v xml:space="preserve">      Regalías y derech.de Lic.</v>
          </cell>
        </row>
        <row r="79">
          <cell r="A79" t="str">
            <v>3.Transferencias</v>
          </cell>
        </row>
        <row r="80">
          <cell r="A80" t="str">
            <v xml:space="preserve"> 3.1.Gobierno (2)</v>
          </cell>
        </row>
        <row r="81">
          <cell r="A81" t="str">
            <v xml:space="preserve"> 3.2.Privadas</v>
          </cell>
        </row>
        <row r="83">
          <cell r="A83" t="str">
            <v>TOTAL</v>
          </cell>
        </row>
        <row r="84">
          <cell r="A84" t="str">
            <v>EXCEDENTE DE LA NACION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1"/>
      <sheetName val="Cuadro2"/>
      <sheetName val="Cuadro3"/>
      <sheetName val="Cuadro4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Cuadro1"/>
      <sheetName val="Cuadro2"/>
      <sheetName val="Cuadro3"/>
      <sheetName val="Cuadro4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EGAC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PRegistroDeuda@hacienda.go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showGridLines="0" tabSelected="1" zoomScale="80" zoomScaleNormal="80" workbookViewId="0">
      <pane xSplit="1" ySplit="4" topLeftCell="J8" activePane="bottomRight" state="frozen"/>
      <selection pane="topRight" activeCell="C1" sqref="C1"/>
      <selection pane="bottomLeft" activeCell="A7" sqref="A7"/>
      <selection pane="bottomRight" activeCell="T17" sqref="T17"/>
    </sheetView>
  </sheetViews>
  <sheetFormatPr baseColWidth="10" defaultColWidth="11.44140625" defaultRowHeight="12.6" x14ac:dyDescent="0.25"/>
  <cols>
    <col min="1" max="1" width="43.5546875" style="6" customWidth="1"/>
    <col min="2" max="2" width="21" style="6" customWidth="1"/>
    <col min="3" max="3" width="18.6640625" style="4" customWidth="1"/>
    <col min="4" max="4" width="18" style="6" customWidth="1"/>
    <col min="5" max="5" width="20.88671875" style="6" customWidth="1"/>
    <col min="6" max="6" width="20.6640625" style="6" customWidth="1"/>
    <col min="7" max="7" width="19.109375" style="6" customWidth="1"/>
    <col min="8" max="8" width="18.33203125" style="6" bestFit="1" customWidth="1"/>
    <col min="9" max="9" width="19.109375" style="6" bestFit="1" customWidth="1"/>
    <col min="10" max="10" width="19.88671875" style="6" bestFit="1" customWidth="1"/>
    <col min="11" max="11" width="19.109375" style="6" bestFit="1" customWidth="1"/>
    <col min="12" max="12" width="18.77734375" style="6" bestFit="1" customWidth="1"/>
    <col min="13" max="13" width="18.33203125" style="6" bestFit="1" customWidth="1"/>
    <col min="14" max="14" width="19.5546875" style="6" bestFit="1" customWidth="1"/>
    <col min="15" max="15" width="19.88671875" style="6" bestFit="1" customWidth="1"/>
    <col min="16" max="17" width="25" style="6" customWidth="1"/>
    <col min="18" max="18" width="24.77734375" style="6" customWidth="1"/>
    <col min="19" max="19" width="14.33203125" style="6" bestFit="1" customWidth="1"/>
    <col min="20" max="16384" width="11.44140625" style="6"/>
  </cols>
  <sheetData>
    <row r="1" spans="1:20" ht="27.6" customHeight="1" x14ac:dyDescent="0.25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</row>
    <row r="2" spans="1:20" ht="15" customHeight="1" x14ac:dyDescent="0.25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5"/>
      <c r="Q2" s="15"/>
    </row>
    <row r="3" spans="1:20" ht="19.5" customHeight="1" x14ac:dyDescent="0.25">
      <c r="A3" s="31" t="s">
        <v>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5"/>
      <c r="Q3" s="15"/>
    </row>
    <row r="4" spans="1:20" s="8" customFormat="1" x14ac:dyDescent="0.25">
      <c r="A4" s="24"/>
      <c r="B4" s="24">
        <v>2008</v>
      </c>
      <c r="C4" s="24">
        <v>2009</v>
      </c>
      <c r="D4" s="24">
        <v>2010</v>
      </c>
      <c r="E4" s="24">
        <v>2011</v>
      </c>
      <c r="F4" s="24">
        <v>2012</v>
      </c>
      <c r="G4" s="24">
        <v>2013</v>
      </c>
      <c r="H4" s="24">
        <v>2014</v>
      </c>
      <c r="I4" s="24">
        <v>2015</v>
      </c>
      <c r="J4" s="24">
        <v>2016</v>
      </c>
      <c r="K4" s="24">
        <v>2017</v>
      </c>
      <c r="L4" s="24">
        <v>2018</v>
      </c>
      <c r="M4" s="24">
        <v>2019</v>
      </c>
      <c r="N4" s="24">
        <v>2020</v>
      </c>
      <c r="O4" s="24">
        <v>2021</v>
      </c>
      <c r="P4" s="24">
        <v>2022</v>
      </c>
      <c r="Q4" s="24">
        <v>2023</v>
      </c>
      <c r="R4" s="24">
        <v>2024</v>
      </c>
    </row>
    <row r="5" spans="1:20" x14ac:dyDescent="0.25">
      <c r="A5" s="1" t="s">
        <v>6</v>
      </c>
      <c r="B5" s="2">
        <f t="shared" ref="B5:C5" si="0">+B8</f>
        <v>61874.974707009504</v>
      </c>
      <c r="C5" s="2">
        <f t="shared" si="0"/>
        <v>81379.51644113299</v>
      </c>
      <c r="D5" s="2">
        <f>+D8</f>
        <v>421218.47209712275</v>
      </c>
      <c r="E5" s="2">
        <f>+E8</f>
        <v>430753.18925856723</v>
      </c>
      <c r="F5" s="2">
        <f>+F8</f>
        <v>490029.05798521993</v>
      </c>
      <c r="G5" s="2">
        <f>+G8</f>
        <v>604596.03216422745</v>
      </c>
      <c r="H5" s="2">
        <f t="shared" ref="H5:O5" si="1">+H8</f>
        <v>2141369.8089741375</v>
      </c>
      <c r="I5" s="2">
        <f t="shared" si="1"/>
        <v>1954866.2445519615</v>
      </c>
      <c r="J5" s="2">
        <f t="shared" si="1"/>
        <v>2114412.4193579927</v>
      </c>
      <c r="K5" s="2">
        <f t="shared" si="1"/>
        <v>3085293.7194512207</v>
      </c>
      <c r="L5" s="2">
        <f t="shared" si="1"/>
        <v>2901073.2363308314</v>
      </c>
      <c r="M5" s="2">
        <f t="shared" si="1"/>
        <v>3960042.5768467686</v>
      </c>
      <c r="N5" s="2">
        <f t="shared" si="1"/>
        <v>5433361.7485231021</v>
      </c>
      <c r="O5" s="2">
        <f t="shared" si="1"/>
        <v>5238858.6114411168</v>
      </c>
      <c r="P5" s="2">
        <f t="shared" ref="P5:R5" si="2">+P8</f>
        <v>6719219.6967372978</v>
      </c>
      <c r="Q5" s="2">
        <f t="shared" ref="Q5" si="3">+Q8</f>
        <v>7611995.4105862696</v>
      </c>
      <c r="R5" s="2">
        <f t="shared" si="2"/>
        <v>5784028.0304769129</v>
      </c>
    </row>
    <row r="6" spans="1:20" x14ac:dyDescent="0.25">
      <c r="A6" s="1" t="s">
        <v>1</v>
      </c>
      <c r="B6" s="3"/>
      <c r="D6" s="4"/>
      <c r="E6" s="3"/>
      <c r="F6" s="3"/>
      <c r="G6" s="3"/>
    </row>
    <row r="7" spans="1:20" x14ac:dyDescent="0.25">
      <c r="A7" s="1"/>
      <c r="B7" s="3"/>
      <c r="D7" s="4"/>
      <c r="E7" s="3"/>
      <c r="F7" s="3"/>
      <c r="G7" s="3"/>
    </row>
    <row r="8" spans="1:20" ht="14.4" x14ac:dyDescent="0.25">
      <c r="A8" s="1" t="s">
        <v>26</v>
      </c>
      <c r="B8" s="5">
        <f t="shared" ref="B8:R8" si="4">+B9</f>
        <v>61874.974707009504</v>
      </c>
      <c r="C8" s="5">
        <f t="shared" si="4"/>
        <v>81379.51644113299</v>
      </c>
      <c r="D8" s="5">
        <f t="shared" si="4"/>
        <v>421218.47209712275</v>
      </c>
      <c r="E8" s="5">
        <f t="shared" si="4"/>
        <v>430753.18925856723</v>
      </c>
      <c r="F8" s="5">
        <f t="shared" si="4"/>
        <v>490029.05798521993</v>
      </c>
      <c r="G8" s="5">
        <f t="shared" si="4"/>
        <v>604596.03216422745</v>
      </c>
      <c r="H8" s="5">
        <f t="shared" si="4"/>
        <v>2141369.8089741375</v>
      </c>
      <c r="I8" s="5">
        <f t="shared" si="4"/>
        <v>1954866.2445519615</v>
      </c>
      <c r="J8" s="5">
        <f t="shared" si="4"/>
        <v>2114412.4193579927</v>
      </c>
      <c r="K8" s="5">
        <f t="shared" si="4"/>
        <v>3085293.7194512207</v>
      </c>
      <c r="L8" s="5">
        <f t="shared" si="4"/>
        <v>2901073.2363308314</v>
      </c>
      <c r="M8" s="5">
        <f t="shared" si="4"/>
        <v>3960042.5768467686</v>
      </c>
      <c r="N8" s="5">
        <f t="shared" si="4"/>
        <v>5433361.7485231021</v>
      </c>
      <c r="O8" s="5">
        <f t="shared" si="4"/>
        <v>5238858.6114411168</v>
      </c>
      <c r="P8" s="5">
        <f t="shared" si="4"/>
        <v>6719219.6967372978</v>
      </c>
      <c r="Q8" s="5">
        <f t="shared" si="4"/>
        <v>7611995.4105862696</v>
      </c>
      <c r="R8" s="5">
        <f t="shared" si="4"/>
        <v>5784028.0304769129</v>
      </c>
    </row>
    <row r="9" spans="1:20" ht="14.4" x14ac:dyDescent="0.25">
      <c r="A9" s="1" t="s">
        <v>23</v>
      </c>
      <c r="B9" s="3">
        <v>61874.974707009504</v>
      </c>
      <c r="C9" s="3">
        <v>81379.51644113299</v>
      </c>
      <c r="D9" s="3">
        <v>421218.47209712275</v>
      </c>
      <c r="E9" s="3">
        <v>430753.18925856723</v>
      </c>
      <c r="F9" s="3">
        <v>490029.05798521993</v>
      </c>
      <c r="G9" s="3">
        <v>604596.03216422745</v>
      </c>
      <c r="H9" s="3">
        <v>2141369.8089741375</v>
      </c>
      <c r="I9" s="3">
        <v>1954866.2445519615</v>
      </c>
      <c r="J9" s="3">
        <v>2114412.4193579927</v>
      </c>
      <c r="K9" s="3">
        <v>3085293.7194512207</v>
      </c>
      <c r="L9" s="3">
        <v>2901073.2363308314</v>
      </c>
      <c r="M9" s="3">
        <v>3960042.5768467686</v>
      </c>
      <c r="N9" s="3">
        <v>5433361.7485231021</v>
      </c>
      <c r="O9" s="3">
        <v>5238858.6114411168</v>
      </c>
      <c r="P9" s="3">
        <v>6719219.6967372978</v>
      </c>
      <c r="Q9" s="3">
        <v>7611995.4105862696</v>
      </c>
      <c r="R9" s="3">
        <v>5784028.0304769129</v>
      </c>
    </row>
    <row r="10" spans="1:20" x14ac:dyDescent="0.25">
      <c r="B10" s="3"/>
      <c r="D10" s="4"/>
      <c r="E10" s="3"/>
      <c r="F10" s="3"/>
      <c r="G10" s="3"/>
    </row>
    <row r="11" spans="1:20" x14ac:dyDescent="0.25">
      <c r="A11" s="1" t="s">
        <v>0</v>
      </c>
      <c r="B11" s="3"/>
      <c r="D11" s="4"/>
      <c r="E11" s="3"/>
      <c r="F11" s="3"/>
      <c r="G11" s="3"/>
    </row>
    <row r="12" spans="1:20" ht="14.4" x14ac:dyDescent="0.25">
      <c r="A12" s="1" t="s">
        <v>24</v>
      </c>
      <c r="B12" s="7">
        <f t="shared" ref="B12:M12" si="5">+B13</f>
        <v>160.84623906838672</v>
      </c>
      <c r="C12" s="7">
        <f t="shared" si="5"/>
        <v>236.39199079300002</v>
      </c>
      <c r="D12" s="7">
        <f t="shared" si="5"/>
        <v>289.29201881261463</v>
      </c>
      <c r="E12" s="7">
        <f t="shared" si="5"/>
        <v>424.81219632000006</v>
      </c>
      <c r="F12" s="7">
        <f t="shared" si="5"/>
        <v>783.20693967000011</v>
      </c>
      <c r="G12" s="7">
        <f t="shared" si="5"/>
        <v>1570.7747706330726</v>
      </c>
      <c r="H12" s="7">
        <f t="shared" si="5"/>
        <v>1950.3737357530154</v>
      </c>
      <c r="I12" s="7">
        <f t="shared" si="5"/>
        <v>2258.4188797400002</v>
      </c>
      <c r="J12" s="7">
        <f t="shared" si="5"/>
        <v>2401.7278776200001</v>
      </c>
      <c r="K12" s="7">
        <f t="shared" si="5"/>
        <v>2337.66428636</v>
      </c>
      <c r="L12" s="7">
        <f t="shared" si="5"/>
        <v>1880.9570863600002</v>
      </c>
      <c r="M12" s="7">
        <f t="shared" si="5"/>
        <v>1606.28308644</v>
      </c>
      <c r="N12" s="7">
        <v>1331.6051134300001</v>
      </c>
      <c r="O12" s="7">
        <f>+O13</f>
        <v>762.59885825999993</v>
      </c>
      <c r="P12" s="7">
        <f>+P13</f>
        <v>592.70146548000014</v>
      </c>
      <c r="Q12" s="7">
        <f>+Q13</f>
        <v>347.99115042000005</v>
      </c>
      <c r="R12" s="7">
        <f>+R13</f>
        <v>387.72489245999992</v>
      </c>
    </row>
    <row r="13" spans="1:20" x14ac:dyDescent="0.25">
      <c r="A13" s="6" t="s">
        <v>7</v>
      </c>
      <c r="B13" s="7">
        <f t="shared" ref="B13:C13" si="6">SUM(B14:B16)</f>
        <v>160.84623906838672</v>
      </c>
      <c r="C13" s="7">
        <f t="shared" si="6"/>
        <v>236.39199079300002</v>
      </c>
      <c r="D13" s="7">
        <f t="shared" ref="D13:I13" si="7">SUM(D14:D16)</f>
        <v>289.29201881261463</v>
      </c>
      <c r="E13" s="7">
        <f t="shared" si="7"/>
        <v>424.81219632000006</v>
      </c>
      <c r="F13" s="7">
        <f t="shared" si="7"/>
        <v>783.20693967000011</v>
      </c>
      <c r="G13" s="3">
        <f t="shared" si="7"/>
        <v>1570.7747706330726</v>
      </c>
      <c r="H13" s="3">
        <f t="shared" si="7"/>
        <v>1950.3737357530154</v>
      </c>
      <c r="I13" s="3">
        <f t="shared" si="7"/>
        <v>2258.4188797400002</v>
      </c>
      <c r="J13" s="3">
        <f>SUM(J14:J17)</f>
        <v>2401.7278776200001</v>
      </c>
      <c r="K13" s="3">
        <f t="shared" ref="K13:L13" si="8">SUM(K14:K17)</f>
        <v>2337.66428636</v>
      </c>
      <c r="L13" s="3">
        <f t="shared" si="8"/>
        <v>1880.9570863600002</v>
      </c>
      <c r="M13" s="3">
        <f t="shared" ref="M13:R13" si="9">SUM(M14:M17)</f>
        <v>1606.28308644</v>
      </c>
      <c r="N13" s="3">
        <f t="shared" si="9"/>
        <v>1331.6051134300001</v>
      </c>
      <c r="O13" s="3">
        <f t="shared" si="9"/>
        <v>762.59885825999993</v>
      </c>
      <c r="P13" s="3">
        <f t="shared" si="9"/>
        <v>592.70146548000014</v>
      </c>
      <c r="Q13" s="3">
        <f t="shared" si="9"/>
        <v>347.99115042000005</v>
      </c>
      <c r="R13" s="3">
        <f t="shared" si="9"/>
        <v>387.72489245999992</v>
      </c>
      <c r="T13" s="11"/>
    </row>
    <row r="14" spans="1:20" x14ac:dyDescent="0.25">
      <c r="A14" s="8" t="s">
        <v>3</v>
      </c>
      <c r="B14" s="16">
        <v>9.6883992000000002E-2</v>
      </c>
      <c r="C14" s="4">
        <v>4.9163193000000001E-2</v>
      </c>
      <c r="D14" s="4">
        <v>0</v>
      </c>
      <c r="E14" s="3">
        <v>0</v>
      </c>
      <c r="F14" s="3">
        <v>0</v>
      </c>
      <c r="G14" s="3">
        <v>0</v>
      </c>
      <c r="H14" s="3">
        <v>0</v>
      </c>
      <c r="I14" s="3">
        <v>14.355879739999999</v>
      </c>
      <c r="J14" s="3">
        <v>37.351877619999996</v>
      </c>
      <c r="K14" s="3">
        <v>32.016286359999995</v>
      </c>
      <c r="L14" s="3">
        <v>26.681086359999998</v>
      </c>
      <c r="M14" s="3">
        <v>21.345886359999994</v>
      </c>
      <c r="N14" s="3">
        <v>16.010686359999994</v>
      </c>
      <c r="O14" s="3">
        <v>25.674399999999999</v>
      </c>
      <c r="P14" s="3">
        <v>25.337199930000001</v>
      </c>
      <c r="Q14" s="3">
        <v>20.000000100000001</v>
      </c>
      <c r="R14" s="3">
        <v>89.642857239999969</v>
      </c>
      <c r="T14" s="11"/>
    </row>
    <row r="15" spans="1:20" x14ac:dyDescent="0.25">
      <c r="A15" s="8" t="s">
        <v>4</v>
      </c>
      <c r="B15" s="16">
        <v>39.434918557300755</v>
      </c>
      <c r="C15" s="4">
        <v>45.555555600000012</v>
      </c>
      <c r="D15" s="4">
        <v>105.66666670000002</v>
      </c>
      <c r="E15" s="3">
        <v>232.79583232000005</v>
      </c>
      <c r="F15" s="3">
        <v>582.1978476700001</v>
      </c>
      <c r="G15" s="3">
        <f>696925.89/G22</f>
        <v>1387</v>
      </c>
      <c r="H15" s="3">
        <f>957560.52/H22</f>
        <v>1766</v>
      </c>
      <c r="I15" s="3">
        <v>1974.7460000000001</v>
      </c>
      <c r="J15" s="3">
        <v>1562.5550000000001</v>
      </c>
      <c r="K15" s="3">
        <v>518.577</v>
      </c>
      <c r="L15" s="3">
        <v>488.315</v>
      </c>
      <c r="M15" s="3">
        <v>393.62235287999999</v>
      </c>
      <c r="N15" s="3">
        <v>358.08823524000002</v>
      </c>
      <c r="O15" s="3">
        <v>210.29411764</v>
      </c>
      <c r="P15" s="3">
        <v>175</v>
      </c>
      <c r="Q15" s="3">
        <v>125</v>
      </c>
      <c r="R15" s="3">
        <v>75</v>
      </c>
      <c r="T15" s="11"/>
    </row>
    <row r="16" spans="1:20" x14ac:dyDescent="0.25">
      <c r="A16" s="8" t="s">
        <v>5</v>
      </c>
      <c r="B16" s="16">
        <v>121.31443651908596</v>
      </c>
      <c r="C16" s="4">
        <v>190.787272</v>
      </c>
      <c r="D16" s="4">
        <v>183.62535211261462</v>
      </c>
      <c r="E16" s="3">
        <v>192.01636400000001</v>
      </c>
      <c r="F16" s="3">
        <v>201.00909200000001</v>
      </c>
      <c r="G16" s="3">
        <f>92341.309/G22</f>
        <v>183.77477063307259</v>
      </c>
      <c r="H16" s="3">
        <f>99971.127/H22</f>
        <v>184.37373575301535</v>
      </c>
      <c r="I16" s="3">
        <v>269.31700000000001</v>
      </c>
      <c r="J16" s="3">
        <v>301.82100000000003</v>
      </c>
      <c r="K16" s="3">
        <v>287.07100000000003</v>
      </c>
      <c r="L16" s="3">
        <v>365.96100000000001</v>
      </c>
      <c r="M16" s="3">
        <v>341.11484719999999</v>
      </c>
      <c r="N16" s="3">
        <v>327.18519183000001</v>
      </c>
      <c r="O16" s="3">
        <v>206.50934061999999</v>
      </c>
      <c r="P16" s="3">
        <v>217.90026555000014</v>
      </c>
      <c r="Q16" s="3">
        <v>202.99115032000006</v>
      </c>
      <c r="R16" s="3">
        <v>173.08203521999997</v>
      </c>
      <c r="T16" s="11"/>
    </row>
    <row r="17" spans="1:20" x14ac:dyDescent="0.25">
      <c r="A17" s="8" t="s">
        <v>12</v>
      </c>
      <c r="B17" s="16"/>
      <c r="D17" s="3"/>
      <c r="E17" s="3"/>
      <c r="F17" s="3"/>
      <c r="G17" s="3"/>
      <c r="J17" s="3">
        <v>500</v>
      </c>
      <c r="K17" s="3">
        <v>1500</v>
      </c>
      <c r="L17" s="3">
        <v>1000</v>
      </c>
      <c r="M17" s="3">
        <v>850.2</v>
      </c>
      <c r="N17" s="3">
        <v>630.32099999999991</v>
      </c>
      <c r="O17" s="3">
        <v>320.12099999999998</v>
      </c>
      <c r="P17" s="3">
        <v>174.464</v>
      </c>
      <c r="Q17" s="3">
        <v>0</v>
      </c>
      <c r="R17" s="3">
        <v>50</v>
      </c>
      <c r="T17" s="11"/>
    </row>
    <row r="18" spans="1:20" x14ac:dyDescent="0.25">
      <c r="A18" s="8"/>
      <c r="B18" s="16"/>
      <c r="D18" s="4"/>
      <c r="E18" s="3"/>
      <c r="F18" s="3"/>
      <c r="G18" s="3"/>
      <c r="M18" s="17"/>
    </row>
    <row r="19" spans="1:20" x14ac:dyDescent="0.25">
      <c r="A19" s="1" t="s">
        <v>8</v>
      </c>
      <c r="B19" s="7">
        <f t="shared" ref="B19:N19" si="10">B12*B22</f>
        <v>88846.637074204773</v>
      </c>
      <c r="C19" s="9">
        <f t="shared" si="10"/>
        <v>132875.93802474532</v>
      </c>
      <c r="D19" s="9">
        <f t="shared" si="10"/>
        <v>148262.159641465</v>
      </c>
      <c r="E19" s="9">
        <f t="shared" si="10"/>
        <v>217002.56612418243</v>
      </c>
      <c r="F19" s="9">
        <f t="shared" si="10"/>
        <v>398832.46988815418</v>
      </c>
      <c r="G19" s="9">
        <f t="shared" si="10"/>
        <v>789267.19900000002</v>
      </c>
      <c r="H19" s="9">
        <f t="shared" si="10"/>
        <v>1057531.6470000001</v>
      </c>
      <c r="I19" s="9">
        <f t="shared" si="10"/>
        <v>1214600.2577129693</v>
      </c>
      <c r="J19" s="9">
        <f t="shared" si="10"/>
        <v>1336417.4602228729</v>
      </c>
      <c r="K19" s="9">
        <f t="shared" si="10"/>
        <v>1333614.0987255163</v>
      </c>
      <c r="L19" s="9">
        <f t="shared" si="10"/>
        <v>1147139.2982583733</v>
      </c>
      <c r="M19" s="9">
        <f t="shared" si="10"/>
        <v>921251.53856593312</v>
      </c>
      <c r="N19" s="9">
        <f t="shared" si="10"/>
        <v>819922.53254338831</v>
      </c>
      <c r="O19" s="9">
        <f>O12*O22</f>
        <v>490091.78224937152</v>
      </c>
      <c r="P19" s="9">
        <f>P12*P22</f>
        <v>354222.10382946726</v>
      </c>
      <c r="Q19" s="9">
        <f>Q12*Q22</f>
        <v>182249.92529796244</v>
      </c>
      <c r="R19" s="9">
        <f>R12*R22</f>
        <v>198332.91424006375</v>
      </c>
    </row>
    <row r="20" spans="1:20" x14ac:dyDescent="0.25">
      <c r="A20" s="6" t="s">
        <v>7</v>
      </c>
      <c r="B20" s="10">
        <f t="shared" ref="B20:F20" si="11">+B13*B22</f>
        <v>88846.637074204773</v>
      </c>
      <c r="C20" s="4">
        <f t="shared" si="11"/>
        <v>132875.93802474532</v>
      </c>
      <c r="D20" s="11">
        <f t="shared" si="11"/>
        <v>148262.159641465</v>
      </c>
      <c r="E20" s="11">
        <f t="shared" si="11"/>
        <v>217002.56612418243</v>
      </c>
      <c r="F20" s="11">
        <f t="shared" si="11"/>
        <v>398832.46988815418</v>
      </c>
      <c r="G20" s="3">
        <v>789267.19948585203</v>
      </c>
      <c r="H20" s="3">
        <v>1057501.6471966044</v>
      </c>
      <c r="I20" s="3">
        <v>1214600.5266179694</v>
      </c>
      <c r="J20" s="3">
        <v>1336418.3494529435</v>
      </c>
      <c r="K20" s="3">
        <v>1333614.8865665016</v>
      </c>
      <c r="L20" s="3">
        <v>1147139.9648096911</v>
      </c>
      <c r="M20" s="3">
        <v>921251.53856593324</v>
      </c>
      <c r="N20" s="3">
        <v>819922.5325433882</v>
      </c>
      <c r="O20" s="3">
        <v>490091.78224937152</v>
      </c>
      <c r="P20" s="3">
        <v>354222.10382946726</v>
      </c>
      <c r="Q20" s="3">
        <v>182249.92529796244</v>
      </c>
      <c r="R20" s="3">
        <v>198332.91424006375</v>
      </c>
    </row>
    <row r="21" spans="1:20" x14ac:dyDescent="0.25">
      <c r="B21" s="10"/>
      <c r="D21" s="4"/>
      <c r="E21" s="3"/>
      <c r="F21" s="3"/>
      <c r="G21" s="3"/>
      <c r="N21" s="10"/>
    </row>
    <row r="22" spans="1:20" ht="14.4" x14ac:dyDescent="0.25">
      <c r="A22" s="6" t="s">
        <v>25</v>
      </c>
      <c r="B22" s="3">
        <v>552.37</v>
      </c>
      <c r="C22" s="4">
        <v>562.1</v>
      </c>
      <c r="D22" s="4">
        <v>512.5</v>
      </c>
      <c r="E22" s="3">
        <v>510.82</v>
      </c>
      <c r="F22" s="3">
        <v>509.23</v>
      </c>
      <c r="G22" s="3">
        <v>502.47</v>
      </c>
      <c r="H22" s="3">
        <v>542.22</v>
      </c>
      <c r="I22" s="3">
        <v>537.80999999999995</v>
      </c>
      <c r="J22" s="3">
        <v>556.44000000000005</v>
      </c>
      <c r="K22" s="3">
        <v>570.49</v>
      </c>
      <c r="L22" s="3">
        <v>609.87</v>
      </c>
      <c r="M22" s="3">
        <v>573.53</v>
      </c>
      <c r="N22" s="3">
        <v>615.74</v>
      </c>
      <c r="O22" s="3">
        <v>642.66</v>
      </c>
      <c r="P22" s="3">
        <v>597.64</v>
      </c>
      <c r="Q22" s="3">
        <v>523.72</v>
      </c>
      <c r="R22" s="3">
        <v>511.53</v>
      </c>
    </row>
    <row r="23" spans="1:20" x14ac:dyDescent="0.25">
      <c r="B23" s="3"/>
      <c r="D23" s="4"/>
      <c r="E23" s="3"/>
      <c r="F23" s="3"/>
      <c r="G23" s="3"/>
    </row>
    <row r="24" spans="1:20" x14ac:dyDescent="0.25">
      <c r="A24" s="25" t="s">
        <v>2</v>
      </c>
      <c r="B24" s="26">
        <f>B19+B5</f>
        <v>150721.61178121428</v>
      </c>
      <c r="C24" s="26">
        <f t="shared" ref="C24:O24" si="12">C19+C5</f>
        <v>214255.45446587831</v>
      </c>
      <c r="D24" s="27">
        <f t="shared" si="12"/>
        <v>569480.63173858775</v>
      </c>
      <c r="E24" s="27">
        <f t="shared" si="12"/>
        <v>647755.75538274972</v>
      </c>
      <c r="F24" s="27">
        <f t="shared" si="12"/>
        <v>888861.52787337406</v>
      </c>
      <c r="G24" s="27">
        <f t="shared" si="12"/>
        <v>1393863.2311642275</v>
      </c>
      <c r="H24" s="27">
        <f>H19+H5</f>
        <v>3198901.4559741374</v>
      </c>
      <c r="I24" s="27">
        <f t="shared" si="12"/>
        <v>3169466.5022649309</v>
      </c>
      <c r="J24" s="27">
        <f t="shared" si="12"/>
        <v>3450829.8795808656</v>
      </c>
      <c r="K24" s="27">
        <f t="shared" si="12"/>
        <v>4418907.8181767371</v>
      </c>
      <c r="L24" s="27">
        <f t="shared" si="12"/>
        <v>4048212.5345892049</v>
      </c>
      <c r="M24" s="27">
        <f t="shared" si="12"/>
        <v>4881294.1154127019</v>
      </c>
      <c r="N24" s="27">
        <f t="shared" si="12"/>
        <v>6253284.2810664903</v>
      </c>
      <c r="O24" s="27">
        <f t="shared" si="12"/>
        <v>5728950.3936904883</v>
      </c>
      <c r="P24" s="27">
        <f t="shared" ref="P24:R24" si="13">P19+P5</f>
        <v>7073441.8005667655</v>
      </c>
      <c r="Q24" s="27">
        <f t="shared" ref="Q24" si="14">Q19+Q5</f>
        <v>7794245.3358842321</v>
      </c>
      <c r="R24" s="27">
        <f t="shared" si="13"/>
        <v>5982360.944716977</v>
      </c>
    </row>
    <row r="25" spans="1:20" x14ac:dyDescent="0.25">
      <c r="A25" s="28" t="s">
        <v>18</v>
      </c>
      <c r="B25" s="29">
        <v>16208974.6985124</v>
      </c>
      <c r="C25" s="29">
        <v>17626147.744796</v>
      </c>
      <c r="D25" s="29">
        <v>19802010.5927076</v>
      </c>
      <c r="E25" s="29">
        <v>21623524.556480799</v>
      </c>
      <c r="F25" s="29">
        <v>23752868.5692912</v>
      </c>
      <c r="G25" s="29">
        <v>25462954.639352702</v>
      </c>
      <c r="H25" s="29">
        <v>28001327.620471001</v>
      </c>
      <c r="I25" s="29">
        <v>30171918.863718402</v>
      </c>
      <c r="J25" s="29">
        <v>32056288.212048002</v>
      </c>
      <c r="K25" s="29">
        <v>34343647.497605197</v>
      </c>
      <c r="L25" s="29">
        <v>36014718.708003998</v>
      </c>
      <c r="M25" s="29">
        <v>37832149.784087896</v>
      </c>
      <c r="N25" s="29">
        <v>36495246.081759401</v>
      </c>
      <c r="O25" s="29">
        <v>40326625.935924597</v>
      </c>
      <c r="P25" s="29">
        <v>44810030.571349204</v>
      </c>
      <c r="Q25" s="29">
        <v>47059272.162280098</v>
      </c>
      <c r="R25" s="29">
        <v>49115934.7426349</v>
      </c>
    </row>
    <row r="26" spans="1:20" s="1" customFormat="1" x14ac:dyDescent="0.25">
      <c r="A26" s="1" t="s">
        <v>19</v>
      </c>
      <c r="B26" s="12">
        <f>+B24/B25</f>
        <v>9.2986518015261612E-3</v>
      </c>
      <c r="C26" s="12">
        <f t="shared" ref="C26:O26" si="15">+C24/C25</f>
        <v>1.2155546269554887E-2</v>
      </c>
      <c r="D26" s="12">
        <f t="shared" si="15"/>
        <v>2.875872776011482E-2</v>
      </c>
      <c r="E26" s="12">
        <f t="shared" si="15"/>
        <v>2.9956067230890466E-2</v>
      </c>
      <c r="F26" s="12">
        <f t="shared" si="15"/>
        <v>3.7421228736243463E-2</v>
      </c>
      <c r="G26" s="12">
        <f t="shared" si="15"/>
        <v>5.4740828427272459E-2</v>
      </c>
      <c r="H26" s="12">
        <f t="shared" si="15"/>
        <v>0.11424106382854178</v>
      </c>
      <c r="I26" s="12">
        <f t="shared" si="15"/>
        <v>0.10504689862719339</v>
      </c>
      <c r="J26" s="12">
        <f t="shared" si="15"/>
        <v>0.1076490782948448</v>
      </c>
      <c r="K26" s="12">
        <f t="shared" si="15"/>
        <v>0.12866739965476498</v>
      </c>
      <c r="L26" s="12">
        <f t="shared" si="15"/>
        <v>0.11240439131042054</v>
      </c>
      <c r="M26" s="12">
        <f t="shared" si="15"/>
        <v>0.129025026155552</v>
      </c>
      <c r="N26" s="12">
        <f t="shared" si="15"/>
        <v>0.1713451737537928</v>
      </c>
      <c r="O26" s="12">
        <f t="shared" si="15"/>
        <v>0.14206371747523033</v>
      </c>
      <c r="P26" s="12">
        <f t="shared" ref="P26:R26" si="16">+P24/P25</f>
        <v>0.15785398292250682</v>
      </c>
      <c r="Q26" s="12">
        <f t="shared" ref="Q26" si="17">+Q24/Q25</f>
        <v>0.16562613439932533</v>
      </c>
      <c r="R26" s="12">
        <f t="shared" si="16"/>
        <v>0.12180081629443186</v>
      </c>
    </row>
    <row r="27" spans="1:20" hidden="1" x14ac:dyDescent="0.25">
      <c r="B27" s="12">
        <f>+B25/B26</f>
        <v>1743153205.9144387</v>
      </c>
      <c r="D27" s="3"/>
      <c r="E27" s="3"/>
      <c r="F27" s="3"/>
      <c r="G27" s="3"/>
    </row>
    <row r="28" spans="1:20" x14ac:dyDescent="0.25">
      <c r="B28" s="13"/>
      <c r="C28" s="14"/>
      <c r="D28" s="3"/>
      <c r="E28" s="3"/>
      <c r="F28" s="3"/>
      <c r="G28" s="3"/>
      <c r="O28" s="18"/>
      <c r="P28" s="18"/>
      <c r="Q28" s="18"/>
    </row>
    <row r="29" spans="1:20" s="19" customFormat="1" x14ac:dyDescent="0.3">
      <c r="A29" s="6" t="s">
        <v>10</v>
      </c>
      <c r="B29" s="3"/>
      <c r="C29" s="4"/>
      <c r="E29" s="3"/>
      <c r="F29" s="3"/>
      <c r="G29" s="3"/>
    </row>
    <row r="30" spans="1:20" s="19" customFormat="1" x14ac:dyDescent="0.3">
      <c r="A30" s="6" t="s">
        <v>15</v>
      </c>
      <c r="B30" s="3"/>
      <c r="C30" s="3"/>
      <c r="D30" s="3"/>
      <c r="E30" s="3"/>
      <c r="F30" s="3"/>
      <c r="G30" s="3"/>
      <c r="K30" s="20"/>
      <c r="L30" s="20"/>
      <c r="M30" s="20"/>
      <c r="N30" s="20"/>
      <c r="O30" s="20"/>
      <c r="P30" s="20"/>
      <c r="Q30" s="20"/>
      <c r="R30" s="20"/>
      <c r="S30" s="20"/>
    </row>
    <row r="31" spans="1:20" x14ac:dyDescent="0.25">
      <c r="A31" s="6" t="s">
        <v>14</v>
      </c>
      <c r="B31" s="3"/>
      <c r="D31" s="3"/>
      <c r="E31" s="3"/>
      <c r="F31" s="3"/>
      <c r="G31" s="3"/>
      <c r="K31" s="21"/>
      <c r="L31" s="21"/>
      <c r="M31" s="21"/>
      <c r="N31" s="21"/>
      <c r="O31" s="21"/>
      <c r="P31" s="21"/>
      <c r="Q31" s="21"/>
    </row>
    <row r="32" spans="1:20" x14ac:dyDescent="0.25">
      <c r="A32" s="6" t="s">
        <v>16</v>
      </c>
      <c r="B32" s="3"/>
      <c r="D32" s="3"/>
      <c r="E32" s="3"/>
      <c r="F32" s="3"/>
      <c r="G32" s="3"/>
    </row>
    <row r="33" spans="1:7" x14ac:dyDescent="0.25">
      <c r="A33" s="6" t="s">
        <v>22</v>
      </c>
      <c r="B33" s="3"/>
      <c r="D33" s="3"/>
      <c r="E33" s="3"/>
      <c r="F33" s="3"/>
      <c r="G33" s="3"/>
    </row>
    <row r="34" spans="1:7" x14ac:dyDescent="0.25">
      <c r="B34" s="3"/>
      <c r="D34" s="3"/>
      <c r="E34" s="3"/>
      <c r="F34" s="3"/>
      <c r="G34" s="3"/>
    </row>
    <row r="35" spans="1:7" x14ac:dyDescent="0.25">
      <c r="A35" s="1" t="s">
        <v>17</v>
      </c>
      <c r="B35" s="3"/>
      <c r="D35" s="3"/>
      <c r="E35" s="3"/>
      <c r="F35" s="3"/>
      <c r="G35" s="3"/>
    </row>
    <row r="36" spans="1:7" x14ac:dyDescent="0.25">
      <c r="B36" s="3"/>
      <c r="D36" s="3"/>
      <c r="E36" s="3"/>
      <c r="F36" s="3"/>
      <c r="G36" s="3"/>
    </row>
    <row r="37" spans="1:7" x14ac:dyDescent="0.3">
      <c r="A37" s="22" t="s">
        <v>20</v>
      </c>
      <c r="B37" s="3"/>
      <c r="D37" s="3"/>
      <c r="E37" s="3"/>
      <c r="F37" s="3"/>
      <c r="G37" s="3"/>
    </row>
    <row r="38" spans="1:7" x14ac:dyDescent="0.3">
      <c r="A38" s="23" t="s">
        <v>21</v>
      </c>
      <c r="B38" s="3"/>
      <c r="D38" s="3"/>
      <c r="E38" s="3"/>
      <c r="F38" s="3"/>
      <c r="G38" s="3"/>
    </row>
    <row r="39" spans="1:7" x14ac:dyDescent="0.25">
      <c r="B39" s="3"/>
      <c r="D39" s="3"/>
      <c r="E39" s="3"/>
      <c r="F39" s="3"/>
      <c r="G39" s="3"/>
    </row>
    <row r="40" spans="1:7" x14ac:dyDescent="0.25">
      <c r="B40" s="3"/>
      <c r="D40" s="3"/>
      <c r="E40" s="3"/>
      <c r="F40" s="3"/>
      <c r="G40" s="3"/>
    </row>
  </sheetData>
  <mergeCells count="3">
    <mergeCell ref="A1:O1"/>
    <mergeCell ref="A2:O2"/>
    <mergeCell ref="A3:O3"/>
  </mergeCells>
  <phoneticPr fontId="0" type="noConversion"/>
  <hyperlinks>
    <hyperlink ref="A38" r:id="rId1" xr:uid="{33B0AECC-1C9A-442B-A006-2B2BAD3DBB0D}"/>
  </hyperlinks>
  <printOptions horizontalCentered="1" verticalCentered="1"/>
  <pageMargins left="7.874015748031496E-2" right="7.874015748031496E-2" top="7.874015748031496E-2" bottom="7.874015748031496E-2" header="0.15748031496062992" footer="0"/>
  <pageSetup scale="46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2" ma:contentTypeDescription="Crear nuevo documento." ma:contentTypeScope="" ma:versionID="59e91cec50a7172bc5089a75d4d12ad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ba7308e279aa77cd8a17ced8e2dc33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CF1EF6-8818-4063-8666-BD06FBB35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9B22A6-7242-4FE2-BBB4-5BD2A593E3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54D609-C7D9-4E89-9DF4-22FB342B4BB4}">
  <ds:schemaRefs>
    <ds:schemaRef ds:uri="http://www.w3.org/XML/1998/namespace"/>
    <ds:schemaRef ds:uri="http://schemas.microsoft.com/office/2006/documentManagement/types"/>
    <ds:schemaRef ds:uri="http://purl.org/dc/terms/"/>
    <ds:schemaRef ds:uri="ca0b8503-558e-4550-823a-26f008707f9a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f1d2543-a317-404b-b796-299c7d33105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Publ Sector Financiero</vt:lpstr>
      <vt:lpstr>'Deuda Publ Sector Financiero'!Área_de_impresión</vt:lpstr>
      <vt:lpstr>'Deuda Publ Sector Financiero'!Títulos_a_imprimir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jimenezgr</dc:creator>
  <cp:lastModifiedBy>Javier Villegas Solano</cp:lastModifiedBy>
  <cp:lastPrinted>2010-06-22T17:34:16Z</cp:lastPrinted>
  <dcterms:created xsi:type="dcterms:W3CDTF">2004-06-17T15:53:07Z</dcterms:created>
  <dcterms:modified xsi:type="dcterms:W3CDTF">2025-02-20T19:24:16Z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