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mhaciendacr-my.sharepoint.com/personal/hernandezha_hacienda_go_cr/Documents/CREDITO PUBLICO DEF/Deuda Pública/Publicados/2025/Históricos/"/>
    </mc:Choice>
  </mc:AlternateContent>
  <xr:revisionPtr revIDLastSave="0" documentId="8_{ACDA2DCE-92E1-4EE1-B4D6-BEBB0C997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 venci. y tipo de título" sheetId="116" r:id="rId1"/>
  </sheets>
  <definedNames>
    <definedName name="_xlnm.Print_Area" localSheetId="0">'4 venci. y tipo de título'!$A$1:$C$45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16" l="1"/>
  <c r="L35" i="116"/>
  <c r="K35" i="116"/>
  <c r="J35" i="116"/>
  <c r="I35" i="116"/>
  <c r="H35" i="116"/>
  <c r="G35" i="116"/>
  <c r="F35" i="116"/>
  <c r="E35" i="116"/>
  <c r="D35" i="116"/>
  <c r="C36" i="116"/>
  <c r="C35" i="116"/>
  <c r="B36" i="116"/>
  <c r="B35" i="116"/>
  <c r="C10" i="116"/>
  <c r="D10" i="116"/>
  <c r="E10" i="116"/>
  <c r="F10" i="116"/>
  <c r="G10" i="116"/>
  <c r="H10" i="116"/>
  <c r="I10" i="116"/>
  <c r="J10" i="116"/>
  <c r="K10" i="116"/>
  <c r="L10" i="116"/>
  <c r="M10" i="116"/>
  <c r="N10" i="116"/>
  <c r="N36" i="116" s="1"/>
  <c r="B10" i="116"/>
  <c r="N35" i="116" l="1"/>
  <c r="N25" i="116"/>
  <c r="N21" i="116" l="1"/>
  <c r="O21" i="116" l="1"/>
  <c r="P21" i="116"/>
  <c r="Q21" i="116" l="1"/>
  <c r="R21" i="116"/>
  <c r="O10" i="116" l="1"/>
  <c r="O36" i="116" s="1"/>
  <c r="P10" i="116"/>
  <c r="P36" i="116" s="1"/>
  <c r="Q10" i="116"/>
  <c r="Q36" i="116" s="1"/>
  <c r="R10" i="116"/>
  <c r="R23" i="116" l="1"/>
  <c r="R36" i="116" s="1"/>
  <c r="Q23" i="116"/>
  <c r="P23" i="116" l="1"/>
  <c r="O23" i="116" l="1"/>
  <c r="N23" i="116" l="1"/>
  <c r="M23" i="116" l="1"/>
  <c r="M36" i="116" s="1"/>
  <c r="L23" i="116" l="1"/>
  <c r="L36" i="116" s="1"/>
  <c r="K23" i="116" l="1"/>
  <c r="K36" i="116" s="1"/>
  <c r="J23" i="116" l="1"/>
  <c r="J36" i="116" s="1"/>
  <c r="I23" i="116" l="1"/>
  <c r="I36" i="116" s="1"/>
  <c r="H23" i="116" l="1"/>
  <c r="H36" i="116" s="1"/>
  <c r="G23" i="116" l="1"/>
  <c r="G36" i="116" s="1"/>
  <c r="B16" i="116"/>
  <c r="C23" i="116"/>
  <c r="E23" i="116"/>
  <c r="E36" i="116" s="1"/>
  <c r="F23" i="116"/>
  <c r="F36" i="116" s="1"/>
  <c r="B23" i="116"/>
  <c r="D23" i="116"/>
  <c r="D36" i="116" s="1"/>
</calcChain>
</file>

<file path=xl/sharedStrings.xml><?xml version="1.0" encoding="utf-8"?>
<sst xmlns="http://schemas.openxmlformats.org/spreadsheetml/2006/main" count="391" uniqueCount="53">
  <si>
    <t>Deuda Interna del Gobierno Central</t>
  </si>
  <si>
    <t>Por Tipo de Instrumento y Plazo de Vencimiento</t>
  </si>
  <si>
    <t>Millones de colones</t>
  </si>
  <si>
    <t>Dic. 08</t>
  </si>
  <si>
    <t>Dic. 09</t>
  </si>
  <si>
    <t>Dic. 10</t>
  </si>
  <si>
    <t>Dic. 11</t>
  </si>
  <si>
    <t>Dic. 12</t>
  </si>
  <si>
    <t>Dic. 13</t>
  </si>
  <si>
    <t>Dic. 14</t>
  </si>
  <si>
    <t>Dic. 15</t>
  </si>
  <si>
    <t>Dic. 16</t>
  </si>
  <si>
    <t>Dic. 17</t>
  </si>
  <si>
    <t>Dic. 18</t>
  </si>
  <si>
    <t>Dic. 19</t>
  </si>
  <si>
    <t>Total por Tipo de Instrumento</t>
  </si>
  <si>
    <t>Tasa Básica</t>
  </si>
  <si>
    <t>Dólares tasa fija</t>
  </si>
  <si>
    <t>Dólares Ajustables</t>
  </si>
  <si>
    <t>Colones Ajustables</t>
  </si>
  <si>
    <t>TUDES</t>
  </si>
  <si>
    <t>Cero Cupón</t>
  </si>
  <si>
    <t>Cero Cupón Dólares</t>
  </si>
  <si>
    <t>Interés Fijo</t>
  </si>
  <si>
    <t>Bonos Emisiones Especiales</t>
  </si>
  <si>
    <t>Total Otras Deudas</t>
  </si>
  <si>
    <t>Total por plazo de vencimiento</t>
  </si>
  <si>
    <t>De 0 a 30 días</t>
  </si>
  <si>
    <t>De 31 a 60 días</t>
  </si>
  <si>
    <t>De 61 a 90 días</t>
  </si>
  <si>
    <t>De 91 a 120 días</t>
  </si>
  <si>
    <t>De 121 a 180 días</t>
  </si>
  <si>
    <t>De 181 a 190 días</t>
  </si>
  <si>
    <t>De 191 a 240 días</t>
  </si>
  <si>
    <t>De 241 a 360 días</t>
  </si>
  <si>
    <t>De 361 a 720 días</t>
  </si>
  <si>
    <t>De 721 a 1440 días</t>
  </si>
  <si>
    <t>De 1441 a más días</t>
  </si>
  <si>
    <t xml:space="preserve">Nota: </t>
  </si>
  <si>
    <t>3/Cifras preliminares</t>
  </si>
  <si>
    <t>1-La Deuda del Convenio-CCSS no corresponde a deuda bonificada.</t>
  </si>
  <si>
    <t xml:space="preserve">Contactar con: </t>
  </si>
  <si>
    <t>Dic. 20</t>
  </si>
  <si>
    <t>Dic. 21</t>
  </si>
  <si>
    <t>Dic. 22</t>
  </si>
  <si>
    <t>Dic. 23</t>
  </si>
  <si>
    <r>
      <rPr>
        <b/>
        <sz val="8"/>
        <rFont val="HendersonSansW00-BasicLight"/>
      </rPr>
      <t>Fuente:</t>
    </r>
    <r>
      <rPr>
        <sz val="8"/>
        <rFont val="HendersonSansW00-BasicLight"/>
      </rPr>
      <t xml:space="preserve"> Crédito Público, Ministerio de Hacienda</t>
    </r>
  </si>
  <si>
    <t>DCPRegistroDeuda@hacienda.go.cr</t>
  </si>
  <si>
    <t>Dic. 24</t>
  </si>
  <si>
    <t xml:space="preserve">2/  No incluye el monto de intereses devengados por ¢ 125.990,60 millones  </t>
  </si>
  <si>
    <t>Organos Desconcentrados</t>
  </si>
  <si>
    <t>3/Se incluye como parte de los saldos históricos el saldo de los Órganos Desconcentrados para efectos comparativos, pese a que por Ley N° 9524 se reconocen como parte del GC a partir del año 2020.</t>
  </si>
  <si>
    <t>Histórico del 31 Dic. 2008 al 31 Dic.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</si>
</sst>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#,##0.00;[Red]#,##0.00"/>
    <numFmt numFmtId="167" formatCode="_-* #,##0.00\ _€_-;\-* #,##0.0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HendersonSansW00-BasicLight"/>
    </font>
    <font>
      <sz val="9"/>
      <name val="HendersonSansW00-BasicLight"/>
    </font>
    <font>
      <b/>
      <sz val="9"/>
      <color indexed="18"/>
      <name val="HendersonSansW00-BasicLight"/>
    </font>
    <font>
      <sz val="9"/>
      <color indexed="18"/>
      <name val="HendersonSansW00-BasicLight"/>
    </font>
    <font>
      <sz val="10"/>
      <name val="HendersonSansW00-BasicLight"/>
    </font>
    <font>
      <b/>
      <sz val="8"/>
      <name val="HendersonSansW00-BasicLight"/>
    </font>
    <font>
      <sz val="8"/>
      <name val="HendersonSansW00-BasicLight"/>
    </font>
    <font>
      <u/>
      <sz val="10"/>
      <color theme="10"/>
      <name val="Arial"/>
      <family val="2"/>
    </font>
    <font>
      <u/>
      <sz val="8"/>
      <color theme="10"/>
      <name val="HendersonSansW00-BasicLight"/>
    </font>
    <font>
      <b/>
      <sz val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6" fontId="3" fillId="0" borderId="0" xfId="0" applyNumberFormat="1" applyFont="1"/>
    <xf numFmtId="164" fontId="3" fillId="0" borderId="0" xfId="1" applyFont="1" applyBorder="1"/>
    <xf numFmtId="0" fontId="3" fillId="2" borderId="0" xfId="0" applyFont="1" applyFill="1"/>
    <xf numFmtId="17" fontId="2" fillId="0" borderId="0" xfId="0" applyNumberFormat="1" applyFont="1" applyAlignment="1">
      <alignment horizontal="center"/>
    </xf>
    <xf numFmtId="164" fontId="2" fillId="0" borderId="0" xfId="1" applyFont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7" fontId="4" fillId="0" borderId="0" xfId="0" applyNumberFormat="1" applyFont="1"/>
    <xf numFmtId="0" fontId="5" fillId="0" borderId="0" xfId="0" applyFont="1"/>
    <xf numFmtId="164" fontId="5" fillId="0" borderId="0" xfId="1" applyFont="1" applyBorder="1"/>
    <xf numFmtId="0" fontId="5" fillId="2" borderId="0" xfId="0" applyFont="1" applyFill="1"/>
    <xf numFmtId="164" fontId="5" fillId="2" borderId="0" xfId="0" applyNumberFormat="1" applyFont="1" applyFill="1"/>
    <xf numFmtId="165" fontId="2" fillId="2" borderId="0" xfId="0" applyNumberFormat="1" applyFont="1" applyFill="1"/>
    <xf numFmtId="166" fontId="2" fillId="2" borderId="0" xfId="0" applyNumberFormat="1" applyFont="1" applyFill="1"/>
    <xf numFmtId="164" fontId="2" fillId="2" borderId="0" xfId="1" applyFont="1" applyFill="1" applyBorder="1"/>
    <xf numFmtId="165" fontId="4" fillId="0" borderId="0" xfId="0" applyNumberFormat="1" applyFont="1"/>
    <xf numFmtId="164" fontId="3" fillId="2" borderId="0" xfId="1" applyFont="1" applyFill="1" applyBorder="1"/>
    <xf numFmtId="164" fontId="3" fillId="0" borderId="0" xfId="0" applyNumberFormat="1" applyFont="1"/>
    <xf numFmtId="2" fontId="3" fillId="0" borderId="0" xfId="0" applyNumberFormat="1" applyFont="1"/>
    <xf numFmtId="165" fontId="2" fillId="0" borderId="0" xfId="0" applyNumberFormat="1" applyFont="1"/>
    <xf numFmtId="164" fontId="6" fillId="0" borderId="0" xfId="1" applyFont="1"/>
    <xf numFmtId="0" fontId="2" fillId="0" borderId="0" xfId="0" applyFont="1"/>
    <xf numFmtId="0" fontId="7" fillId="2" borderId="0" xfId="0" applyFont="1" applyFill="1"/>
    <xf numFmtId="0" fontId="8" fillId="2" borderId="0" xfId="0" applyFont="1" applyFill="1"/>
    <xf numFmtId="164" fontId="7" fillId="2" borderId="0" xfId="1" applyFont="1" applyFill="1" applyBorder="1" applyAlignment="1"/>
    <xf numFmtId="164" fontId="8" fillId="2" borderId="0" xfId="1" applyFont="1" applyFill="1" applyBorder="1" applyAlignment="1"/>
    <xf numFmtId="0" fontId="10" fillId="2" borderId="0" xfId="3" applyFont="1" applyFill="1"/>
    <xf numFmtId="164" fontId="3" fillId="0" borderId="0" xfId="1" applyFont="1"/>
    <xf numFmtId="164" fontId="3" fillId="0" borderId="0" xfId="1" applyFont="1" applyFill="1" applyBorder="1"/>
    <xf numFmtId="0" fontId="8" fillId="0" borderId="0" xfId="0" applyFont="1"/>
    <xf numFmtId="167" fontId="11" fillId="0" borderId="0" xfId="1" applyNumberFormat="1" applyFont="1" applyFill="1" applyBorder="1" applyAlignment="1">
      <alignment horizontal="right"/>
    </xf>
    <xf numFmtId="164" fontId="7" fillId="0" borderId="0" xfId="1" applyFont="1"/>
    <xf numFmtId="0" fontId="2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0</xdr:rowOff>
    </xdr:from>
    <xdr:to>
      <xdr:col>13</xdr:col>
      <xdr:colOff>304799</xdr:colOff>
      <xdr:row>3</xdr:row>
      <xdr:rowOff>121919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EB36F0-26B1-444E-A576-127E26294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160020"/>
          <a:ext cx="2225039" cy="44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N550"/>
  <sheetViews>
    <sheetView showGridLines="0" tabSelected="1" topLeftCell="A27" zoomScaleNormal="100" workbookViewId="0">
      <pane xSplit="1" topLeftCell="N1" activePane="topRight" state="frozen"/>
      <selection pane="topRight" activeCell="A42" sqref="A42"/>
    </sheetView>
  </sheetViews>
  <sheetFormatPr baseColWidth="10" defaultColWidth="11.44140625" defaultRowHeight="12.6" outlineLevelCol="1" x14ac:dyDescent="0.3"/>
  <cols>
    <col min="1" max="1" width="32.109375" style="1" customWidth="1"/>
    <col min="2" max="2" width="19.44140625" style="3" hidden="1" customWidth="1" outlineLevel="1"/>
    <col min="3" max="3" width="19.44140625" style="1" hidden="1" customWidth="1" outlineLevel="1"/>
    <col min="4" max="4" width="17.21875" style="1" hidden="1" customWidth="1" collapsed="1"/>
    <col min="5" max="5" width="18.109375" style="1" hidden="1" customWidth="1"/>
    <col min="6" max="6" width="18.77734375" style="3" hidden="1" customWidth="1"/>
    <col min="7" max="7" width="18.88671875" style="1" hidden="1" customWidth="1"/>
    <col min="8" max="8" width="17.5546875" style="1" hidden="1" customWidth="1"/>
    <col min="9" max="9" width="19.33203125" style="1" hidden="1" customWidth="1"/>
    <col min="10" max="10" width="20.44140625" style="4" hidden="1" customWidth="1"/>
    <col min="11" max="11" width="19.44140625" style="1" hidden="1" customWidth="1"/>
    <col min="12" max="12" width="18" style="1" hidden="1" customWidth="1"/>
    <col min="13" max="13" width="18.6640625" style="1" hidden="1" customWidth="1"/>
    <col min="14" max="14" width="19.44140625" style="1" bestFit="1" customWidth="1"/>
    <col min="15" max="15" width="20" style="1" bestFit="1" customWidth="1"/>
    <col min="16" max="16" width="19.109375" style="1" bestFit="1" customWidth="1"/>
    <col min="17" max="17" width="20.109375" style="1" bestFit="1" customWidth="1"/>
    <col min="18" max="18" width="24.88671875" style="1" bestFit="1" customWidth="1"/>
    <col min="19" max="19" width="17.6640625" style="1" bestFit="1" customWidth="1"/>
    <col min="20" max="20" width="17" style="1" bestFit="1" customWidth="1"/>
    <col min="21" max="16384" width="11.44140625" style="1"/>
  </cols>
  <sheetData>
    <row r="3" spans="1:18" x14ac:dyDescent="0.3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x14ac:dyDescent="0.3">
      <c r="A5" s="33" t="s">
        <v>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x14ac:dyDescent="0.3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5" customHeight="1" x14ac:dyDescent="0.3"/>
    <row r="8" spans="1:18" s="8" customFormat="1" ht="15" customHeight="1" x14ac:dyDescent="0.3">
      <c r="A8" s="5"/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42</v>
      </c>
      <c r="O8" s="7" t="s">
        <v>43</v>
      </c>
      <c r="P8" s="7" t="s">
        <v>44</v>
      </c>
      <c r="Q8" s="7" t="s">
        <v>45</v>
      </c>
      <c r="R8" s="7" t="s">
        <v>48</v>
      </c>
    </row>
    <row r="9" spans="1:18" s="9" customFormat="1" ht="15" customHeight="1" x14ac:dyDescent="0.3">
      <c r="B9" s="10"/>
      <c r="F9" s="10"/>
      <c r="J9" s="11"/>
      <c r="K9" s="12"/>
    </row>
    <row r="10" spans="1:18" s="16" customFormat="1" ht="15" customHeight="1" x14ac:dyDescent="0.3">
      <c r="A10" s="13" t="s">
        <v>15</v>
      </c>
      <c r="B10" s="14">
        <f>SUM(B12:B22)</f>
        <v>2754165.814904653</v>
      </c>
      <c r="C10" s="14">
        <f t="shared" ref="C10:N10" si="0">SUM(C12:C22)</f>
        <v>3612606.7603266402</v>
      </c>
      <c r="D10" s="14">
        <f t="shared" si="0"/>
        <v>4421341.4207248809</v>
      </c>
      <c r="E10" s="14">
        <f t="shared" si="0"/>
        <v>5356500.5220670756</v>
      </c>
      <c r="F10" s="14">
        <f t="shared" si="0"/>
        <v>6633605.516902633</v>
      </c>
      <c r="G10" s="14">
        <f t="shared" si="0"/>
        <v>7170000.8287490495</v>
      </c>
      <c r="H10" s="14">
        <f t="shared" si="0"/>
        <v>8118792.0231063599</v>
      </c>
      <c r="I10" s="14">
        <f t="shared" si="0"/>
        <v>9040430.3659416065</v>
      </c>
      <c r="J10" s="14">
        <f t="shared" si="0"/>
        <v>10812857.150643336</v>
      </c>
      <c r="K10" s="14">
        <f t="shared" si="0"/>
        <v>12695069.173826616</v>
      </c>
      <c r="L10" s="14">
        <f t="shared" si="0"/>
        <v>14834113.152678257</v>
      </c>
      <c r="M10" s="14">
        <f t="shared" si="0"/>
        <v>16582088.697763558</v>
      </c>
      <c r="N10" s="14">
        <f t="shared" si="0"/>
        <v>18521714.419826321</v>
      </c>
      <c r="O10" s="15">
        <f t="shared" ref="O10:R10" si="1">SUM(O12:O22)</f>
        <v>20493129.264461663</v>
      </c>
      <c r="P10" s="15">
        <f t="shared" si="1"/>
        <v>21013776.638411354</v>
      </c>
      <c r="Q10" s="15">
        <f t="shared" si="1"/>
        <v>21223700.05055951</v>
      </c>
      <c r="R10" s="15">
        <f t="shared" si="1"/>
        <v>21530671.807230387</v>
      </c>
    </row>
    <row r="11" spans="1:18" ht="15" customHeight="1" x14ac:dyDescent="0.3">
      <c r="C11" s="3"/>
      <c r="K11" s="4"/>
      <c r="P11" s="3"/>
      <c r="Q11" s="3"/>
      <c r="R11" s="3"/>
    </row>
    <row r="12" spans="1:18" ht="15" customHeight="1" x14ac:dyDescent="0.3">
      <c r="A12" s="1" t="s">
        <v>16</v>
      </c>
      <c r="B12" s="3">
        <v>439619.78235895</v>
      </c>
      <c r="C12" s="3">
        <v>432140.10406370996</v>
      </c>
      <c r="D12" s="3">
        <v>427675.64892416005</v>
      </c>
      <c r="E12" s="3">
        <v>377489.80485285987</v>
      </c>
      <c r="F12" s="3">
        <v>445797.31502894999</v>
      </c>
      <c r="G12" s="3">
        <v>677852.48337004997</v>
      </c>
      <c r="H12" s="3">
        <v>839714.2706088</v>
      </c>
      <c r="I12" s="3">
        <v>719657.74107102002</v>
      </c>
      <c r="J12" s="17">
        <v>1141492.6874649399</v>
      </c>
      <c r="K12" s="17">
        <v>1345786.9874649399</v>
      </c>
      <c r="L12" s="18">
        <v>1345786.9874649399</v>
      </c>
      <c r="M12" s="18">
        <v>1298043.6374649401</v>
      </c>
      <c r="N12" s="3">
        <v>1277016.03746494</v>
      </c>
      <c r="O12" s="3">
        <v>1229724.58746494</v>
      </c>
      <c r="P12" s="3">
        <v>1229724.58746494</v>
      </c>
      <c r="Q12" s="3">
        <v>1229724.58746494</v>
      </c>
      <c r="R12" s="3">
        <v>1226324.58746494</v>
      </c>
    </row>
    <row r="13" spans="1:18" ht="15" customHeight="1" x14ac:dyDescent="0.3">
      <c r="A13" s="1" t="s">
        <v>17</v>
      </c>
      <c r="B13" s="3">
        <v>340602.87900972064</v>
      </c>
      <c r="C13" s="3">
        <v>561479.60257419804</v>
      </c>
      <c r="D13" s="3">
        <v>667055.64123625006</v>
      </c>
      <c r="E13" s="3">
        <v>684307.17660932825</v>
      </c>
      <c r="F13" s="3">
        <v>1007809.3379410551</v>
      </c>
      <c r="G13" s="3">
        <v>938171.38</v>
      </c>
      <c r="H13" s="3">
        <v>1376520.1079997823</v>
      </c>
      <c r="I13" s="3">
        <v>1352802.9210626655</v>
      </c>
      <c r="J13" s="17">
        <v>1916418.8744180764</v>
      </c>
      <c r="K13" s="17">
        <v>2667480.4052553298</v>
      </c>
      <c r="L13" s="18">
        <v>3824348.1846229662</v>
      </c>
      <c r="M13" s="18">
        <v>4190931.4733859641</v>
      </c>
      <c r="N13" s="3">
        <v>675162.76677584578</v>
      </c>
      <c r="O13" s="3">
        <v>374471.13825443306</v>
      </c>
      <c r="P13" s="3">
        <v>3858080.1652912814</v>
      </c>
      <c r="Q13" s="3">
        <v>3434160.3055326026</v>
      </c>
      <c r="R13" s="3">
        <v>3128677.9650231246</v>
      </c>
    </row>
    <row r="14" spans="1:18" ht="15" customHeight="1" x14ac:dyDescent="0.3">
      <c r="A14" s="1" t="s">
        <v>18</v>
      </c>
      <c r="B14" s="3">
        <v>35273.795830000003</v>
      </c>
      <c r="C14" s="3">
        <v>35895.143900000003</v>
      </c>
      <c r="D14" s="3">
        <v>23666.737499999999</v>
      </c>
      <c r="E14" s="3">
        <v>2349.7719999999999</v>
      </c>
      <c r="F14" s="3">
        <v>152.76900000000001</v>
      </c>
      <c r="G14" s="3">
        <v>150.74</v>
      </c>
      <c r="H14" s="3">
        <v>130.1328</v>
      </c>
      <c r="I14" s="3">
        <v>118.31819999999999</v>
      </c>
      <c r="J14" s="19">
        <v>0</v>
      </c>
      <c r="K14" s="19">
        <v>0</v>
      </c>
      <c r="L14" s="19">
        <v>0</v>
      </c>
      <c r="M14" s="19"/>
      <c r="N14" s="3">
        <v>9042.1501908159516</v>
      </c>
      <c r="O14" s="3">
        <v>96849.937401601856</v>
      </c>
      <c r="P14" s="3">
        <v>0</v>
      </c>
      <c r="Q14" s="3">
        <v>0</v>
      </c>
      <c r="R14" s="3">
        <v>0</v>
      </c>
    </row>
    <row r="15" spans="1:18" ht="15" customHeight="1" x14ac:dyDescent="0.3">
      <c r="A15" s="1" t="s">
        <v>19</v>
      </c>
      <c r="C15" s="3"/>
      <c r="D15" s="3"/>
      <c r="E15" s="3"/>
      <c r="G15" s="3"/>
      <c r="H15" s="3"/>
      <c r="I15" s="3">
        <v>0</v>
      </c>
      <c r="J15" s="17">
        <v>187512</v>
      </c>
      <c r="K15" s="17">
        <v>1030235.2</v>
      </c>
      <c r="L15" s="18">
        <v>1560048.3</v>
      </c>
      <c r="M15" s="18">
        <v>1661393.7</v>
      </c>
      <c r="N15" s="3">
        <v>1196283.7063784851</v>
      </c>
      <c r="O15" s="3">
        <v>1344644.0593669368</v>
      </c>
      <c r="P15" s="3">
        <v>1649387.9</v>
      </c>
      <c r="Q15" s="3">
        <v>1401131.15</v>
      </c>
      <c r="R15" s="3">
        <v>1125414.8</v>
      </c>
    </row>
    <row r="16" spans="1:18" ht="15" customHeight="1" x14ac:dyDescent="0.3">
      <c r="A16" s="1" t="s">
        <v>20</v>
      </c>
      <c r="B16" s="3">
        <f>822429.676690239+82.06</f>
        <v>822511.73669023905</v>
      </c>
      <c r="C16" s="3">
        <v>864789.59734492633</v>
      </c>
      <c r="D16" s="3">
        <v>1003850.0702279077</v>
      </c>
      <c r="E16" s="3">
        <v>1280651.7411912277</v>
      </c>
      <c r="F16" s="3">
        <v>1352858.0186876329</v>
      </c>
      <c r="G16" s="3">
        <v>1534526.5275132698</v>
      </c>
      <c r="H16" s="3">
        <v>1605706.4329208287</v>
      </c>
      <c r="I16" s="3">
        <v>1478398.4904919483</v>
      </c>
      <c r="J16" s="17">
        <v>1236091.9768022886</v>
      </c>
      <c r="K16" s="17">
        <v>1241106.0276608586</v>
      </c>
      <c r="L16" s="18">
        <v>1194483.2292531708</v>
      </c>
      <c r="M16" s="18">
        <v>1243395.3451718611</v>
      </c>
      <c r="N16" s="3">
        <v>0</v>
      </c>
      <c r="O16" s="3">
        <v>0</v>
      </c>
      <c r="P16" s="3">
        <v>2147582.3543702262</v>
      </c>
      <c r="Q16" s="3">
        <v>2287815.03428376</v>
      </c>
      <c r="R16" s="3">
        <v>2532281.6324891211</v>
      </c>
    </row>
    <row r="17" spans="1:20" ht="15" customHeight="1" x14ac:dyDescent="0.3">
      <c r="A17" s="1" t="s">
        <v>21</v>
      </c>
      <c r="B17" s="3">
        <v>263447.6183284453</v>
      </c>
      <c r="C17" s="3">
        <v>371358.28382025089</v>
      </c>
      <c r="D17" s="3">
        <v>343418.40236603178</v>
      </c>
      <c r="E17" s="3">
        <v>349447.86091030284</v>
      </c>
      <c r="F17" s="3">
        <v>327195.30549507501</v>
      </c>
      <c r="G17" s="3">
        <v>397414.6</v>
      </c>
      <c r="H17" s="3">
        <v>385390.65692731534</v>
      </c>
      <c r="I17" s="3">
        <v>653229.54920889053</v>
      </c>
      <c r="J17" s="17">
        <v>513207.56885232346</v>
      </c>
      <c r="K17" s="17">
        <v>736608.86653990287</v>
      </c>
      <c r="L17" s="18">
        <v>882798.07365333708</v>
      </c>
      <c r="M17" s="18">
        <v>376868.68749120913</v>
      </c>
      <c r="N17" s="3">
        <v>1766596.85</v>
      </c>
      <c r="O17" s="3">
        <v>1643571.1500000001</v>
      </c>
      <c r="P17" s="3">
        <v>236947.66295070664</v>
      </c>
      <c r="Q17" s="3">
        <v>46068.486148270014</v>
      </c>
      <c r="R17" s="3">
        <v>109848.14163422018</v>
      </c>
    </row>
    <row r="18" spans="1:20" ht="15" customHeight="1" x14ac:dyDescent="0.3">
      <c r="A18" s="1" t="s">
        <v>22</v>
      </c>
      <c r="B18" s="3">
        <v>21968.499461617797</v>
      </c>
      <c r="C18" s="3">
        <v>55642.764468794587</v>
      </c>
      <c r="D18" s="3">
        <v>54423.295637831252</v>
      </c>
      <c r="E18" s="3">
        <v>177783.87703129707</v>
      </c>
      <c r="F18" s="3">
        <v>67391.42</v>
      </c>
      <c r="G18" s="3">
        <v>47145.26</v>
      </c>
      <c r="H18" s="3">
        <v>50413.043681313145</v>
      </c>
      <c r="I18" s="3">
        <v>119704.39783773305</v>
      </c>
      <c r="J18" s="17">
        <v>165752.85845735023</v>
      </c>
      <c r="K18" s="17">
        <v>389892.39023856458</v>
      </c>
      <c r="L18" s="18">
        <v>108471.72092746716</v>
      </c>
      <c r="M18" s="18">
        <v>21358.008670581858</v>
      </c>
      <c r="N18" s="3">
        <v>4152607.2379064457</v>
      </c>
      <c r="O18" s="3">
        <v>3916772.9334188313</v>
      </c>
      <c r="P18" s="3">
        <v>51954.186067255505</v>
      </c>
      <c r="Q18" s="3">
        <v>30040.363343564808</v>
      </c>
      <c r="R18" s="3">
        <v>512.50328813099998</v>
      </c>
    </row>
    <row r="19" spans="1:20" ht="15" customHeight="1" x14ac:dyDescent="0.3">
      <c r="A19" s="1" t="s">
        <v>23</v>
      </c>
      <c r="B19" s="3">
        <v>823049.41232567991</v>
      </c>
      <c r="C19" s="3">
        <v>1285126.2619247602</v>
      </c>
      <c r="D19" s="3">
        <v>1896846.4918172597</v>
      </c>
      <c r="E19" s="3">
        <v>2481219.6342458599</v>
      </c>
      <c r="F19" s="3">
        <v>3430761.13234992</v>
      </c>
      <c r="G19" s="3">
        <v>3573389.6562783001</v>
      </c>
      <c r="H19" s="3">
        <v>3859851.24411271</v>
      </c>
      <c r="I19" s="3">
        <v>4715788.4043009896</v>
      </c>
      <c r="J19" s="17">
        <v>5421204.8168287789</v>
      </c>
      <c r="K19" s="17">
        <v>5111798.3346958002</v>
      </c>
      <c r="L19" s="18">
        <v>5757177.1972584296</v>
      </c>
      <c r="M19" s="18">
        <v>7701202.3284926703</v>
      </c>
      <c r="N19" s="3">
        <v>9369165.4828302097</v>
      </c>
      <c r="O19" s="3">
        <v>11692658.681247469</v>
      </c>
      <c r="P19" s="3">
        <v>11679712.886906002</v>
      </c>
      <c r="Q19" s="29">
        <v>12699549.533786369</v>
      </c>
      <c r="R19" s="3">
        <v>13363327.487330848</v>
      </c>
    </row>
    <row r="20" spans="1:20" ht="15" customHeight="1" x14ac:dyDescent="0.3">
      <c r="A20" s="1" t="s">
        <v>24</v>
      </c>
      <c r="B20" s="3">
        <v>6354.7</v>
      </c>
      <c r="C20" s="3">
        <v>4747.6250000000045</v>
      </c>
      <c r="D20" s="3">
        <v>3115.2528154400043</v>
      </c>
      <c r="E20" s="3">
        <v>1452.265825200004</v>
      </c>
      <c r="F20" s="3">
        <v>0</v>
      </c>
      <c r="G20" s="3">
        <v>0</v>
      </c>
      <c r="H20" s="3">
        <v>0</v>
      </c>
      <c r="I20" s="3">
        <v>0</v>
      </c>
      <c r="J20" s="17">
        <v>0</v>
      </c>
      <c r="P20" s="3"/>
      <c r="Q20" s="3"/>
      <c r="R20" s="3"/>
    </row>
    <row r="21" spans="1:20" ht="15" customHeight="1" x14ac:dyDescent="0.3">
      <c r="A21" s="1" t="s">
        <v>25</v>
      </c>
      <c r="C21" s="3"/>
      <c r="J21" s="17">
        <v>228025.87089224</v>
      </c>
      <c r="K21" s="17">
        <v>169731.97089224</v>
      </c>
      <c r="L21" s="18">
        <v>158699.45949794483</v>
      </c>
      <c r="M21" s="18">
        <v>87944.783459125189</v>
      </c>
      <c r="N21" s="3">
        <f>75179.9884656078</f>
        <v>75179.988465607807</v>
      </c>
      <c r="O21" s="3">
        <f>194436.777307449-O22</f>
        <v>193800.22730744901</v>
      </c>
      <c r="P21" s="3">
        <f>160386.895360944-627.5</f>
        <v>159759.39536094401</v>
      </c>
      <c r="Q21" s="3">
        <f>95210.59-611.78</f>
        <v>94598.81</v>
      </c>
      <c r="R21" s="3">
        <f>44284.69-R22</f>
        <v>43720.01</v>
      </c>
    </row>
    <row r="22" spans="1:20" ht="15" customHeight="1" x14ac:dyDescent="0.3">
      <c r="A22" s="1" t="s">
        <v>50</v>
      </c>
      <c r="B22" s="3">
        <v>1337.3909000000001</v>
      </c>
      <c r="C22" s="3">
        <v>1427.3772300000001</v>
      </c>
      <c r="D22" s="28">
        <v>1289.8802000000001</v>
      </c>
      <c r="E22" s="28">
        <v>1798.3894009999931</v>
      </c>
      <c r="F22" s="28">
        <v>1640.2184</v>
      </c>
      <c r="G22" s="28">
        <v>1350.1815874297172</v>
      </c>
      <c r="H22" s="28">
        <v>1066.1340556098148</v>
      </c>
      <c r="I22" s="28">
        <v>730.54376835934818</v>
      </c>
      <c r="J22" s="28">
        <v>3150.4969273395836</v>
      </c>
      <c r="K22" s="28">
        <v>2428.991078980267</v>
      </c>
      <c r="L22" s="28">
        <v>2300</v>
      </c>
      <c r="M22" s="28">
        <v>950.73362720943987</v>
      </c>
      <c r="N22" s="28">
        <v>660.19981396943331</v>
      </c>
      <c r="O22" s="28">
        <v>636.54999999999995</v>
      </c>
      <c r="P22" s="28">
        <v>627.5</v>
      </c>
      <c r="Q22" s="28">
        <v>611.78</v>
      </c>
      <c r="R22" s="28">
        <v>564.67999999999995</v>
      </c>
    </row>
    <row r="23" spans="1:20" s="20" customFormat="1" ht="15" customHeight="1" x14ac:dyDescent="0.3">
      <c r="A23" s="13" t="s">
        <v>26</v>
      </c>
      <c r="B23" s="14">
        <f t="shared" ref="B23:C23" si="2">SUM(B25:B35)</f>
        <v>2754165.8099999996</v>
      </c>
      <c r="C23" s="14">
        <f t="shared" si="2"/>
        <v>3612606.7615449596</v>
      </c>
      <c r="D23" s="14">
        <f t="shared" ref="D23:H23" si="3">SUM(D25:D35)</f>
        <v>4421341.4205248766</v>
      </c>
      <c r="E23" s="14">
        <f t="shared" si="3"/>
        <v>5356500.5226660818</v>
      </c>
      <c r="F23" s="15">
        <f t="shared" si="3"/>
        <v>6633605.5208675889</v>
      </c>
      <c r="G23" s="15">
        <f t="shared" si="3"/>
        <v>7170000.835131567</v>
      </c>
      <c r="H23" s="15">
        <f t="shared" si="3"/>
        <v>8118792.0231107511</v>
      </c>
      <c r="I23" s="15">
        <f t="shared" ref="I23" si="4">SUM(I25:I35)</f>
        <v>9040430.3659416065</v>
      </c>
      <c r="J23" s="15">
        <f t="shared" ref="J23:O23" si="5">SUM(J25:J35)</f>
        <v>10812857.153716005</v>
      </c>
      <c r="K23" s="15">
        <f t="shared" si="5"/>
        <v>12695069.172747634</v>
      </c>
      <c r="L23" s="15">
        <f t="shared" si="5"/>
        <v>14834113.152678255</v>
      </c>
      <c r="M23" s="15">
        <f t="shared" si="5"/>
        <v>16582088.69430845</v>
      </c>
      <c r="N23" s="15">
        <f t="shared" si="5"/>
        <v>18521714.419445843</v>
      </c>
      <c r="O23" s="15">
        <f t="shared" si="5"/>
        <v>20493129.264719062</v>
      </c>
      <c r="P23" s="15">
        <f>SUM(P25:P35)</f>
        <v>21013776.638652969</v>
      </c>
      <c r="Q23" s="15">
        <f>SUM(Q25:Q35)</f>
        <v>21223700.0540572</v>
      </c>
      <c r="R23" s="15">
        <f>SUM(R25:R35)</f>
        <v>21530671.806680296</v>
      </c>
    </row>
    <row r="24" spans="1:20" ht="15" customHeight="1" x14ac:dyDescent="0.3">
      <c r="C24" s="2"/>
      <c r="K24" s="4"/>
    </row>
    <row r="25" spans="1:20" ht="15" customHeight="1" x14ac:dyDescent="0.3">
      <c r="A25" s="1" t="s">
        <v>27</v>
      </c>
      <c r="B25" s="3">
        <v>109385.06</v>
      </c>
      <c r="C25" s="3">
        <v>175741.74520871</v>
      </c>
      <c r="D25" s="3">
        <v>143363.4831377762</v>
      </c>
      <c r="E25" s="3">
        <v>103644.13164435999</v>
      </c>
      <c r="F25" s="3">
        <v>69914.818885753746</v>
      </c>
      <c r="G25" s="3">
        <v>120266.24370679801</v>
      </c>
      <c r="H25" s="3">
        <v>301590.15104692674</v>
      </c>
      <c r="I25" s="3">
        <v>155869.71599644984</v>
      </c>
      <c r="J25" s="17">
        <v>269260.40930002433</v>
      </c>
      <c r="K25" s="17">
        <v>531657.55058001424</v>
      </c>
      <c r="L25" s="3">
        <v>464493.52334223042</v>
      </c>
      <c r="M25" s="3">
        <v>133138.45682219774</v>
      </c>
      <c r="N25" s="3">
        <f>227259.573315906</f>
        <v>227259.57331590599</v>
      </c>
      <c r="O25" s="3">
        <v>338068.7225158143</v>
      </c>
      <c r="P25" s="3">
        <v>174974.5358032829</v>
      </c>
      <c r="Q25" s="3">
        <v>352618.06992602401</v>
      </c>
      <c r="R25" s="3">
        <v>434150.97904474579</v>
      </c>
      <c r="S25" s="18"/>
    </row>
    <row r="26" spans="1:20" ht="15" customHeight="1" x14ac:dyDescent="0.3">
      <c r="A26" s="1" t="s">
        <v>28</v>
      </c>
      <c r="B26" s="3">
        <v>71818.880000000005</v>
      </c>
      <c r="C26" s="3">
        <v>63415.884299999991</v>
      </c>
      <c r="D26" s="3">
        <v>69209.563574828964</v>
      </c>
      <c r="E26" s="3">
        <v>159713.76295884559</v>
      </c>
      <c r="F26" s="3">
        <v>139217.23203236979</v>
      </c>
      <c r="G26" s="3">
        <v>72984.352636182506</v>
      </c>
      <c r="H26" s="3">
        <v>70582.424423112258</v>
      </c>
      <c r="I26" s="3">
        <v>110794.99674150792</v>
      </c>
      <c r="J26" s="17">
        <v>235918.05375998907</v>
      </c>
      <c r="K26" s="17">
        <v>190442.39367783818</v>
      </c>
      <c r="L26" s="3">
        <v>131493.0029466484</v>
      </c>
      <c r="M26" s="3">
        <v>47288.167547603109</v>
      </c>
      <c r="N26" s="3">
        <v>145444.72844420216</v>
      </c>
      <c r="O26" s="3">
        <v>215443.80217610722</v>
      </c>
      <c r="P26" s="3">
        <v>390889.609101918</v>
      </c>
      <c r="Q26" s="3">
        <v>259459.52337420519</v>
      </c>
      <c r="R26" s="3">
        <v>372720.38864408649</v>
      </c>
      <c r="S26" s="18"/>
    </row>
    <row r="27" spans="1:20" ht="15" customHeight="1" x14ac:dyDescent="0.3">
      <c r="A27" s="1" t="s">
        <v>29</v>
      </c>
      <c r="B27" s="3">
        <v>145753.17000000001</v>
      </c>
      <c r="C27" s="3">
        <v>109598.664</v>
      </c>
      <c r="D27" s="3">
        <v>324624.67423870607</v>
      </c>
      <c r="E27" s="3">
        <v>238271.77739492219</v>
      </c>
      <c r="F27" s="3">
        <v>249532.32573341872</v>
      </c>
      <c r="G27" s="3">
        <v>224573.12796642506</v>
      </c>
      <c r="H27" s="3">
        <v>123888.41654391307</v>
      </c>
      <c r="I27" s="3">
        <v>259647.49825417367</v>
      </c>
      <c r="J27" s="17">
        <v>241858.96810711877</v>
      </c>
      <c r="K27" s="17">
        <v>207098.37072430374</v>
      </c>
      <c r="L27" s="3">
        <v>199991.59032589104</v>
      </c>
      <c r="M27" s="3">
        <v>200942.44760778378</v>
      </c>
      <c r="N27" s="3">
        <v>234608.39999197269</v>
      </c>
      <c r="O27" s="3">
        <v>101526.42703858941</v>
      </c>
      <c r="P27" s="3">
        <v>158700.29903720922</v>
      </c>
      <c r="Q27" s="3">
        <v>228472.09495249201</v>
      </c>
      <c r="R27" s="3">
        <v>35894.766204568397</v>
      </c>
      <c r="T27" s="18"/>
    </row>
    <row r="28" spans="1:20" ht="15" customHeight="1" x14ac:dyDescent="0.3">
      <c r="A28" s="1" t="s">
        <v>30</v>
      </c>
      <c r="B28" s="3">
        <v>36235.75</v>
      </c>
      <c r="C28" s="3">
        <v>82133.631999999998</v>
      </c>
      <c r="D28" s="3">
        <v>64024.462777541863</v>
      </c>
      <c r="E28" s="3">
        <v>45581.622855820591</v>
      </c>
      <c r="F28" s="3">
        <v>98884.358485445613</v>
      </c>
      <c r="G28" s="3">
        <v>26397.373456792819</v>
      </c>
      <c r="H28" s="3">
        <v>51208.258591775011</v>
      </c>
      <c r="I28" s="3">
        <v>49636.836288448387</v>
      </c>
      <c r="J28" s="17">
        <v>41191.078068933966</v>
      </c>
      <c r="K28" s="17">
        <v>151212.99666291199</v>
      </c>
      <c r="L28" s="3">
        <v>179083.02355933664</v>
      </c>
      <c r="M28" s="3">
        <v>30095.918467937947</v>
      </c>
      <c r="N28" s="3">
        <v>205831.32974958146</v>
      </c>
      <c r="O28" s="3">
        <v>72873.233472362699</v>
      </c>
      <c r="P28" s="3">
        <v>165113.48348519072</v>
      </c>
      <c r="Q28" s="3">
        <v>21746.397406453605</v>
      </c>
      <c r="R28" s="3">
        <v>44952.764503201201</v>
      </c>
    </row>
    <row r="29" spans="1:20" ht="15" customHeight="1" x14ac:dyDescent="0.3">
      <c r="A29" s="1" t="s">
        <v>31</v>
      </c>
      <c r="B29" s="3">
        <v>73069.440000000002</v>
      </c>
      <c r="C29" s="3">
        <v>30786.548999999999</v>
      </c>
      <c r="D29" s="3">
        <v>149643.57870560582</v>
      </c>
      <c r="E29" s="3">
        <v>321296.05413646338</v>
      </c>
      <c r="F29" s="3">
        <v>176733.26900042102</v>
      </c>
      <c r="G29" s="3">
        <v>80777.22326555023</v>
      </c>
      <c r="H29" s="3">
        <v>436086.11851464893</v>
      </c>
      <c r="I29" s="3">
        <v>362377.46775740088</v>
      </c>
      <c r="J29" s="17">
        <v>368297.27872002323</v>
      </c>
      <c r="K29" s="17">
        <v>412435.19745682052</v>
      </c>
      <c r="L29" s="3">
        <v>609782.64027206786</v>
      </c>
      <c r="M29" s="3">
        <v>392746.07108641422</v>
      </c>
      <c r="N29" s="3">
        <v>332201.55580901826</v>
      </c>
      <c r="O29" s="3">
        <v>458137.13867526152</v>
      </c>
      <c r="P29" s="3">
        <v>406539.87618200271</v>
      </c>
      <c r="Q29" s="3">
        <v>826037.98786684056</v>
      </c>
      <c r="R29" s="3">
        <v>168786.53753696842</v>
      </c>
    </row>
    <row r="30" spans="1:20" ht="15" customHeight="1" x14ac:dyDescent="0.3">
      <c r="A30" s="1" t="s">
        <v>32</v>
      </c>
      <c r="B30" s="3">
        <v>24288.75</v>
      </c>
      <c r="C30" s="3">
        <v>50622.112000000008</v>
      </c>
      <c r="D30" s="3">
        <v>55448.164028448096</v>
      </c>
      <c r="E30" s="3">
        <v>825.76616504016704</v>
      </c>
      <c r="F30" s="3">
        <v>9003.9390600879997</v>
      </c>
      <c r="G30" s="3">
        <v>5160.9376001720402</v>
      </c>
      <c r="H30" s="3">
        <v>8037.9065190620904</v>
      </c>
      <c r="I30" s="3">
        <v>12480.188601302469</v>
      </c>
      <c r="J30" s="17">
        <v>5273.3526669708008</v>
      </c>
      <c r="K30" s="17">
        <v>7322.8960629089997</v>
      </c>
      <c r="L30" s="3">
        <v>7270.498720543399</v>
      </c>
      <c r="M30" s="3">
        <v>86021.591150754306</v>
      </c>
      <c r="N30" s="3">
        <v>83753.807603219902</v>
      </c>
      <c r="O30" s="3">
        <v>14141.971171420701</v>
      </c>
      <c r="P30" s="3">
        <v>8517.0862628717987</v>
      </c>
      <c r="Q30" s="3">
        <v>7876.4870844515999</v>
      </c>
      <c r="R30" s="3">
        <v>5396.0776366318996</v>
      </c>
    </row>
    <row r="31" spans="1:20" ht="15" customHeight="1" x14ac:dyDescent="0.35">
      <c r="A31" s="1" t="s">
        <v>33</v>
      </c>
      <c r="B31" s="3">
        <v>8271.93</v>
      </c>
      <c r="C31" s="3">
        <v>67708.63380625</v>
      </c>
      <c r="D31" s="3">
        <v>71533.196063464959</v>
      </c>
      <c r="E31" s="3">
        <v>36242.544572876031</v>
      </c>
      <c r="F31" s="21">
        <v>38706.765619573896</v>
      </c>
      <c r="G31" s="3">
        <v>39791.099504144426</v>
      </c>
      <c r="H31" s="3">
        <v>92892.260699103354</v>
      </c>
      <c r="I31" s="3">
        <v>337817.04379042611</v>
      </c>
      <c r="J31" s="17">
        <v>91245.91321055009</v>
      </c>
      <c r="K31" s="17">
        <v>272813.31387267919</v>
      </c>
      <c r="L31" s="3">
        <v>246204.60954342663</v>
      </c>
      <c r="M31" s="3">
        <v>35875.301883062486</v>
      </c>
      <c r="N31" s="3">
        <v>126725.58585574235</v>
      </c>
      <c r="O31" s="3">
        <v>617776.03534811758</v>
      </c>
      <c r="P31" s="3">
        <v>481011.26720150985</v>
      </c>
      <c r="Q31" s="3">
        <v>180720.03688385681</v>
      </c>
      <c r="R31" s="3">
        <v>373540.1776025063</v>
      </c>
    </row>
    <row r="32" spans="1:20" ht="15" customHeight="1" x14ac:dyDescent="0.3">
      <c r="A32" s="1" t="s">
        <v>34</v>
      </c>
      <c r="B32" s="3">
        <v>218141.51</v>
      </c>
      <c r="C32" s="3">
        <v>241563.03</v>
      </c>
      <c r="D32" s="3">
        <v>252474.70968224239</v>
      </c>
      <c r="E32" s="3">
        <v>192827.11819513529</v>
      </c>
      <c r="F32" s="3">
        <v>298126.55733189924</v>
      </c>
      <c r="G32" s="3">
        <v>508216.12096813513</v>
      </c>
      <c r="H32" s="3">
        <v>552553.3034860075</v>
      </c>
      <c r="I32" s="3">
        <v>491415.22523991659</v>
      </c>
      <c r="J32" s="17">
        <v>372954.3115066429</v>
      </c>
      <c r="K32" s="17">
        <v>527895.0263118922</v>
      </c>
      <c r="L32" s="3">
        <v>521237.24488277402</v>
      </c>
      <c r="M32" s="3">
        <v>514480.50259180355</v>
      </c>
      <c r="N32" s="3">
        <v>994406.51475753356</v>
      </c>
      <c r="O32" s="3">
        <v>502686.17372560914</v>
      </c>
      <c r="P32" s="3">
        <v>287865.85705851967</v>
      </c>
      <c r="Q32" s="3">
        <v>388722.36989703053</v>
      </c>
      <c r="R32" s="3">
        <v>430315.06464264949</v>
      </c>
    </row>
    <row r="33" spans="1:18" ht="15" customHeight="1" x14ac:dyDescent="0.3">
      <c r="A33" s="1" t="s">
        <v>35</v>
      </c>
      <c r="B33" s="3">
        <v>333938.88</v>
      </c>
      <c r="C33" s="3">
        <v>640539.946</v>
      </c>
      <c r="D33" s="3">
        <v>596096.14059625671</v>
      </c>
      <c r="E33" s="3">
        <v>466495.16090725479</v>
      </c>
      <c r="F33" s="3">
        <v>500946.48897517211</v>
      </c>
      <c r="G33" s="3">
        <v>1040712.6316445036</v>
      </c>
      <c r="H33" s="3">
        <v>1091041.3711098013</v>
      </c>
      <c r="I33" s="3">
        <v>1117513.4896392103</v>
      </c>
      <c r="J33" s="17">
        <v>1459425.1378603175</v>
      </c>
      <c r="K33" s="17">
        <v>1315053.057951343</v>
      </c>
      <c r="L33" s="3">
        <v>1311676.3441313931</v>
      </c>
      <c r="M33" s="3">
        <v>2011987.321489176</v>
      </c>
      <c r="N33" s="3">
        <v>2043325.4948499373</v>
      </c>
      <c r="O33" s="3">
        <v>1969485.8874092114</v>
      </c>
      <c r="P33" s="3">
        <v>2543532.4473233186</v>
      </c>
      <c r="Q33" s="3">
        <v>2099049.5649849838</v>
      </c>
      <c r="R33" s="3">
        <v>2080522.8748822063</v>
      </c>
    </row>
    <row r="34" spans="1:18" ht="15" customHeight="1" x14ac:dyDescent="0.3">
      <c r="A34" s="1" t="s">
        <v>36</v>
      </c>
      <c r="B34" s="3">
        <v>600866.56999999995</v>
      </c>
      <c r="C34" s="3">
        <v>765021.03800000006</v>
      </c>
      <c r="D34" s="3">
        <v>722691.86519720615</v>
      </c>
      <c r="E34" s="3">
        <v>1268825.4544515931</v>
      </c>
      <c r="F34" s="3">
        <v>1770038.1911413164</v>
      </c>
      <c r="G34" s="3">
        <v>1471574.878167104</v>
      </c>
      <c r="H34" s="3">
        <v>1508782.6669778402</v>
      </c>
      <c r="I34" s="3">
        <v>1719669.1588686109</v>
      </c>
      <c r="J34" s="17">
        <v>1924108.8649176743</v>
      </c>
      <c r="K34" s="17">
        <v>2308327.0902295923</v>
      </c>
      <c r="L34" s="3">
        <v>4076004.0486743837</v>
      </c>
      <c r="M34" s="3">
        <v>3451383.0888148774</v>
      </c>
      <c r="N34" s="3">
        <v>3558856.0861061318</v>
      </c>
      <c r="O34" s="3">
        <v>4459272.0668626092</v>
      </c>
      <c r="P34" s="3">
        <v>4842922.2448682655</v>
      </c>
      <c r="Q34" s="3">
        <v>4733923.5138804195</v>
      </c>
      <c r="R34" s="3">
        <v>4008260.5417351644</v>
      </c>
    </row>
    <row r="35" spans="1:18" ht="15" customHeight="1" x14ac:dyDescent="0.3">
      <c r="A35" s="1" t="s">
        <v>37</v>
      </c>
      <c r="B35" s="3">
        <f>1130976.42+82.06+1337.39</f>
        <v>1132395.8699999999</v>
      </c>
      <c r="C35" s="3">
        <f>1384048.15+C22</f>
        <v>1385475.5272299999</v>
      </c>
      <c r="D35" s="3">
        <f>1970954.31233166-12.6098088603466+1289.88</f>
        <v>1972231.5825227995</v>
      </c>
      <c r="E35" s="3">
        <f>2520978.73938377+1798.39</f>
        <v>2522777.1293837703</v>
      </c>
      <c r="F35" s="3">
        <f>3280861.35460213+1640.22</f>
        <v>3282501.5746021303</v>
      </c>
      <c r="G35" s="3">
        <f>3578196.66462876+1350.181587</f>
        <v>3579546.8462157599</v>
      </c>
      <c r="H35" s="3">
        <f>3881063.01113856+1066.13406</f>
        <v>3882129.1451985599</v>
      </c>
      <c r="I35" s="3">
        <f>4422478.2009958+I22</f>
        <v>4423208.7447641594</v>
      </c>
      <c r="J35" s="17">
        <f>5800173.28559776+3150.5</f>
        <v>5803323.7855977602</v>
      </c>
      <c r="K35" s="17">
        <f>6768382.28921733+2428.99</f>
        <v>6770811.2792173298</v>
      </c>
      <c r="L35" s="3">
        <f>7084576.62627956+2300</f>
        <v>7086876.6262795599</v>
      </c>
      <c r="M35" s="3">
        <f>9677179.09684684+950.73</f>
        <v>9678129.8268468399</v>
      </c>
      <c r="N35" s="3">
        <f>10568641.1429626+660.2</f>
        <v>10569301.342962598</v>
      </c>
      <c r="O35" s="3">
        <v>11743717.80632396</v>
      </c>
      <c r="P35" s="3">
        <v>11553709.93232888</v>
      </c>
      <c r="Q35" s="3">
        <v>12125074.007800441</v>
      </c>
      <c r="R35" s="3">
        <v>13576131.634247568</v>
      </c>
    </row>
    <row r="36" spans="1:18" ht="15" customHeight="1" x14ac:dyDescent="0.3">
      <c r="A36" s="22"/>
      <c r="B36" s="29">
        <f>+B10-B23</f>
        <v>4.9046534113585949E-3</v>
      </c>
      <c r="C36" s="29">
        <f t="shared" ref="C36:R36" si="6">+C10-C23</f>
        <v>-1.2183194048702717E-3</v>
      </c>
      <c r="D36" s="29">
        <f t="shared" si="6"/>
        <v>2.0000431686639786E-4</v>
      </c>
      <c r="E36" s="29">
        <f t="shared" si="6"/>
        <v>-5.9900619089603424E-4</v>
      </c>
      <c r="F36" s="29">
        <f t="shared" si="6"/>
        <v>-3.9649559184908867E-3</v>
      </c>
      <c r="G36" s="29">
        <f t="shared" si="6"/>
        <v>-6.3825175166130066E-3</v>
      </c>
      <c r="H36" s="29">
        <f t="shared" si="6"/>
        <v>-4.3911859393119812E-6</v>
      </c>
      <c r="I36" s="29">
        <f t="shared" si="6"/>
        <v>0</v>
      </c>
      <c r="J36" s="29">
        <f t="shared" si="6"/>
        <v>-3.072669729590416E-3</v>
      </c>
      <c r="K36" s="29">
        <f t="shared" si="6"/>
        <v>1.0789819061756134E-3</v>
      </c>
      <c r="L36" s="29">
        <f t="shared" si="6"/>
        <v>0</v>
      </c>
      <c r="M36" s="29">
        <f t="shared" si="6"/>
        <v>3.4551080316305161E-3</v>
      </c>
      <c r="N36" s="29">
        <f t="shared" si="6"/>
        <v>3.8047879934310913E-4</v>
      </c>
      <c r="O36" s="29">
        <f t="shared" si="6"/>
        <v>-2.5739893317222595E-4</v>
      </c>
      <c r="P36" s="29">
        <f t="shared" si="6"/>
        <v>-2.4161487817764282E-4</v>
      </c>
      <c r="Q36" s="29">
        <f t="shared" si="6"/>
        <v>-3.497689962387085E-3</v>
      </c>
      <c r="R36" s="29">
        <f t="shared" si="6"/>
        <v>5.5009126663208008E-4</v>
      </c>
    </row>
    <row r="37" spans="1:18" s="28" customFormat="1" ht="15" customHeight="1" x14ac:dyDescent="0.3">
      <c r="A37" s="32"/>
      <c r="B37" s="29">
        <v>2754165.8101530001</v>
      </c>
      <c r="C37" s="29">
        <v>3612606.7603266402</v>
      </c>
      <c r="D37" s="28">
        <v>4421341.4207248809</v>
      </c>
      <c r="E37" s="28">
        <v>5356500.5220670747</v>
      </c>
      <c r="F37" s="29">
        <v>6633605.5192675926</v>
      </c>
      <c r="G37" s="28">
        <v>7170000.835132001</v>
      </c>
      <c r="H37" s="28">
        <v>8118792.023106358</v>
      </c>
      <c r="I37" s="28">
        <v>9040430.3659416065</v>
      </c>
      <c r="J37" s="28">
        <v>10812857.150643336</v>
      </c>
      <c r="K37" s="28">
        <v>12695069.173826616</v>
      </c>
      <c r="L37" s="28">
        <v>14834113.152678255</v>
      </c>
      <c r="M37" s="28">
        <v>16582088.697763562</v>
      </c>
      <c r="N37" s="28">
        <v>18521714.419826321</v>
      </c>
      <c r="O37" s="28">
        <v>20493129.264461659</v>
      </c>
      <c r="P37" s="28">
        <v>21013776.638411354</v>
      </c>
      <c r="Q37" s="28">
        <v>21223700.054051962</v>
      </c>
      <c r="R37" s="28">
        <v>21530671.806680296</v>
      </c>
    </row>
    <row r="38" spans="1:18" ht="15" customHeight="1" x14ac:dyDescent="0.3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8"/>
      <c r="R38" s="28"/>
    </row>
    <row r="39" spans="1:18" ht="15" customHeight="1" x14ac:dyDescent="0.3">
      <c r="A39" s="22"/>
      <c r="C39" s="3"/>
    </row>
    <row r="40" spans="1:18" ht="15" customHeight="1" x14ac:dyDescent="0.3">
      <c r="A40" s="24" t="s">
        <v>46</v>
      </c>
      <c r="D40" s="2"/>
      <c r="E40" s="2"/>
    </row>
    <row r="41" spans="1:18" ht="15" customHeight="1" x14ac:dyDescent="0.3">
      <c r="A41" s="24" t="s">
        <v>40</v>
      </c>
      <c r="D41" s="2"/>
      <c r="E41" s="2"/>
    </row>
    <row r="42" spans="1:18" ht="15" customHeight="1" x14ac:dyDescent="0.3">
      <c r="A42" s="24" t="s">
        <v>49</v>
      </c>
      <c r="D42" s="2"/>
      <c r="E42" s="2"/>
    </row>
    <row r="43" spans="1:18" ht="15" customHeight="1" x14ac:dyDescent="0.3">
      <c r="A43" s="24" t="s">
        <v>51</v>
      </c>
      <c r="D43" s="2"/>
      <c r="E43" s="2"/>
    </row>
    <row r="44" spans="1:18" ht="15" customHeight="1" x14ac:dyDescent="0.3">
      <c r="A44" s="23" t="s">
        <v>41</v>
      </c>
      <c r="B44" s="24"/>
      <c r="C44" s="23"/>
      <c r="F44" s="10"/>
    </row>
    <row r="45" spans="1:18" s="9" customFormat="1" ht="15" customHeight="1" x14ac:dyDescent="0.3">
      <c r="A45" s="27" t="s">
        <v>47</v>
      </c>
      <c r="B45" s="24"/>
      <c r="C45" s="24"/>
      <c r="F45" s="3"/>
      <c r="J45" s="11"/>
    </row>
    <row r="46" spans="1:18" ht="15" customHeight="1" x14ac:dyDescent="0.3">
      <c r="A46" s="24"/>
      <c r="B46" s="24"/>
      <c r="C46" s="24"/>
    </row>
    <row r="47" spans="1:18" ht="15" customHeight="1" x14ac:dyDescent="0.3"/>
    <row r="48" spans="1:18" ht="15" customHeight="1" x14ac:dyDescent="0.3"/>
    <row r="49" ht="15" customHeight="1" x14ac:dyDescent="0.3"/>
    <row r="65" spans="2:13" x14ac:dyDescent="0.3">
      <c r="B65" s="23"/>
    </row>
    <row r="66" spans="2:13" x14ac:dyDescent="0.3">
      <c r="B66" s="24"/>
    </row>
    <row r="67" spans="2:13" x14ac:dyDescent="0.3">
      <c r="C67" s="23"/>
    </row>
    <row r="68" spans="2:13" x14ac:dyDescent="0.3">
      <c r="C68" s="24"/>
    </row>
    <row r="69" spans="2:13" x14ac:dyDescent="0.3">
      <c r="D69" s="23"/>
    </row>
    <row r="70" spans="2:13" x14ac:dyDescent="0.3">
      <c r="D70" s="24"/>
    </row>
    <row r="71" spans="2:13" x14ac:dyDescent="0.3">
      <c r="E71" s="23"/>
    </row>
    <row r="72" spans="2:13" x14ac:dyDescent="0.3">
      <c r="E72" s="24"/>
    </row>
    <row r="73" spans="2:13" x14ac:dyDescent="0.3">
      <c r="F73" s="25"/>
    </row>
    <row r="74" spans="2:13" x14ac:dyDescent="0.3">
      <c r="F74" s="26"/>
    </row>
    <row r="75" spans="2:13" x14ac:dyDescent="0.3">
      <c r="G75" s="23"/>
      <c r="H75" s="23"/>
      <c r="I75" s="23"/>
      <c r="J75" s="23"/>
    </row>
    <row r="76" spans="2:13" x14ac:dyDescent="0.3">
      <c r="G76" s="24"/>
      <c r="H76" s="24"/>
      <c r="I76" s="24"/>
      <c r="J76" s="24"/>
    </row>
    <row r="77" spans="2:13" x14ac:dyDescent="0.3">
      <c r="K77" s="23"/>
    </row>
    <row r="78" spans="2:13" x14ac:dyDescent="0.3">
      <c r="K78" s="24"/>
    </row>
    <row r="79" spans="2:13" x14ac:dyDescent="0.3">
      <c r="L79" s="23"/>
      <c r="M79" s="23"/>
    </row>
    <row r="80" spans="2:13" x14ac:dyDescent="0.3">
      <c r="L80" s="24"/>
      <c r="M80" s="24"/>
    </row>
    <row r="81" spans="14:21" x14ac:dyDescent="0.3">
      <c r="N81" s="23"/>
    </row>
    <row r="82" spans="14:21" x14ac:dyDescent="0.3">
      <c r="N82" s="24"/>
    </row>
    <row r="83" spans="14:21" x14ac:dyDescent="0.3">
      <c r="O83" s="23"/>
    </row>
    <row r="84" spans="14:21" x14ac:dyDescent="0.3">
      <c r="O84" s="24"/>
    </row>
    <row r="85" spans="14:21" x14ac:dyDescent="0.3">
      <c r="P85" s="23"/>
    </row>
    <row r="86" spans="14:21" x14ac:dyDescent="0.3">
      <c r="P86" s="24"/>
    </row>
    <row r="87" spans="14:21" x14ac:dyDescent="0.3">
      <c r="Q87" s="23"/>
      <c r="R87" s="23"/>
    </row>
    <row r="88" spans="14:21" x14ac:dyDescent="0.3">
      <c r="Q88" s="24"/>
      <c r="R88" s="24"/>
    </row>
    <row r="91" spans="14:21" x14ac:dyDescent="0.3">
      <c r="S91" s="23"/>
    </row>
    <row r="92" spans="14:21" x14ac:dyDescent="0.3">
      <c r="S92" s="24"/>
    </row>
    <row r="93" spans="14:21" x14ac:dyDescent="0.3">
      <c r="T93" s="23"/>
    </row>
    <row r="94" spans="14:21" x14ac:dyDescent="0.3">
      <c r="T94" s="24"/>
    </row>
    <row r="95" spans="14:21" x14ac:dyDescent="0.3">
      <c r="U95" s="23"/>
    </row>
    <row r="96" spans="14:21" x14ac:dyDescent="0.3">
      <c r="U96" s="24"/>
    </row>
    <row r="97" spans="22:29" x14ac:dyDescent="0.3">
      <c r="V97" s="23"/>
    </row>
    <row r="98" spans="22:29" x14ac:dyDescent="0.3">
      <c r="V98" s="24"/>
    </row>
    <row r="99" spans="22:29" x14ac:dyDescent="0.3">
      <c r="W99" s="23"/>
    </row>
    <row r="100" spans="22:29" x14ac:dyDescent="0.3">
      <c r="W100" s="24"/>
    </row>
    <row r="101" spans="22:29" x14ac:dyDescent="0.3">
      <c r="X101" s="23"/>
    </row>
    <row r="102" spans="22:29" x14ac:dyDescent="0.3">
      <c r="X102" s="24"/>
    </row>
    <row r="103" spans="22:29" x14ac:dyDescent="0.3">
      <c r="Y103" s="23"/>
    </row>
    <row r="104" spans="22:29" x14ac:dyDescent="0.3">
      <c r="Y104" s="24"/>
    </row>
    <row r="105" spans="22:29" x14ac:dyDescent="0.3">
      <c r="Z105" s="23"/>
    </row>
    <row r="106" spans="22:29" x14ac:dyDescent="0.3">
      <c r="Z106" s="24"/>
    </row>
    <row r="107" spans="22:29" x14ac:dyDescent="0.3">
      <c r="AA107" s="23"/>
    </row>
    <row r="108" spans="22:29" x14ac:dyDescent="0.3">
      <c r="AA108" s="24"/>
    </row>
    <row r="109" spans="22:29" x14ac:dyDescent="0.3">
      <c r="AB109" s="23"/>
    </row>
    <row r="110" spans="22:29" x14ac:dyDescent="0.3">
      <c r="AB110" s="24"/>
    </row>
    <row r="111" spans="22:29" x14ac:dyDescent="0.3">
      <c r="AC111" s="23"/>
    </row>
    <row r="112" spans="22:29" x14ac:dyDescent="0.3">
      <c r="AC112" s="24"/>
    </row>
    <row r="113" spans="30:37" x14ac:dyDescent="0.3">
      <c r="AD113" s="23"/>
    </row>
    <row r="114" spans="30:37" x14ac:dyDescent="0.3">
      <c r="AD114" s="24"/>
    </row>
    <row r="115" spans="30:37" x14ac:dyDescent="0.3">
      <c r="AE115" s="23"/>
    </row>
    <row r="116" spans="30:37" x14ac:dyDescent="0.3">
      <c r="AE116" s="24"/>
    </row>
    <row r="117" spans="30:37" x14ac:dyDescent="0.3">
      <c r="AF117" s="23"/>
    </row>
    <row r="118" spans="30:37" x14ac:dyDescent="0.3">
      <c r="AF118" s="24"/>
    </row>
    <row r="119" spans="30:37" x14ac:dyDescent="0.3">
      <c r="AG119" s="23"/>
    </row>
    <row r="120" spans="30:37" x14ac:dyDescent="0.3">
      <c r="AG120" s="24"/>
    </row>
    <row r="121" spans="30:37" x14ac:dyDescent="0.3">
      <c r="AH121" s="23"/>
    </row>
    <row r="122" spans="30:37" x14ac:dyDescent="0.3">
      <c r="AH122" s="24"/>
    </row>
    <row r="123" spans="30:37" x14ac:dyDescent="0.3">
      <c r="AI123" s="23"/>
    </row>
    <row r="124" spans="30:37" x14ac:dyDescent="0.3">
      <c r="AI124" s="24"/>
    </row>
    <row r="125" spans="30:37" x14ac:dyDescent="0.3">
      <c r="AJ125" s="23"/>
    </row>
    <row r="126" spans="30:37" x14ac:dyDescent="0.3">
      <c r="AJ126" s="24"/>
    </row>
    <row r="127" spans="30:37" x14ac:dyDescent="0.3">
      <c r="AK127" s="23"/>
    </row>
    <row r="128" spans="30:37" x14ac:dyDescent="0.3">
      <c r="AK128" s="24"/>
    </row>
    <row r="129" spans="38:45" x14ac:dyDescent="0.3">
      <c r="AL129" s="23"/>
    </row>
    <row r="130" spans="38:45" x14ac:dyDescent="0.3">
      <c r="AL130" s="24"/>
    </row>
    <row r="131" spans="38:45" x14ac:dyDescent="0.3">
      <c r="AM131" s="23"/>
    </row>
    <row r="132" spans="38:45" x14ac:dyDescent="0.3">
      <c r="AM132" s="24"/>
    </row>
    <row r="133" spans="38:45" x14ac:dyDescent="0.3">
      <c r="AN133" s="23"/>
    </row>
    <row r="134" spans="38:45" x14ac:dyDescent="0.3">
      <c r="AN134" s="24"/>
    </row>
    <row r="135" spans="38:45" x14ac:dyDescent="0.3">
      <c r="AO135" s="23"/>
    </row>
    <row r="136" spans="38:45" x14ac:dyDescent="0.3">
      <c r="AO136" s="24"/>
    </row>
    <row r="137" spans="38:45" x14ac:dyDescent="0.3">
      <c r="AP137" s="23"/>
    </row>
    <row r="138" spans="38:45" x14ac:dyDescent="0.3">
      <c r="AP138" s="24"/>
    </row>
    <row r="139" spans="38:45" x14ac:dyDescent="0.3">
      <c r="AQ139" s="23"/>
    </row>
    <row r="140" spans="38:45" x14ac:dyDescent="0.3">
      <c r="AQ140" s="24"/>
    </row>
    <row r="141" spans="38:45" x14ac:dyDescent="0.3">
      <c r="AR141" s="23"/>
    </row>
    <row r="142" spans="38:45" x14ac:dyDescent="0.3">
      <c r="AR142" s="24"/>
    </row>
    <row r="143" spans="38:45" x14ac:dyDescent="0.3">
      <c r="AS143" s="23"/>
    </row>
    <row r="144" spans="38:45" x14ac:dyDescent="0.3">
      <c r="AS144" s="24"/>
    </row>
    <row r="145" spans="46:53" x14ac:dyDescent="0.3">
      <c r="AT145" s="23"/>
    </row>
    <row r="146" spans="46:53" x14ac:dyDescent="0.3">
      <c r="AT146" s="24"/>
    </row>
    <row r="147" spans="46:53" x14ac:dyDescent="0.3">
      <c r="AU147" s="23"/>
    </row>
    <row r="148" spans="46:53" x14ac:dyDescent="0.3">
      <c r="AU148" s="24"/>
    </row>
    <row r="149" spans="46:53" x14ac:dyDescent="0.3">
      <c r="AV149" s="23"/>
    </row>
    <row r="150" spans="46:53" x14ac:dyDescent="0.3">
      <c r="AV150" s="24"/>
    </row>
    <row r="151" spans="46:53" x14ac:dyDescent="0.3">
      <c r="AW151" s="23"/>
    </row>
    <row r="152" spans="46:53" x14ac:dyDescent="0.3">
      <c r="AW152" s="24"/>
    </row>
    <row r="153" spans="46:53" x14ac:dyDescent="0.3">
      <c r="AX153" s="23"/>
    </row>
    <row r="154" spans="46:53" x14ac:dyDescent="0.3">
      <c r="AX154" s="24"/>
    </row>
    <row r="155" spans="46:53" x14ac:dyDescent="0.3">
      <c r="AY155" s="23"/>
    </row>
    <row r="156" spans="46:53" x14ac:dyDescent="0.3">
      <c r="AY156" s="24"/>
    </row>
    <row r="157" spans="46:53" x14ac:dyDescent="0.3">
      <c r="AZ157" s="23"/>
    </row>
    <row r="158" spans="46:53" x14ac:dyDescent="0.3">
      <c r="AZ158" s="24"/>
    </row>
    <row r="159" spans="46:53" x14ac:dyDescent="0.3">
      <c r="BA159" s="23"/>
    </row>
    <row r="160" spans="46:53" x14ac:dyDescent="0.3">
      <c r="BA160" s="24"/>
    </row>
    <row r="161" spans="54:61" x14ac:dyDescent="0.3">
      <c r="BB161" s="23"/>
    </row>
    <row r="162" spans="54:61" x14ac:dyDescent="0.3">
      <c r="BB162" s="24"/>
    </row>
    <row r="163" spans="54:61" x14ac:dyDescent="0.3">
      <c r="BC163" s="23"/>
    </row>
    <row r="164" spans="54:61" x14ac:dyDescent="0.3">
      <c r="BC164" s="24"/>
    </row>
    <row r="165" spans="54:61" x14ac:dyDescent="0.3">
      <c r="BD165" s="23"/>
    </row>
    <row r="166" spans="54:61" x14ac:dyDescent="0.3">
      <c r="BD166" s="24"/>
    </row>
    <row r="167" spans="54:61" x14ac:dyDescent="0.3">
      <c r="BE167" s="23"/>
    </row>
    <row r="168" spans="54:61" x14ac:dyDescent="0.3">
      <c r="BE168" s="24"/>
    </row>
    <row r="169" spans="54:61" x14ac:dyDescent="0.3">
      <c r="BF169" s="23"/>
    </row>
    <row r="170" spans="54:61" x14ac:dyDescent="0.3">
      <c r="BF170" s="24"/>
    </row>
    <row r="171" spans="54:61" x14ac:dyDescent="0.3">
      <c r="BG171" s="23"/>
    </row>
    <row r="172" spans="54:61" x14ac:dyDescent="0.3">
      <c r="BG172" s="24"/>
    </row>
    <row r="173" spans="54:61" x14ac:dyDescent="0.3">
      <c r="BH173" s="23"/>
    </row>
    <row r="174" spans="54:61" x14ac:dyDescent="0.3">
      <c r="BH174" s="24"/>
    </row>
    <row r="175" spans="54:61" x14ac:dyDescent="0.3">
      <c r="BI175" s="23"/>
    </row>
    <row r="176" spans="54:61" x14ac:dyDescent="0.3">
      <c r="BI176" s="24"/>
    </row>
    <row r="177" spans="62:69" x14ac:dyDescent="0.3">
      <c r="BJ177" s="23"/>
    </row>
    <row r="178" spans="62:69" x14ac:dyDescent="0.3">
      <c r="BJ178" s="24"/>
    </row>
    <row r="179" spans="62:69" x14ac:dyDescent="0.3">
      <c r="BK179" s="23"/>
    </row>
    <row r="180" spans="62:69" x14ac:dyDescent="0.3">
      <c r="BK180" s="24"/>
    </row>
    <row r="181" spans="62:69" x14ac:dyDescent="0.3">
      <c r="BL181" s="23"/>
    </row>
    <row r="182" spans="62:69" x14ac:dyDescent="0.3">
      <c r="BL182" s="24"/>
    </row>
    <row r="183" spans="62:69" x14ac:dyDescent="0.3">
      <c r="BM183" s="23"/>
    </row>
    <row r="184" spans="62:69" x14ac:dyDescent="0.3">
      <c r="BM184" s="24"/>
    </row>
    <row r="185" spans="62:69" x14ac:dyDescent="0.3">
      <c r="BN185" s="23"/>
    </row>
    <row r="186" spans="62:69" x14ac:dyDescent="0.3">
      <c r="BN186" s="24"/>
    </row>
    <row r="187" spans="62:69" x14ac:dyDescent="0.3">
      <c r="BO187" s="23"/>
    </row>
    <row r="188" spans="62:69" x14ac:dyDescent="0.3">
      <c r="BO188" s="24"/>
    </row>
    <row r="189" spans="62:69" x14ac:dyDescent="0.3">
      <c r="BP189" s="23"/>
    </row>
    <row r="190" spans="62:69" x14ac:dyDescent="0.3">
      <c r="BP190" s="24"/>
    </row>
    <row r="191" spans="62:69" x14ac:dyDescent="0.3">
      <c r="BQ191" s="23"/>
    </row>
    <row r="192" spans="62:69" x14ac:dyDescent="0.3">
      <c r="BQ192" s="24"/>
    </row>
    <row r="193" spans="70:77" x14ac:dyDescent="0.3">
      <c r="BR193" s="23"/>
    </row>
    <row r="194" spans="70:77" x14ac:dyDescent="0.3">
      <c r="BR194" s="24"/>
    </row>
    <row r="195" spans="70:77" x14ac:dyDescent="0.3">
      <c r="BS195" s="23"/>
    </row>
    <row r="196" spans="70:77" x14ac:dyDescent="0.3">
      <c r="BS196" s="24"/>
    </row>
    <row r="197" spans="70:77" x14ac:dyDescent="0.3">
      <c r="BT197" s="23"/>
    </row>
    <row r="198" spans="70:77" x14ac:dyDescent="0.3">
      <c r="BT198" s="24"/>
    </row>
    <row r="199" spans="70:77" x14ac:dyDescent="0.3">
      <c r="BU199" s="23"/>
    </row>
    <row r="200" spans="70:77" x14ac:dyDescent="0.3">
      <c r="BU200" s="24"/>
    </row>
    <row r="201" spans="70:77" x14ac:dyDescent="0.3">
      <c r="BV201" s="23"/>
    </row>
    <row r="202" spans="70:77" x14ac:dyDescent="0.3">
      <c r="BV202" s="24"/>
    </row>
    <row r="203" spans="70:77" x14ac:dyDescent="0.3">
      <c r="BW203" s="23"/>
    </row>
    <row r="204" spans="70:77" x14ac:dyDescent="0.3">
      <c r="BW204" s="24"/>
    </row>
    <row r="205" spans="70:77" x14ac:dyDescent="0.3">
      <c r="BX205" s="23"/>
    </row>
    <row r="206" spans="70:77" x14ac:dyDescent="0.3">
      <c r="BX206" s="24"/>
    </row>
    <row r="207" spans="70:77" x14ac:dyDescent="0.3">
      <c r="BY207" s="23"/>
    </row>
    <row r="208" spans="70:77" x14ac:dyDescent="0.3">
      <c r="BY208" s="24"/>
    </row>
    <row r="209" spans="78:85" x14ac:dyDescent="0.3">
      <c r="BZ209" s="23"/>
    </row>
    <row r="210" spans="78:85" x14ac:dyDescent="0.3">
      <c r="BZ210" s="24"/>
    </row>
    <row r="211" spans="78:85" x14ac:dyDescent="0.3">
      <c r="CA211" s="23" t="s">
        <v>38</v>
      </c>
    </row>
    <row r="212" spans="78:85" x14ac:dyDescent="0.3">
      <c r="CA212" s="24" t="s">
        <v>39</v>
      </c>
    </row>
    <row r="213" spans="78:85" x14ac:dyDescent="0.3">
      <c r="CB213" s="23" t="s">
        <v>38</v>
      </c>
    </row>
    <row r="214" spans="78:85" x14ac:dyDescent="0.3">
      <c r="CB214" s="24" t="s">
        <v>39</v>
      </c>
    </row>
    <row r="215" spans="78:85" x14ac:dyDescent="0.3">
      <c r="CC215" s="23" t="s">
        <v>38</v>
      </c>
    </row>
    <row r="216" spans="78:85" x14ac:dyDescent="0.3">
      <c r="CC216" s="24" t="s">
        <v>39</v>
      </c>
    </row>
    <row r="217" spans="78:85" x14ac:dyDescent="0.3">
      <c r="CD217" s="23" t="s">
        <v>38</v>
      </c>
    </row>
    <row r="218" spans="78:85" x14ac:dyDescent="0.3">
      <c r="CD218" s="24" t="s">
        <v>39</v>
      </c>
    </row>
    <row r="219" spans="78:85" x14ac:dyDescent="0.3">
      <c r="CE219" s="23" t="s">
        <v>38</v>
      </c>
    </row>
    <row r="220" spans="78:85" x14ac:dyDescent="0.3">
      <c r="CE220" s="24" t="s">
        <v>39</v>
      </c>
    </row>
    <row r="221" spans="78:85" x14ac:dyDescent="0.3">
      <c r="CF221" s="23" t="s">
        <v>38</v>
      </c>
    </row>
    <row r="222" spans="78:85" x14ac:dyDescent="0.3">
      <c r="CF222" s="24" t="s">
        <v>39</v>
      </c>
    </row>
    <row r="223" spans="78:85" x14ac:dyDescent="0.3">
      <c r="CG223" s="23" t="s">
        <v>38</v>
      </c>
    </row>
    <row r="224" spans="78:85" x14ac:dyDescent="0.3">
      <c r="CG224" s="24" t="s">
        <v>39</v>
      </c>
    </row>
    <row r="225" spans="86:93" x14ac:dyDescent="0.3">
      <c r="CH225" s="23" t="s">
        <v>38</v>
      </c>
    </row>
    <row r="226" spans="86:93" x14ac:dyDescent="0.3">
      <c r="CH226" s="24" t="s">
        <v>39</v>
      </c>
    </row>
    <row r="227" spans="86:93" x14ac:dyDescent="0.3">
      <c r="CI227" s="23" t="s">
        <v>38</v>
      </c>
    </row>
    <row r="228" spans="86:93" x14ac:dyDescent="0.3">
      <c r="CI228" s="24" t="s">
        <v>39</v>
      </c>
    </row>
    <row r="229" spans="86:93" x14ac:dyDescent="0.3">
      <c r="CJ229" s="23" t="s">
        <v>38</v>
      </c>
    </row>
    <row r="230" spans="86:93" x14ac:dyDescent="0.3">
      <c r="CJ230" s="24" t="s">
        <v>39</v>
      </c>
    </row>
    <row r="231" spans="86:93" x14ac:dyDescent="0.3">
      <c r="CK231" s="23" t="s">
        <v>38</v>
      </c>
    </row>
    <row r="232" spans="86:93" x14ac:dyDescent="0.3">
      <c r="CK232" s="24" t="s">
        <v>39</v>
      </c>
    </row>
    <row r="233" spans="86:93" x14ac:dyDescent="0.3">
      <c r="CL233" s="23" t="s">
        <v>38</v>
      </c>
    </row>
    <row r="234" spans="86:93" x14ac:dyDescent="0.3">
      <c r="CL234" s="24" t="s">
        <v>39</v>
      </c>
    </row>
    <row r="235" spans="86:93" x14ac:dyDescent="0.3">
      <c r="CM235" s="23" t="s">
        <v>38</v>
      </c>
    </row>
    <row r="236" spans="86:93" x14ac:dyDescent="0.3">
      <c r="CM236" s="24" t="s">
        <v>39</v>
      </c>
    </row>
    <row r="237" spans="86:93" x14ac:dyDescent="0.3">
      <c r="CN237" s="23" t="s">
        <v>38</v>
      </c>
    </row>
    <row r="238" spans="86:93" x14ac:dyDescent="0.3">
      <c r="CN238" s="24" t="s">
        <v>39</v>
      </c>
    </row>
    <row r="239" spans="86:93" x14ac:dyDescent="0.3">
      <c r="CO239" s="23" t="s">
        <v>38</v>
      </c>
    </row>
    <row r="240" spans="86:93" x14ac:dyDescent="0.3">
      <c r="CO240" s="24" t="s">
        <v>39</v>
      </c>
    </row>
    <row r="241" spans="94:101" x14ac:dyDescent="0.3">
      <c r="CP241" s="23" t="s">
        <v>38</v>
      </c>
    </row>
    <row r="242" spans="94:101" x14ac:dyDescent="0.3">
      <c r="CP242" s="24" t="s">
        <v>39</v>
      </c>
    </row>
    <row r="243" spans="94:101" x14ac:dyDescent="0.3">
      <c r="CQ243" s="23" t="s">
        <v>38</v>
      </c>
    </row>
    <row r="244" spans="94:101" x14ac:dyDescent="0.3">
      <c r="CQ244" s="24" t="s">
        <v>39</v>
      </c>
    </row>
    <row r="245" spans="94:101" x14ac:dyDescent="0.3">
      <c r="CR245" s="23" t="s">
        <v>38</v>
      </c>
    </row>
    <row r="246" spans="94:101" x14ac:dyDescent="0.3">
      <c r="CR246" s="24" t="s">
        <v>39</v>
      </c>
    </row>
    <row r="247" spans="94:101" x14ac:dyDescent="0.3">
      <c r="CS247" s="23" t="s">
        <v>38</v>
      </c>
    </row>
    <row r="248" spans="94:101" x14ac:dyDescent="0.3">
      <c r="CS248" s="24" t="s">
        <v>39</v>
      </c>
    </row>
    <row r="249" spans="94:101" x14ac:dyDescent="0.3">
      <c r="CT249" s="23" t="s">
        <v>38</v>
      </c>
    </row>
    <row r="250" spans="94:101" x14ac:dyDescent="0.3">
      <c r="CT250" s="24" t="s">
        <v>39</v>
      </c>
    </row>
    <row r="251" spans="94:101" x14ac:dyDescent="0.3">
      <c r="CU251" s="23" t="s">
        <v>38</v>
      </c>
    </row>
    <row r="252" spans="94:101" x14ac:dyDescent="0.3">
      <c r="CU252" s="24" t="s">
        <v>39</v>
      </c>
    </row>
    <row r="253" spans="94:101" x14ac:dyDescent="0.3">
      <c r="CV253" s="23" t="s">
        <v>38</v>
      </c>
    </row>
    <row r="254" spans="94:101" x14ac:dyDescent="0.3">
      <c r="CV254" s="24" t="s">
        <v>39</v>
      </c>
    </row>
    <row r="255" spans="94:101" x14ac:dyDescent="0.3">
      <c r="CW255" s="23" t="s">
        <v>38</v>
      </c>
    </row>
    <row r="256" spans="94:101" x14ac:dyDescent="0.3">
      <c r="CW256" s="24" t="s">
        <v>39</v>
      </c>
    </row>
    <row r="257" spans="102:109" x14ac:dyDescent="0.3">
      <c r="CX257" s="23" t="s">
        <v>38</v>
      </c>
    </row>
    <row r="258" spans="102:109" x14ac:dyDescent="0.3">
      <c r="CX258" s="24" t="s">
        <v>39</v>
      </c>
    </row>
    <row r="259" spans="102:109" x14ac:dyDescent="0.3">
      <c r="CY259" s="23" t="s">
        <v>38</v>
      </c>
    </row>
    <row r="260" spans="102:109" x14ac:dyDescent="0.3">
      <c r="CY260" s="24" t="s">
        <v>39</v>
      </c>
    </row>
    <row r="261" spans="102:109" x14ac:dyDescent="0.3">
      <c r="CZ261" s="23" t="s">
        <v>38</v>
      </c>
    </row>
    <row r="262" spans="102:109" x14ac:dyDescent="0.3">
      <c r="CZ262" s="24" t="s">
        <v>39</v>
      </c>
    </row>
    <row r="263" spans="102:109" x14ac:dyDescent="0.3">
      <c r="DA263" s="23" t="s">
        <v>38</v>
      </c>
    </row>
    <row r="264" spans="102:109" x14ac:dyDescent="0.3">
      <c r="DA264" s="24" t="s">
        <v>39</v>
      </c>
    </row>
    <row r="265" spans="102:109" x14ac:dyDescent="0.3">
      <c r="DB265" s="23" t="s">
        <v>38</v>
      </c>
    </row>
    <row r="266" spans="102:109" x14ac:dyDescent="0.3">
      <c r="DB266" s="24" t="s">
        <v>39</v>
      </c>
    </row>
    <row r="267" spans="102:109" x14ac:dyDescent="0.3">
      <c r="DC267" s="23" t="s">
        <v>38</v>
      </c>
    </row>
    <row r="268" spans="102:109" x14ac:dyDescent="0.3">
      <c r="DC268" s="24" t="s">
        <v>39</v>
      </c>
    </row>
    <row r="269" spans="102:109" x14ac:dyDescent="0.3">
      <c r="DD269" s="23" t="s">
        <v>38</v>
      </c>
    </row>
    <row r="270" spans="102:109" x14ac:dyDescent="0.3">
      <c r="DD270" s="24" t="s">
        <v>39</v>
      </c>
    </row>
    <row r="271" spans="102:109" x14ac:dyDescent="0.3">
      <c r="DE271" s="23" t="s">
        <v>38</v>
      </c>
    </row>
    <row r="272" spans="102:109" x14ac:dyDescent="0.3">
      <c r="DE272" s="24" t="s">
        <v>39</v>
      </c>
    </row>
    <row r="273" spans="110:117" x14ac:dyDescent="0.3">
      <c r="DF273" s="23" t="s">
        <v>38</v>
      </c>
    </row>
    <row r="274" spans="110:117" x14ac:dyDescent="0.3">
      <c r="DF274" s="24" t="s">
        <v>39</v>
      </c>
    </row>
    <row r="275" spans="110:117" x14ac:dyDescent="0.3">
      <c r="DG275" s="23" t="s">
        <v>38</v>
      </c>
    </row>
    <row r="276" spans="110:117" x14ac:dyDescent="0.3">
      <c r="DG276" s="24" t="s">
        <v>39</v>
      </c>
    </row>
    <row r="277" spans="110:117" x14ac:dyDescent="0.3">
      <c r="DH277" s="23" t="s">
        <v>38</v>
      </c>
    </row>
    <row r="278" spans="110:117" x14ac:dyDescent="0.3">
      <c r="DH278" s="24" t="s">
        <v>39</v>
      </c>
    </row>
    <row r="279" spans="110:117" x14ac:dyDescent="0.3">
      <c r="DI279" s="23" t="s">
        <v>38</v>
      </c>
    </row>
    <row r="280" spans="110:117" x14ac:dyDescent="0.3">
      <c r="DI280" s="24" t="s">
        <v>39</v>
      </c>
    </row>
    <row r="281" spans="110:117" x14ac:dyDescent="0.3">
      <c r="DJ281" s="23" t="s">
        <v>38</v>
      </c>
    </row>
    <row r="282" spans="110:117" x14ac:dyDescent="0.3">
      <c r="DJ282" s="24" t="s">
        <v>39</v>
      </c>
    </row>
    <row r="283" spans="110:117" x14ac:dyDescent="0.3">
      <c r="DK283" s="23" t="s">
        <v>38</v>
      </c>
    </row>
    <row r="284" spans="110:117" x14ac:dyDescent="0.3">
      <c r="DK284" s="24" t="s">
        <v>39</v>
      </c>
    </row>
    <row r="285" spans="110:117" x14ac:dyDescent="0.3">
      <c r="DL285" s="23" t="s">
        <v>38</v>
      </c>
    </row>
    <row r="286" spans="110:117" x14ac:dyDescent="0.3">
      <c r="DL286" s="24" t="s">
        <v>39</v>
      </c>
    </row>
    <row r="287" spans="110:117" x14ac:dyDescent="0.3">
      <c r="DM287" s="23" t="s">
        <v>38</v>
      </c>
    </row>
    <row r="288" spans="110:117" x14ac:dyDescent="0.3">
      <c r="DM288" s="24" t="s">
        <v>39</v>
      </c>
    </row>
    <row r="289" spans="118:125" x14ac:dyDescent="0.3">
      <c r="DN289" s="23" t="s">
        <v>38</v>
      </c>
    </row>
    <row r="290" spans="118:125" x14ac:dyDescent="0.3">
      <c r="DN290" s="24" t="s">
        <v>39</v>
      </c>
    </row>
    <row r="291" spans="118:125" x14ac:dyDescent="0.3">
      <c r="DO291" s="23" t="s">
        <v>38</v>
      </c>
    </row>
    <row r="292" spans="118:125" x14ac:dyDescent="0.3">
      <c r="DO292" s="24" t="s">
        <v>39</v>
      </c>
    </row>
    <row r="293" spans="118:125" x14ac:dyDescent="0.3">
      <c r="DP293" s="23" t="s">
        <v>38</v>
      </c>
    </row>
    <row r="294" spans="118:125" x14ac:dyDescent="0.3">
      <c r="DP294" s="24" t="s">
        <v>39</v>
      </c>
    </row>
    <row r="295" spans="118:125" x14ac:dyDescent="0.3">
      <c r="DQ295" s="23" t="s">
        <v>38</v>
      </c>
    </row>
    <row r="296" spans="118:125" x14ac:dyDescent="0.3">
      <c r="DQ296" s="24" t="s">
        <v>39</v>
      </c>
    </row>
    <row r="297" spans="118:125" x14ac:dyDescent="0.3">
      <c r="DR297" s="23" t="s">
        <v>38</v>
      </c>
    </row>
    <row r="298" spans="118:125" x14ac:dyDescent="0.3">
      <c r="DR298" s="24" t="s">
        <v>39</v>
      </c>
    </row>
    <row r="299" spans="118:125" x14ac:dyDescent="0.3">
      <c r="DS299" s="23" t="s">
        <v>38</v>
      </c>
    </row>
    <row r="300" spans="118:125" x14ac:dyDescent="0.3">
      <c r="DS300" s="24" t="s">
        <v>39</v>
      </c>
    </row>
    <row r="301" spans="118:125" x14ac:dyDescent="0.3">
      <c r="DT301" s="23" t="s">
        <v>38</v>
      </c>
    </row>
    <row r="302" spans="118:125" x14ac:dyDescent="0.3">
      <c r="DT302" s="24" t="s">
        <v>39</v>
      </c>
    </row>
    <row r="303" spans="118:125" x14ac:dyDescent="0.3">
      <c r="DU303" s="23" t="s">
        <v>38</v>
      </c>
    </row>
    <row r="304" spans="118:125" x14ac:dyDescent="0.3">
      <c r="DU304" s="24" t="s">
        <v>39</v>
      </c>
    </row>
    <row r="305" spans="126:133" x14ac:dyDescent="0.3">
      <c r="DV305" s="23" t="s">
        <v>38</v>
      </c>
    </row>
    <row r="306" spans="126:133" x14ac:dyDescent="0.3">
      <c r="DV306" s="24" t="s">
        <v>39</v>
      </c>
    </row>
    <row r="307" spans="126:133" x14ac:dyDescent="0.3">
      <c r="DW307" s="23" t="s">
        <v>38</v>
      </c>
    </row>
    <row r="308" spans="126:133" x14ac:dyDescent="0.3">
      <c r="DW308" s="24" t="s">
        <v>39</v>
      </c>
    </row>
    <row r="309" spans="126:133" x14ac:dyDescent="0.3">
      <c r="DX309" s="23" t="s">
        <v>38</v>
      </c>
    </row>
    <row r="310" spans="126:133" x14ac:dyDescent="0.3">
      <c r="DX310" s="24" t="s">
        <v>39</v>
      </c>
    </row>
    <row r="311" spans="126:133" x14ac:dyDescent="0.3">
      <c r="DY311" s="23" t="s">
        <v>38</v>
      </c>
    </row>
    <row r="312" spans="126:133" x14ac:dyDescent="0.3">
      <c r="DY312" s="24" t="s">
        <v>39</v>
      </c>
    </row>
    <row r="313" spans="126:133" x14ac:dyDescent="0.3">
      <c r="DZ313" s="23" t="s">
        <v>38</v>
      </c>
    </row>
    <row r="314" spans="126:133" x14ac:dyDescent="0.3">
      <c r="DZ314" s="24" t="s">
        <v>39</v>
      </c>
    </row>
    <row r="315" spans="126:133" x14ac:dyDescent="0.3">
      <c r="EA315" s="23" t="s">
        <v>38</v>
      </c>
    </row>
    <row r="316" spans="126:133" x14ac:dyDescent="0.3">
      <c r="EA316" s="24" t="s">
        <v>39</v>
      </c>
    </row>
    <row r="317" spans="126:133" x14ac:dyDescent="0.3">
      <c r="EB317" s="23" t="s">
        <v>38</v>
      </c>
    </row>
    <row r="318" spans="126:133" x14ac:dyDescent="0.3">
      <c r="EB318" s="24" t="s">
        <v>39</v>
      </c>
    </row>
    <row r="319" spans="126:133" x14ac:dyDescent="0.3">
      <c r="EC319" s="23" t="s">
        <v>38</v>
      </c>
    </row>
    <row r="320" spans="126:133" x14ac:dyDescent="0.3">
      <c r="EC320" s="24" t="s">
        <v>39</v>
      </c>
    </row>
    <row r="321" spans="134:141" x14ac:dyDescent="0.3">
      <c r="ED321" s="23" t="s">
        <v>38</v>
      </c>
    </row>
    <row r="322" spans="134:141" x14ac:dyDescent="0.3">
      <c r="ED322" s="24" t="s">
        <v>39</v>
      </c>
    </row>
    <row r="323" spans="134:141" x14ac:dyDescent="0.3">
      <c r="EE323" s="23" t="s">
        <v>38</v>
      </c>
    </row>
    <row r="324" spans="134:141" x14ac:dyDescent="0.3">
      <c r="EE324" s="24" t="s">
        <v>39</v>
      </c>
    </row>
    <row r="325" spans="134:141" x14ac:dyDescent="0.3">
      <c r="EF325" s="23" t="s">
        <v>38</v>
      </c>
    </row>
    <row r="326" spans="134:141" x14ac:dyDescent="0.3">
      <c r="EF326" s="24" t="s">
        <v>39</v>
      </c>
    </row>
    <row r="327" spans="134:141" x14ac:dyDescent="0.3">
      <c r="EG327" s="23" t="s">
        <v>38</v>
      </c>
    </row>
    <row r="328" spans="134:141" x14ac:dyDescent="0.3">
      <c r="EG328" s="24" t="s">
        <v>39</v>
      </c>
    </row>
    <row r="329" spans="134:141" x14ac:dyDescent="0.3">
      <c r="EH329" s="23" t="s">
        <v>38</v>
      </c>
    </row>
    <row r="330" spans="134:141" x14ac:dyDescent="0.3">
      <c r="EH330" s="24" t="s">
        <v>39</v>
      </c>
    </row>
    <row r="331" spans="134:141" x14ac:dyDescent="0.3">
      <c r="EI331" s="23" t="s">
        <v>38</v>
      </c>
    </row>
    <row r="332" spans="134:141" x14ac:dyDescent="0.3">
      <c r="EI332" s="24" t="s">
        <v>39</v>
      </c>
    </row>
    <row r="333" spans="134:141" x14ac:dyDescent="0.3">
      <c r="EJ333" s="23" t="s">
        <v>38</v>
      </c>
    </row>
    <row r="334" spans="134:141" x14ac:dyDescent="0.3">
      <c r="EJ334" s="24" t="s">
        <v>39</v>
      </c>
    </row>
    <row r="335" spans="134:141" x14ac:dyDescent="0.3">
      <c r="EK335" s="23" t="s">
        <v>38</v>
      </c>
    </row>
    <row r="336" spans="134:141" x14ac:dyDescent="0.3">
      <c r="EK336" s="24" t="s">
        <v>39</v>
      </c>
    </row>
    <row r="337" spans="142:149" x14ac:dyDescent="0.3">
      <c r="EL337" s="23" t="s">
        <v>38</v>
      </c>
    </row>
    <row r="338" spans="142:149" x14ac:dyDescent="0.3">
      <c r="EL338" s="24" t="s">
        <v>39</v>
      </c>
    </row>
    <row r="339" spans="142:149" x14ac:dyDescent="0.3">
      <c r="EM339" s="23" t="s">
        <v>38</v>
      </c>
    </row>
    <row r="340" spans="142:149" x14ac:dyDescent="0.3">
      <c r="EM340" s="24" t="s">
        <v>39</v>
      </c>
    </row>
    <row r="341" spans="142:149" x14ac:dyDescent="0.3">
      <c r="EN341" s="23" t="s">
        <v>38</v>
      </c>
    </row>
    <row r="342" spans="142:149" x14ac:dyDescent="0.3">
      <c r="EN342" s="24" t="s">
        <v>39</v>
      </c>
    </row>
    <row r="343" spans="142:149" x14ac:dyDescent="0.3">
      <c r="EO343" s="23" t="s">
        <v>38</v>
      </c>
    </row>
    <row r="344" spans="142:149" x14ac:dyDescent="0.3">
      <c r="EO344" s="24" t="s">
        <v>39</v>
      </c>
    </row>
    <row r="345" spans="142:149" x14ac:dyDescent="0.3">
      <c r="EP345" s="23" t="s">
        <v>38</v>
      </c>
    </row>
    <row r="346" spans="142:149" x14ac:dyDescent="0.3">
      <c r="EP346" s="24" t="s">
        <v>39</v>
      </c>
    </row>
    <row r="347" spans="142:149" x14ac:dyDescent="0.3">
      <c r="EQ347" s="23" t="s">
        <v>38</v>
      </c>
    </row>
    <row r="348" spans="142:149" x14ac:dyDescent="0.3">
      <c r="EQ348" s="24" t="s">
        <v>39</v>
      </c>
    </row>
    <row r="349" spans="142:149" x14ac:dyDescent="0.3">
      <c r="ER349" s="23" t="s">
        <v>38</v>
      </c>
    </row>
    <row r="350" spans="142:149" x14ac:dyDescent="0.3">
      <c r="ER350" s="24" t="s">
        <v>39</v>
      </c>
    </row>
    <row r="351" spans="142:149" x14ac:dyDescent="0.3">
      <c r="ES351" s="23" t="s">
        <v>38</v>
      </c>
    </row>
    <row r="352" spans="142:149" x14ac:dyDescent="0.3">
      <c r="ES352" s="24" t="s">
        <v>39</v>
      </c>
    </row>
    <row r="353" spans="150:157" x14ac:dyDescent="0.3">
      <c r="ET353" s="23" t="s">
        <v>38</v>
      </c>
    </row>
    <row r="354" spans="150:157" x14ac:dyDescent="0.3">
      <c r="ET354" s="24" t="s">
        <v>39</v>
      </c>
    </row>
    <row r="355" spans="150:157" x14ac:dyDescent="0.3">
      <c r="EU355" s="23" t="s">
        <v>38</v>
      </c>
    </row>
    <row r="356" spans="150:157" x14ac:dyDescent="0.3">
      <c r="EU356" s="24" t="s">
        <v>39</v>
      </c>
    </row>
    <row r="357" spans="150:157" x14ac:dyDescent="0.3">
      <c r="EV357" s="23" t="s">
        <v>38</v>
      </c>
    </row>
    <row r="358" spans="150:157" x14ac:dyDescent="0.3">
      <c r="EV358" s="24" t="s">
        <v>39</v>
      </c>
    </row>
    <row r="359" spans="150:157" x14ac:dyDescent="0.3">
      <c r="EW359" s="23" t="s">
        <v>38</v>
      </c>
    </row>
    <row r="360" spans="150:157" x14ac:dyDescent="0.3">
      <c r="EW360" s="24" t="s">
        <v>39</v>
      </c>
    </row>
    <row r="361" spans="150:157" x14ac:dyDescent="0.3">
      <c r="EX361" s="23" t="s">
        <v>38</v>
      </c>
    </row>
    <row r="362" spans="150:157" x14ac:dyDescent="0.3">
      <c r="EX362" s="24" t="s">
        <v>39</v>
      </c>
    </row>
    <row r="363" spans="150:157" x14ac:dyDescent="0.3">
      <c r="EY363" s="23" t="s">
        <v>38</v>
      </c>
    </row>
    <row r="364" spans="150:157" x14ac:dyDescent="0.3">
      <c r="EY364" s="24" t="s">
        <v>39</v>
      </c>
    </row>
    <row r="365" spans="150:157" x14ac:dyDescent="0.3">
      <c r="EZ365" s="23" t="s">
        <v>38</v>
      </c>
    </row>
    <row r="366" spans="150:157" x14ac:dyDescent="0.3">
      <c r="EZ366" s="24" t="s">
        <v>39</v>
      </c>
    </row>
    <row r="367" spans="150:157" x14ac:dyDescent="0.3">
      <c r="FA367" s="23" t="s">
        <v>38</v>
      </c>
    </row>
    <row r="368" spans="150:157" x14ac:dyDescent="0.3">
      <c r="FA368" s="24" t="s">
        <v>39</v>
      </c>
    </row>
    <row r="369" spans="158:165" x14ac:dyDescent="0.3">
      <c r="FB369" s="23" t="s">
        <v>38</v>
      </c>
    </row>
    <row r="370" spans="158:165" x14ac:dyDescent="0.3">
      <c r="FB370" s="24" t="s">
        <v>39</v>
      </c>
    </row>
    <row r="371" spans="158:165" x14ac:dyDescent="0.3">
      <c r="FC371" s="23" t="s">
        <v>38</v>
      </c>
    </row>
    <row r="372" spans="158:165" x14ac:dyDescent="0.3">
      <c r="FC372" s="24" t="s">
        <v>39</v>
      </c>
    </row>
    <row r="373" spans="158:165" x14ac:dyDescent="0.3">
      <c r="FD373" s="23" t="s">
        <v>38</v>
      </c>
    </row>
    <row r="374" spans="158:165" x14ac:dyDescent="0.3">
      <c r="FD374" s="24" t="s">
        <v>39</v>
      </c>
    </row>
    <row r="375" spans="158:165" x14ac:dyDescent="0.3">
      <c r="FE375" s="23" t="s">
        <v>38</v>
      </c>
    </row>
    <row r="376" spans="158:165" x14ac:dyDescent="0.3">
      <c r="FE376" s="24" t="s">
        <v>39</v>
      </c>
    </row>
    <row r="377" spans="158:165" x14ac:dyDescent="0.3">
      <c r="FF377" s="23" t="s">
        <v>38</v>
      </c>
    </row>
    <row r="378" spans="158:165" x14ac:dyDescent="0.3">
      <c r="FF378" s="24" t="s">
        <v>39</v>
      </c>
    </row>
    <row r="379" spans="158:165" x14ac:dyDescent="0.3">
      <c r="FG379" s="23" t="s">
        <v>38</v>
      </c>
    </row>
    <row r="380" spans="158:165" x14ac:dyDescent="0.3">
      <c r="FG380" s="24" t="s">
        <v>39</v>
      </c>
    </row>
    <row r="381" spans="158:165" x14ac:dyDescent="0.3">
      <c r="FH381" s="23" t="s">
        <v>38</v>
      </c>
    </row>
    <row r="382" spans="158:165" x14ac:dyDescent="0.3">
      <c r="FH382" s="24" t="s">
        <v>39</v>
      </c>
    </row>
    <row r="383" spans="158:165" x14ac:dyDescent="0.3">
      <c r="FI383" s="23" t="s">
        <v>38</v>
      </c>
    </row>
    <row r="384" spans="158:165" x14ac:dyDescent="0.3">
      <c r="FI384" s="24" t="s">
        <v>39</v>
      </c>
    </row>
    <row r="385" spans="166:173" x14ac:dyDescent="0.3">
      <c r="FJ385" s="23" t="s">
        <v>38</v>
      </c>
    </row>
    <row r="386" spans="166:173" x14ac:dyDescent="0.3">
      <c r="FJ386" s="24" t="s">
        <v>39</v>
      </c>
    </row>
    <row r="387" spans="166:173" x14ac:dyDescent="0.3">
      <c r="FK387" s="23" t="s">
        <v>38</v>
      </c>
    </row>
    <row r="388" spans="166:173" x14ac:dyDescent="0.3">
      <c r="FK388" s="24" t="s">
        <v>39</v>
      </c>
    </row>
    <row r="389" spans="166:173" x14ac:dyDescent="0.3">
      <c r="FL389" s="23" t="s">
        <v>38</v>
      </c>
    </row>
    <row r="390" spans="166:173" x14ac:dyDescent="0.3">
      <c r="FL390" s="24" t="s">
        <v>39</v>
      </c>
    </row>
    <row r="391" spans="166:173" x14ac:dyDescent="0.3">
      <c r="FM391" s="23" t="s">
        <v>38</v>
      </c>
    </row>
    <row r="392" spans="166:173" x14ac:dyDescent="0.3">
      <c r="FM392" s="24" t="s">
        <v>39</v>
      </c>
    </row>
    <row r="393" spans="166:173" x14ac:dyDescent="0.3">
      <c r="FN393" s="23" t="s">
        <v>38</v>
      </c>
    </row>
    <row r="394" spans="166:173" x14ac:dyDescent="0.3">
      <c r="FN394" s="24" t="s">
        <v>39</v>
      </c>
    </row>
    <row r="395" spans="166:173" x14ac:dyDescent="0.3">
      <c r="FO395" s="23" t="s">
        <v>38</v>
      </c>
    </row>
    <row r="396" spans="166:173" x14ac:dyDescent="0.3">
      <c r="FO396" s="24" t="s">
        <v>39</v>
      </c>
    </row>
    <row r="397" spans="166:173" x14ac:dyDescent="0.3">
      <c r="FP397" s="23" t="s">
        <v>38</v>
      </c>
    </row>
    <row r="398" spans="166:173" x14ac:dyDescent="0.3">
      <c r="FP398" s="24" t="s">
        <v>39</v>
      </c>
    </row>
    <row r="399" spans="166:173" x14ac:dyDescent="0.3">
      <c r="FQ399" s="23" t="s">
        <v>38</v>
      </c>
    </row>
    <row r="400" spans="166:173" x14ac:dyDescent="0.3">
      <c r="FQ400" s="24" t="s">
        <v>39</v>
      </c>
    </row>
    <row r="401" spans="174:181" x14ac:dyDescent="0.3">
      <c r="FR401" s="23" t="s">
        <v>38</v>
      </c>
    </row>
    <row r="402" spans="174:181" x14ac:dyDescent="0.3">
      <c r="FR402" s="24" t="s">
        <v>39</v>
      </c>
    </row>
    <row r="403" spans="174:181" x14ac:dyDescent="0.3">
      <c r="FS403" s="23" t="s">
        <v>38</v>
      </c>
    </row>
    <row r="404" spans="174:181" x14ac:dyDescent="0.3">
      <c r="FS404" s="24" t="s">
        <v>39</v>
      </c>
    </row>
    <row r="405" spans="174:181" x14ac:dyDescent="0.3">
      <c r="FT405" s="23" t="s">
        <v>38</v>
      </c>
    </row>
    <row r="406" spans="174:181" x14ac:dyDescent="0.3">
      <c r="FT406" s="24" t="s">
        <v>39</v>
      </c>
    </row>
    <row r="407" spans="174:181" x14ac:dyDescent="0.3">
      <c r="FU407" s="23" t="s">
        <v>38</v>
      </c>
    </row>
    <row r="408" spans="174:181" x14ac:dyDescent="0.3">
      <c r="FU408" s="24" t="s">
        <v>39</v>
      </c>
    </row>
    <row r="409" spans="174:181" x14ac:dyDescent="0.3">
      <c r="FV409" s="23" t="s">
        <v>38</v>
      </c>
    </row>
    <row r="410" spans="174:181" x14ac:dyDescent="0.3">
      <c r="FV410" s="24" t="s">
        <v>39</v>
      </c>
    </row>
    <row r="411" spans="174:181" x14ac:dyDescent="0.3">
      <c r="FW411" s="23" t="s">
        <v>38</v>
      </c>
    </row>
    <row r="412" spans="174:181" x14ac:dyDescent="0.3">
      <c r="FW412" s="24" t="s">
        <v>39</v>
      </c>
    </row>
    <row r="413" spans="174:181" x14ac:dyDescent="0.3">
      <c r="FX413" s="23" t="s">
        <v>38</v>
      </c>
    </row>
    <row r="414" spans="174:181" x14ac:dyDescent="0.3">
      <c r="FX414" s="24" t="s">
        <v>39</v>
      </c>
    </row>
    <row r="415" spans="174:181" x14ac:dyDescent="0.3">
      <c r="FY415" s="23" t="s">
        <v>38</v>
      </c>
    </row>
    <row r="416" spans="174:181" x14ac:dyDescent="0.3">
      <c r="FY416" s="24" t="s">
        <v>39</v>
      </c>
    </row>
    <row r="417" spans="182:189" x14ac:dyDescent="0.3">
      <c r="FZ417" s="23" t="s">
        <v>38</v>
      </c>
    </row>
    <row r="418" spans="182:189" x14ac:dyDescent="0.3">
      <c r="FZ418" s="24" t="s">
        <v>39</v>
      </c>
    </row>
    <row r="419" spans="182:189" x14ac:dyDescent="0.3">
      <c r="GA419" s="23" t="s">
        <v>38</v>
      </c>
    </row>
    <row r="420" spans="182:189" x14ac:dyDescent="0.3">
      <c r="GA420" s="24" t="s">
        <v>39</v>
      </c>
    </row>
    <row r="421" spans="182:189" x14ac:dyDescent="0.3">
      <c r="GB421" s="23" t="s">
        <v>38</v>
      </c>
    </row>
    <row r="422" spans="182:189" x14ac:dyDescent="0.3">
      <c r="GB422" s="24" t="s">
        <v>39</v>
      </c>
    </row>
    <row r="423" spans="182:189" x14ac:dyDescent="0.3">
      <c r="GC423" s="23" t="s">
        <v>38</v>
      </c>
    </row>
    <row r="424" spans="182:189" x14ac:dyDescent="0.3">
      <c r="GC424" s="24" t="s">
        <v>39</v>
      </c>
    </row>
    <row r="425" spans="182:189" x14ac:dyDescent="0.3">
      <c r="GD425" s="23" t="s">
        <v>38</v>
      </c>
    </row>
    <row r="426" spans="182:189" x14ac:dyDescent="0.3">
      <c r="GD426" s="24" t="s">
        <v>39</v>
      </c>
    </row>
    <row r="427" spans="182:189" x14ac:dyDescent="0.3">
      <c r="GE427" s="23" t="s">
        <v>38</v>
      </c>
    </row>
    <row r="428" spans="182:189" x14ac:dyDescent="0.3">
      <c r="GE428" s="24" t="s">
        <v>39</v>
      </c>
    </row>
    <row r="429" spans="182:189" x14ac:dyDescent="0.3">
      <c r="GF429" s="23" t="s">
        <v>38</v>
      </c>
    </row>
    <row r="430" spans="182:189" x14ac:dyDescent="0.3">
      <c r="GF430" s="24" t="s">
        <v>39</v>
      </c>
    </row>
    <row r="431" spans="182:189" x14ac:dyDescent="0.3">
      <c r="GG431" s="23" t="s">
        <v>38</v>
      </c>
    </row>
    <row r="432" spans="182:189" x14ac:dyDescent="0.3">
      <c r="GG432" s="24" t="s">
        <v>39</v>
      </c>
    </row>
    <row r="433" spans="190:197" x14ac:dyDescent="0.3">
      <c r="GH433" s="23" t="s">
        <v>38</v>
      </c>
    </row>
    <row r="434" spans="190:197" x14ac:dyDescent="0.3">
      <c r="GH434" s="24" t="s">
        <v>39</v>
      </c>
    </row>
    <row r="435" spans="190:197" x14ac:dyDescent="0.3">
      <c r="GI435" s="23" t="s">
        <v>38</v>
      </c>
    </row>
    <row r="436" spans="190:197" x14ac:dyDescent="0.3">
      <c r="GI436" s="24" t="s">
        <v>39</v>
      </c>
    </row>
    <row r="437" spans="190:197" x14ac:dyDescent="0.3">
      <c r="GJ437" s="23" t="s">
        <v>38</v>
      </c>
    </row>
    <row r="438" spans="190:197" x14ac:dyDescent="0.3">
      <c r="GJ438" s="24" t="s">
        <v>39</v>
      </c>
    </row>
    <row r="439" spans="190:197" x14ac:dyDescent="0.3">
      <c r="GK439" s="23" t="s">
        <v>38</v>
      </c>
    </row>
    <row r="440" spans="190:197" x14ac:dyDescent="0.3">
      <c r="GK440" s="24" t="s">
        <v>39</v>
      </c>
    </row>
    <row r="441" spans="190:197" x14ac:dyDescent="0.3">
      <c r="GL441" s="23" t="s">
        <v>38</v>
      </c>
    </row>
    <row r="442" spans="190:197" x14ac:dyDescent="0.3">
      <c r="GL442" s="24" t="s">
        <v>39</v>
      </c>
    </row>
    <row r="443" spans="190:197" x14ac:dyDescent="0.3">
      <c r="GM443" s="23" t="s">
        <v>38</v>
      </c>
    </row>
    <row r="444" spans="190:197" x14ac:dyDescent="0.3">
      <c r="GM444" s="24" t="s">
        <v>39</v>
      </c>
    </row>
    <row r="445" spans="190:197" x14ac:dyDescent="0.3">
      <c r="GN445" s="23" t="s">
        <v>38</v>
      </c>
    </row>
    <row r="446" spans="190:197" x14ac:dyDescent="0.3">
      <c r="GN446" s="24" t="s">
        <v>39</v>
      </c>
    </row>
    <row r="447" spans="190:197" x14ac:dyDescent="0.3">
      <c r="GO447" s="23" t="s">
        <v>38</v>
      </c>
    </row>
    <row r="448" spans="190:197" x14ac:dyDescent="0.3">
      <c r="GO448" s="24" t="s">
        <v>39</v>
      </c>
    </row>
    <row r="449" spans="198:205" x14ac:dyDescent="0.3">
      <c r="GP449" s="23" t="s">
        <v>38</v>
      </c>
    </row>
    <row r="450" spans="198:205" x14ac:dyDescent="0.3">
      <c r="GP450" s="24" t="s">
        <v>39</v>
      </c>
    </row>
    <row r="451" spans="198:205" x14ac:dyDescent="0.3">
      <c r="GQ451" s="23" t="s">
        <v>38</v>
      </c>
    </row>
    <row r="452" spans="198:205" x14ac:dyDescent="0.3">
      <c r="GQ452" s="24" t="s">
        <v>39</v>
      </c>
    </row>
    <row r="453" spans="198:205" x14ac:dyDescent="0.3">
      <c r="GR453" s="23" t="s">
        <v>38</v>
      </c>
    </row>
    <row r="454" spans="198:205" x14ac:dyDescent="0.3">
      <c r="GR454" s="24" t="s">
        <v>39</v>
      </c>
    </row>
    <row r="455" spans="198:205" x14ac:dyDescent="0.3">
      <c r="GS455" s="23" t="s">
        <v>38</v>
      </c>
    </row>
    <row r="456" spans="198:205" x14ac:dyDescent="0.3">
      <c r="GS456" s="24" t="s">
        <v>39</v>
      </c>
    </row>
    <row r="457" spans="198:205" x14ac:dyDescent="0.3">
      <c r="GT457" s="23" t="s">
        <v>38</v>
      </c>
    </row>
    <row r="458" spans="198:205" x14ac:dyDescent="0.3">
      <c r="GT458" s="24" t="s">
        <v>39</v>
      </c>
    </row>
    <row r="459" spans="198:205" x14ac:dyDescent="0.3">
      <c r="GU459" s="23" t="s">
        <v>38</v>
      </c>
    </row>
    <row r="460" spans="198:205" x14ac:dyDescent="0.3">
      <c r="GU460" s="24" t="s">
        <v>39</v>
      </c>
    </row>
    <row r="461" spans="198:205" x14ac:dyDescent="0.3">
      <c r="GV461" s="23" t="s">
        <v>38</v>
      </c>
    </row>
    <row r="462" spans="198:205" x14ac:dyDescent="0.3">
      <c r="GV462" s="24" t="s">
        <v>39</v>
      </c>
    </row>
    <row r="463" spans="198:205" x14ac:dyDescent="0.3">
      <c r="GW463" s="23" t="s">
        <v>38</v>
      </c>
    </row>
    <row r="464" spans="198:205" x14ac:dyDescent="0.3">
      <c r="GW464" s="24" t="s">
        <v>39</v>
      </c>
    </row>
    <row r="465" spans="206:213" x14ac:dyDescent="0.3">
      <c r="GX465" s="23" t="s">
        <v>38</v>
      </c>
    </row>
    <row r="466" spans="206:213" x14ac:dyDescent="0.3">
      <c r="GX466" s="24" t="s">
        <v>39</v>
      </c>
    </row>
    <row r="467" spans="206:213" x14ac:dyDescent="0.3">
      <c r="GY467" s="23" t="s">
        <v>38</v>
      </c>
    </row>
    <row r="468" spans="206:213" x14ac:dyDescent="0.3">
      <c r="GY468" s="24" t="s">
        <v>39</v>
      </c>
    </row>
    <row r="469" spans="206:213" x14ac:dyDescent="0.3">
      <c r="GZ469" s="23" t="s">
        <v>38</v>
      </c>
    </row>
    <row r="470" spans="206:213" x14ac:dyDescent="0.3">
      <c r="GZ470" s="24" t="s">
        <v>39</v>
      </c>
    </row>
    <row r="471" spans="206:213" x14ac:dyDescent="0.3">
      <c r="HA471" s="23" t="s">
        <v>38</v>
      </c>
    </row>
    <row r="472" spans="206:213" x14ac:dyDescent="0.3">
      <c r="HA472" s="24" t="s">
        <v>39</v>
      </c>
    </row>
    <row r="473" spans="206:213" x14ac:dyDescent="0.3">
      <c r="HB473" s="23" t="s">
        <v>38</v>
      </c>
    </row>
    <row r="474" spans="206:213" x14ac:dyDescent="0.3">
      <c r="HB474" s="24" t="s">
        <v>39</v>
      </c>
    </row>
    <row r="475" spans="206:213" x14ac:dyDescent="0.3">
      <c r="HC475" s="23" t="s">
        <v>38</v>
      </c>
    </row>
    <row r="476" spans="206:213" x14ac:dyDescent="0.3">
      <c r="HC476" s="24" t="s">
        <v>39</v>
      </c>
    </row>
    <row r="477" spans="206:213" x14ac:dyDescent="0.3">
      <c r="HD477" s="23" t="s">
        <v>38</v>
      </c>
    </row>
    <row r="478" spans="206:213" x14ac:dyDescent="0.3">
      <c r="HD478" s="24" t="s">
        <v>39</v>
      </c>
    </row>
    <row r="479" spans="206:213" x14ac:dyDescent="0.3">
      <c r="HE479" s="23" t="s">
        <v>38</v>
      </c>
    </row>
    <row r="480" spans="206:213" x14ac:dyDescent="0.3">
      <c r="HE480" s="24" t="s">
        <v>39</v>
      </c>
    </row>
    <row r="481" spans="214:221" x14ac:dyDescent="0.3">
      <c r="HF481" s="23" t="s">
        <v>38</v>
      </c>
    </row>
    <row r="482" spans="214:221" x14ac:dyDescent="0.3">
      <c r="HF482" s="24" t="s">
        <v>39</v>
      </c>
    </row>
    <row r="483" spans="214:221" x14ac:dyDescent="0.3">
      <c r="HG483" s="23" t="s">
        <v>38</v>
      </c>
    </row>
    <row r="484" spans="214:221" x14ac:dyDescent="0.3">
      <c r="HG484" s="24" t="s">
        <v>39</v>
      </c>
    </row>
    <row r="485" spans="214:221" x14ac:dyDescent="0.3">
      <c r="HH485" s="23" t="s">
        <v>38</v>
      </c>
    </row>
    <row r="486" spans="214:221" x14ac:dyDescent="0.3">
      <c r="HH486" s="24" t="s">
        <v>39</v>
      </c>
    </row>
    <row r="487" spans="214:221" x14ac:dyDescent="0.3">
      <c r="HI487" s="23" t="s">
        <v>38</v>
      </c>
    </row>
    <row r="488" spans="214:221" x14ac:dyDescent="0.3">
      <c r="HI488" s="24" t="s">
        <v>39</v>
      </c>
    </row>
    <row r="489" spans="214:221" x14ac:dyDescent="0.3">
      <c r="HJ489" s="23" t="s">
        <v>38</v>
      </c>
    </row>
    <row r="490" spans="214:221" x14ac:dyDescent="0.3">
      <c r="HJ490" s="24" t="s">
        <v>39</v>
      </c>
    </row>
    <row r="491" spans="214:221" x14ac:dyDescent="0.3">
      <c r="HK491" s="23" t="s">
        <v>38</v>
      </c>
    </row>
    <row r="492" spans="214:221" x14ac:dyDescent="0.3">
      <c r="HK492" s="24" t="s">
        <v>39</v>
      </c>
    </row>
    <row r="493" spans="214:221" x14ac:dyDescent="0.3">
      <c r="HL493" s="23" t="s">
        <v>38</v>
      </c>
    </row>
    <row r="494" spans="214:221" x14ac:dyDescent="0.3">
      <c r="HL494" s="24" t="s">
        <v>39</v>
      </c>
    </row>
    <row r="495" spans="214:221" x14ac:dyDescent="0.3">
      <c r="HM495" s="23" t="s">
        <v>38</v>
      </c>
    </row>
    <row r="496" spans="214:221" x14ac:dyDescent="0.3">
      <c r="HM496" s="24" t="s">
        <v>39</v>
      </c>
    </row>
    <row r="497" spans="222:229" x14ac:dyDescent="0.3">
      <c r="HN497" s="23" t="s">
        <v>38</v>
      </c>
    </row>
    <row r="498" spans="222:229" x14ac:dyDescent="0.3">
      <c r="HN498" s="24" t="s">
        <v>39</v>
      </c>
    </row>
    <row r="499" spans="222:229" x14ac:dyDescent="0.3">
      <c r="HO499" s="23" t="s">
        <v>38</v>
      </c>
    </row>
    <row r="500" spans="222:229" x14ac:dyDescent="0.3">
      <c r="HO500" s="24" t="s">
        <v>39</v>
      </c>
    </row>
    <row r="501" spans="222:229" x14ac:dyDescent="0.3">
      <c r="HP501" s="23" t="s">
        <v>38</v>
      </c>
    </row>
    <row r="502" spans="222:229" x14ac:dyDescent="0.3">
      <c r="HP502" s="24" t="s">
        <v>39</v>
      </c>
    </row>
    <row r="503" spans="222:229" x14ac:dyDescent="0.3">
      <c r="HQ503" s="23" t="s">
        <v>38</v>
      </c>
    </row>
    <row r="504" spans="222:229" x14ac:dyDescent="0.3">
      <c r="HQ504" s="24" t="s">
        <v>39</v>
      </c>
    </row>
    <row r="505" spans="222:229" x14ac:dyDescent="0.3">
      <c r="HR505" s="23" t="s">
        <v>38</v>
      </c>
    </row>
    <row r="506" spans="222:229" x14ac:dyDescent="0.3">
      <c r="HR506" s="24" t="s">
        <v>39</v>
      </c>
    </row>
    <row r="507" spans="222:229" x14ac:dyDescent="0.3">
      <c r="HS507" s="23" t="s">
        <v>38</v>
      </c>
    </row>
    <row r="508" spans="222:229" x14ac:dyDescent="0.3">
      <c r="HS508" s="24" t="s">
        <v>39</v>
      </c>
    </row>
    <row r="509" spans="222:229" x14ac:dyDescent="0.3">
      <c r="HT509" s="23" t="s">
        <v>38</v>
      </c>
    </row>
    <row r="510" spans="222:229" x14ac:dyDescent="0.3">
      <c r="HT510" s="24" t="s">
        <v>39</v>
      </c>
    </row>
    <row r="511" spans="222:229" x14ac:dyDescent="0.3">
      <c r="HU511" s="23" t="s">
        <v>38</v>
      </c>
    </row>
    <row r="512" spans="222:229" x14ac:dyDescent="0.3">
      <c r="HU512" s="24" t="s">
        <v>39</v>
      </c>
    </row>
    <row r="513" spans="230:237" x14ac:dyDescent="0.3">
      <c r="HV513" s="23" t="s">
        <v>38</v>
      </c>
    </row>
    <row r="514" spans="230:237" x14ac:dyDescent="0.3">
      <c r="HV514" s="24" t="s">
        <v>39</v>
      </c>
    </row>
    <row r="515" spans="230:237" x14ac:dyDescent="0.3">
      <c r="HW515" s="23" t="s">
        <v>38</v>
      </c>
    </row>
    <row r="516" spans="230:237" x14ac:dyDescent="0.3">
      <c r="HW516" s="24" t="s">
        <v>39</v>
      </c>
    </row>
    <row r="517" spans="230:237" x14ac:dyDescent="0.3">
      <c r="HX517" s="23" t="s">
        <v>38</v>
      </c>
    </row>
    <row r="518" spans="230:237" x14ac:dyDescent="0.3">
      <c r="HX518" s="24" t="s">
        <v>39</v>
      </c>
    </row>
    <row r="519" spans="230:237" x14ac:dyDescent="0.3">
      <c r="HY519" s="23" t="s">
        <v>38</v>
      </c>
    </row>
    <row r="520" spans="230:237" x14ac:dyDescent="0.3">
      <c r="HY520" s="24" t="s">
        <v>39</v>
      </c>
    </row>
    <row r="521" spans="230:237" x14ac:dyDescent="0.3">
      <c r="HZ521" s="23" t="s">
        <v>38</v>
      </c>
    </row>
    <row r="522" spans="230:237" x14ac:dyDescent="0.3">
      <c r="HZ522" s="24" t="s">
        <v>39</v>
      </c>
    </row>
    <row r="523" spans="230:237" x14ac:dyDescent="0.3">
      <c r="IA523" s="23" t="s">
        <v>38</v>
      </c>
    </row>
    <row r="524" spans="230:237" x14ac:dyDescent="0.3">
      <c r="IA524" s="24" t="s">
        <v>39</v>
      </c>
    </row>
    <row r="525" spans="230:237" x14ac:dyDescent="0.3">
      <c r="IB525" s="23" t="s">
        <v>38</v>
      </c>
    </row>
    <row r="526" spans="230:237" x14ac:dyDescent="0.3">
      <c r="IB526" s="24" t="s">
        <v>39</v>
      </c>
    </row>
    <row r="527" spans="230:237" x14ac:dyDescent="0.3">
      <c r="IC527" s="23" t="s">
        <v>38</v>
      </c>
    </row>
    <row r="528" spans="230:237" x14ac:dyDescent="0.3">
      <c r="IC528" s="24" t="s">
        <v>39</v>
      </c>
    </row>
    <row r="529" spans="238:245" x14ac:dyDescent="0.3">
      <c r="ID529" s="23" t="s">
        <v>38</v>
      </c>
    </row>
    <row r="530" spans="238:245" x14ac:dyDescent="0.3">
      <c r="ID530" s="24" t="s">
        <v>39</v>
      </c>
    </row>
    <row r="531" spans="238:245" x14ac:dyDescent="0.3">
      <c r="IE531" s="23" t="s">
        <v>38</v>
      </c>
    </row>
    <row r="532" spans="238:245" x14ac:dyDescent="0.3">
      <c r="IE532" s="24" t="s">
        <v>39</v>
      </c>
    </row>
    <row r="533" spans="238:245" x14ac:dyDescent="0.3">
      <c r="IF533" s="23" t="s">
        <v>38</v>
      </c>
    </row>
    <row r="534" spans="238:245" x14ac:dyDescent="0.3">
      <c r="IF534" s="24" t="s">
        <v>39</v>
      </c>
    </row>
    <row r="535" spans="238:245" x14ac:dyDescent="0.3">
      <c r="IG535" s="23" t="s">
        <v>38</v>
      </c>
    </row>
    <row r="536" spans="238:245" x14ac:dyDescent="0.3">
      <c r="IG536" s="24" t="s">
        <v>39</v>
      </c>
    </row>
    <row r="537" spans="238:245" x14ac:dyDescent="0.3">
      <c r="IH537" s="23" t="s">
        <v>38</v>
      </c>
    </row>
    <row r="538" spans="238:245" x14ac:dyDescent="0.3">
      <c r="IH538" s="24" t="s">
        <v>39</v>
      </c>
    </row>
    <row r="539" spans="238:245" x14ac:dyDescent="0.3">
      <c r="II539" s="23" t="s">
        <v>38</v>
      </c>
    </row>
    <row r="540" spans="238:245" x14ac:dyDescent="0.3">
      <c r="II540" s="24" t="s">
        <v>39</v>
      </c>
    </row>
    <row r="541" spans="238:245" x14ac:dyDescent="0.3">
      <c r="IJ541" s="23" t="s">
        <v>38</v>
      </c>
    </row>
    <row r="542" spans="238:245" x14ac:dyDescent="0.3">
      <c r="IJ542" s="24" t="s">
        <v>39</v>
      </c>
    </row>
    <row r="543" spans="238:245" x14ac:dyDescent="0.3">
      <c r="IK543" s="23" t="s">
        <v>38</v>
      </c>
    </row>
    <row r="544" spans="238:245" x14ac:dyDescent="0.3">
      <c r="IK544" s="24" t="s">
        <v>39</v>
      </c>
    </row>
    <row r="545" spans="246:248" x14ac:dyDescent="0.3">
      <c r="IL545" s="23" t="s">
        <v>38</v>
      </c>
    </row>
    <row r="546" spans="246:248" x14ac:dyDescent="0.3">
      <c r="IL546" s="24" t="s">
        <v>39</v>
      </c>
    </row>
    <row r="547" spans="246:248" x14ac:dyDescent="0.3">
      <c r="IM547" s="23" t="s">
        <v>38</v>
      </c>
    </row>
    <row r="548" spans="246:248" x14ac:dyDescent="0.3">
      <c r="IM548" s="24" t="s">
        <v>39</v>
      </c>
    </row>
    <row r="549" spans="246:248" x14ac:dyDescent="0.3">
      <c r="IN549" s="23" t="s">
        <v>38</v>
      </c>
    </row>
    <row r="550" spans="246:248" x14ac:dyDescent="0.3">
      <c r="IN550" s="24" t="s">
        <v>39</v>
      </c>
    </row>
  </sheetData>
  <mergeCells count="4">
    <mergeCell ref="A3:R3"/>
    <mergeCell ref="A4:R4"/>
    <mergeCell ref="A5:R5"/>
    <mergeCell ref="A6:R6"/>
  </mergeCells>
  <phoneticPr fontId="0" type="noConversion"/>
  <hyperlinks>
    <hyperlink ref="A45" r:id="rId1" xr:uid="{1918CA27-0683-4480-86CA-CECB7BF96658}"/>
  </hyperlinks>
  <printOptions horizontalCentered="1" verticalCentered="1"/>
  <pageMargins left="0.73" right="0.46" top="1" bottom="1" header="0" footer="0"/>
  <pageSetup scale="61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3" ma:contentTypeDescription="Crear nuevo documento." ma:contentTypeScope="" ma:versionID="2e4a87a7af6eb1949afed17d349c0425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c105af2f04a213ee557be7aad119d1dd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E8A89-B008-4747-ACD0-C4B477C80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A6D9A-3069-4C1C-AD75-53EC18CB6945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ca0b8503-558e-4550-823a-26f008707f9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9f1d2543-a317-404b-b796-299c7d33105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AABCF11-AA67-4A38-84AD-2D4648F09B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venci. y tipo de título</vt:lpstr>
      <vt:lpstr>'4 venci. y tipo de título'!Área_de_impresión</vt:lpstr>
    </vt:vector>
  </TitlesOfParts>
  <Manager/>
  <Company>Tesorería 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Ángel Quirós Conejo</dc:creator>
  <cp:keywords/>
  <dc:description/>
  <cp:lastModifiedBy>Ana Beatriz Hernandez Hernandez</cp:lastModifiedBy>
  <cp:revision/>
  <dcterms:created xsi:type="dcterms:W3CDTF">2000-08-09T15:20:49Z</dcterms:created>
  <dcterms:modified xsi:type="dcterms:W3CDTF">2025-02-20T22:20:22Z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