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aciendacr-my.sharepoint.com/personal/rojasmk_hacienda_go_cr/Documents/Escritorio/Requeriminetos  y Históricos 2025/Históricos a publicar enero 2025/"/>
    </mc:Choice>
  </mc:AlternateContent>
  <xr:revisionPtr revIDLastSave="49" documentId="8_{A69EDEDE-F63A-442F-B62F-C4EE65B5D3C1}" xr6:coauthVersionLast="47" xr6:coauthVersionMax="47" xr10:uidLastSave="{B2F16894-0678-4A51-B815-30B7FD8745F2}"/>
  <bookViews>
    <workbookView xWindow="-108" yWindow="-108" windowWidth="23256" windowHeight="12456" xr2:uid="{00000000-000D-0000-FFFF-FFFF00000000}"/>
  </bookViews>
  <sheets>
    <sheet name="DI por Instrumento" sheetId="1" r:id="rId1"/>
  </sheets>
  <definedNames>
    <definedName name="_xlnm.Print_Area" localSheetId="0">'DI por Instrumento'!$A$1:$K$42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39" i="1" l="1"/>
  <c r="Y29" i="1"/>
  <c r="AT25" i="1"/>
  <c r="AT28" i="1"/>
  <c r="AT11" i="1"/>
  <c r="AT12" i="1"/>
  <c r="AT13" i="1"/>
  <c r="AT15" i="1"/>
  <c r="AT16" i="1"/>
  <c r="AT17" i="1"/>
  <c r="AS38" i="1" l="1"/>
  <c r="AS37" i="1"/>
  <c r="AS36" i="1"/>
  <c r="AS35" i="1"/>
  <c r="AS34" i="1"/>
  <c r="AS33" i="1"/>
  <c r="AS32" i="1"/>
  <c r="AS31" i="1"/>
  <c r="AS30" i="1"/>
  <c r="AR29" i="1"/>
  <c r="AT22" i="1"/>
  <c r="AT21" i="1"/>
  <c r="AR19" i="1"/>
  <c r="AT10" i="1"/>
  <c r="AW42" i="1"/>
  <c r="AX42" i="1"/>
  <c r="AY42" i="1"/>
  <c r="AQ28" i="1"/>
  <c r="AI29" i="1"/>
  <c r="AN21" i="1"/>
  <c r="AN22" i="1"/>
  <c r="AN23" i="1"/>
  <c r="AN25" i="1"/>
  <c r="AN12" i="1"/>
  <c r="AN13" i="1"/>
  <c r="AN15" i="1"/>
  <c r="AN16" i="1"/>
  <c r="AN17" i="1"/>
  <c r="AQ25" i="1"/>
  <c r="AR39" i="1" l="1"/>
  <c r="AT19" i="1"/>
  <c r="AO29" i="1"/>
  <c r="AT29" i="1" s="1"/>
  <c r="AQ23" i="1"/>
  <c r="AQ22" i="1"/>
  <c r="AQ21" i="1"/>
  <c r="AQ20" i="1"/>
  <c r="AO19" i="1"/>
  <c r="AQ17" i="1"/>
  <c r="AQ16" i="1"/>
  <c r="AQ15" i="1"/>
  <c r="AQ13" i="1"/>
  <c r="AQ12" i="1"/>
  <c r="AQ11" i="1"/>
  <c r="AQ10" i="1"/>
  <c r="AN20" i="1"/>
  <c r="AS21" i="1" l="1"/>
  <c r="AS20" i="1"/>
  <c r="AS18" i="1"/>
  <c r="AR47" i="1"/>
  <c r="AS22" i="1"/>
  <c r="AS11" i="1"/>
  <c r="AS10" i="1"/>
  <c r="AS27" i="1"/>
  <c r="AS23" i="1"/>
  <c r="AS12" i="1"/>
  <c r="AS16" i="1"/>
  <c r="AS24" i="1"/>
  <c r="AS13" i="1"/>
  <c r="AS15" i="1"/>
  <c r="AS17" i="1"/>
  <c r="AS25" i="1"/>
  <c r="AS14" i="1"/>
  <c r="AS28" i="1"/>
  <c r="AS26" i="1"/>
  <c r="AO39" i="1"/>
  <c r="AL29" i="1"/>
  <c r="AQ29" i="1" s="1"/>
  <c r="AS19" i="1" l="1"/>
  <c r="AS29" i="1"/>
  <c r="AP22" i="1"/>
  <c r="AP23" i="1"/>
  <c r="AP11" i="1"/>
  <c r="AP18" i="1"/>
  <c r="AP24" i="1"/>
  <c r="AP12" i="1"/>
  <c r="AP14" i="1"/>
  <c r="AP28" i="1"/>
  <c r="AP21" i="1"/>
  <c r="AP25" i="1"/>
  <c r="AP13" i="1"/>
  <c r="AP15" i="1"/>
  <c r="AP16" i="1"/>
  <c r="AP17" i="1"/>
  <c r="AP26" i="1"/>
  <c r="AP27" i="1"/>
  <c r="AP20" i="1"/>
  <c r="AP10" i="1"/>
  <c r="AL19" i="1"/>
  <c r="AQ19" i="1" s="1"/>
  <c r="AN11" i="1"/>
  <c r="AN10" i="1"/>
  <c r="AS39" i="1" l="1"/>
  <c r="AP29" i="1"/>
  <c r="AL39" i="1"/>
  <c r="AM23" i="1" l="1"/>
  <c r="AM12" i="1"/>
  <c r="AM24" i="1"/>
  <c r="AM13" i="1"/>
  <c r="AM17" i="1"/>
  <c r="AM20" i="1"/>
  <c r="AM11" i="1"/>
  <c r="AM25" i="1"/>
  <c r="AM14" i="1"/>
  <c r="AM26" i="1"/>
  <c r="AM15" i="1"/>
  <c r="AM16" i="1"/>
  <c r="AM28" i="1"/>
  <c r="AM21" i="1"/>
  <c r="AM27" i="1"/>
  <c r="AM10" i="1"/>
  <c r="AM22" i="1"/>
  <c r="AQ39" i="1"/>
  <c r="AK21" i="1"/>
  <c r="AK22" i="1"/>
  <c r="AK20" i="1"/>
  <c r="AK11" i="1"/>
  <c r="AK12" i="1"/>
  <c r="AK13" i="1"/>
  <c r="AK15" i="1"/>
  <c r="AK16" i="1"/>
  <c r="AK17" i="1"/>
  <c r="AN29" i="1"/>
  <c r="AI19" i="1"/>
  <c r="AN19" i="1" s="1"/>
  <c r="AK10" i="1"/>
  <c r="AM29" i="1" l="1"/>
  <c r="AI39" i="1"/>
  <c r="AH21" i="1"/>
  <c r="AH22" i="1"/>
  <c r="AH26" i="1"/>
  <c r="AH27" i="1"/>
  <c r="AH11" i="1"/>
  <c r="AH12" i="1"/>
  <c r="AH13" i="1"/>
  <c r="AH15" i="1"/>
  <c r="AH16" i="1"/>
  <c r="AH17" i="1"/>
  <c r="AF29" i="1"/>
  <c r="AK29" i="1" s="1"/>
  <c r="AH20" i="1"/>
  <c r="AF19" i="1"/>
  <c r="AF39" i="1" s="1"/>
  <c r="AH10" i="1"/>
  <c r="AJ21" i="1" l="1"/>
  <c r="AJ16" i="1"/>
  <c r="AJ22" i="1"/>
  <c r="AJ17" i="1"/>
  <c r="AJ23" i="1"/>
  <c r="AJ18" i="1"/>
  <c r="AJ24" i="1"/>
  <c r="AJ11" i="1"/>
  <c r="AJ13" i="1"/>
  <c r="AJ27" i="1"/>
  <c r="AJ28" i="1"/>
  <c r="AJ25" i="1"/>
  <c r="AJ12" i="1"/>
  <c r="AJ26" i="1"/>
  <c r="AP34" i="1"/>
  <c r="AM33" i="1"/>
  <c r="AP35" i="1"/>
  <c r="AM34" i="1"/>
  <c r="AP33" i="1"/>
  <c r="AP36" i="1"/>
  <c r="AM35" i="1"/>
  <c r="AM30" i="1"/>
  <c r="AP37" i="1"/>
  <c r="AM36" i="1"/>
  <c r="AM31" i="1"/>
  <c r="AN39" i="1"/>
  <c r="AP38" i="1"/>
  <c r="AM37" i="1"/>
  <c r="AP32" i="1"/>
  <c r="AP31" i="1"/>
  <c r="AP30" i="1"/>
  <c r="AM38" i="1"/>
  <c r="AM32" i="1"/>
  <c r="AM18" i="1"/>
  <c r="AJ35" i="1"/>
  <c r="AJ36" i="1"/>
  <c r="AJ14" i="1"/>
  <c r="AJ34" i="1"/>
  <c r="AJ30" i="1"/>
  <c r="AJ10" i="1"/>
  <c r="AJ31" i="1"/>
  <c r="AJ37" i="1"/>
  <c r="AJ20" i="1"/>
  <c r="AJ32" i="1"/>
  <c r="AJ33" i="1"/>
  <c r="AJ15" i="1"/>
  <c r="AK19" i="1"/>
  <c r="AC29" i="1"/>
  <c r="AH29" i="1" s="1"/>
  <c r="AE20" i="1"/>
  <c r="AC19" i="1"/>
  <c r="AH19" i="1" l="1"/>
  <c r="AC39" i="1"/>
  <c r="AJ29" i="1"/>
  <c r="AP19" i="1"/>
  <c r="AP39" i="1" s="1"/>
  <c r="AG35" i="1"/>
  <c r="AG32" i="1"/>
  <c r="AG34" i="1"/>
  <c r="AG36" i="1"/>
  <c r="AG30" i="1"/>
  <c r="AG37" i="1"/>
  <c r="AG31" i="1"/>
  <c r="AG33" i="1"/>
  <c r="AJ19" i="1"/>
  <c r="AK39" i="1"/>
  <c r="AM19" i="1"/>
  <c r="AG15" i="1"/>
  <c r="AG10" i="1"/>
  <c r="AG16" i="1"/>
  <c r="AG21" i="1"/>
  <c r="AG17" i="1"/>
  <c r="AG22" i="1"/>
  <c r="AG18" i="1"/>
  <c r="AG20" i="1"/>
  <c r="AG26" i="1"/>
  <c r="AG11" i="1"/>
  <c r="AG14" i="1"/>
  <c r="AG27" i="1"/>
  <c r="AG12" i="1"/>
  <c r="AG13" i="1"/>
  <c r="AE22" i="1"/>
  <c r="AE21" i="1"/>
  <c r="AE17" i="1"/>
  <c r="AE16" i="1"/>
  <c r="AE15" i="1"/>
  <c r="AE13" i="1"/>
  <c r="AE12" i="1"/>
  <c r="AE11" i="1"/>
  <c r="AE10" i="1"/>
  <c r="Z29" i="1"/>
  <c r="AB20" i="1"/>
  <c r="Z19" i="1"/>
  <c r="AB17" i="1"/>
  <c r="AB16" i="1"/>
  <c r="AB15" i="1"/>
  <c r="AB13" i="1"/>
  <c r="AB12" i="1"/>
  <c r="AB11" i="1"/>
  <c r="AB10" i="1"/>
  <c r="Z39" i="1" l="1"/>
  <c r="AG29" i="1"/>
  <c r="AD30" i="1"/>
  <c r="AM39" i="1"/>
  <c r="AJ39" i="1"/>
  <c r="AA26" i="1"/>
  <c r="AG19" i="1"/>
  <c r="AG39" i="1" s="1"/>
  <c r="AA27" i="1"/>
  <c r="AH39" i="1"/>
  <c r="W29" i="1"/>
  <c r="AA20" i="1" l="1"/>
  <c r="AA10" i="1"/>
  <c r="AA11" i="1"/>
  <c r="AA15" i="1"/>
  <c r="AA21" i="1"/>
  <c r="AA17" i="1"/>
  <c r="AA12" i="1"/>
  <c r="AA13" i="1"/>
  <c r="AA16" i="1"/>
  <c r="AA14" i="1"/>
  <c r="AA22" i="1"/>
  <c r="AE39" i="1"/>
  <c r="V10" i="1"/>
  <c r="J29" i="1" l="1"/>
  <c r="L29" i="1"/>
  <c r="N29" i="1"/>
  <c r="Q29" i="1"/>
  <c r="H29" i="1"/>
  <c r="F29" i="1"/>
  <c r="D29" i="1"/>
  <c r="B29" i="1"/>
  <c r="AE19" i="1"/>
  <c r="AE29" i="1"/>
  <c r="Y20" i="1"/>
  <c r="AD22" i="1" l="1"/>
  <c r="AD18" i="1"/>
  <c r="AD14" i="1"/>
  <c r="AD10" i="1"/>
  <c r="AA33" i="1"/>
  <c r="AD20" i="1"/>
  <c r="AD12" i="1"/>
  <c r="AD21" i="1"/>
  <c r="AD17" i="1"/>
  <c r="AD13" i="1"/>
  <c r="AA36" i="1"/>
  <c r="AA32" i="1"/>
  <c r="AD16" i="1"/>
  <c r="AA31" i="1"/>
  <c r="AA35" i="1"/>
  <c r="AD15" i="1"/>
  <c r="AD11" i="1"/>
  <c r="AA34" i="1"/>
  <c r="AA30" i="1"/>
  <c r="AA18" i="1"/>
  <c r="AD36" i="1"/>
  <c r="AD35" i="1"/>
  <c r="AD34" i="1"/>
  <c r="AD33" i="1"/>
  <c r="AD32" i="1"/>
  <c r="AD31" i="1"/>
  <c r="Y15" i="1"/>
  <c r="V14" i="1"/>
  <c r="V17" i="1"/>
  <c r="V16" i="1"/>
  <c r="V12" i="1"/>
  <c r="V13" i="1"/>
  <c r="V11" i="1"/>
  <c r="Y17" i="1"/>
  <c r="Y16" i="1"/>
  <c r="Y13" i="1"/>
  <c r="Y12" i="1"/>
  <c r="Y11" i="1"/>
  <c r="Y10" i="1"/>
  <c r="AD37" i="1" l="1"/>
  <c r="AD39" i="1" s="1"/>
  <c r="AD29" i="1"/>
  <c r="AA29" i="1"/>
  <c r="AD19" i="1"/>
  <c r="AA37" i="1"/>
  <c r="AA19" i="1"/>
  <c r="T29" i="1"/>
  <c r="AB29" i="1" s="1"/>
  <c r="T19" i="1"/>
  <c r="AB19" i="1" l="1"/>
  <c r="T39" i="1"/>
  <c r="AA39" i="1"/>
  <c r="X22" i="1"/>
  <c r="U21" i="1"/>
  <c r="X21" i="1"/>
  <c r="U22" i="1"/>
  <c r="AB39" i="1" l="1"/>
  <c r="U19" i="1"/>
  <c r="U10" i="1"/>
  <c r="U20" i="1"/>
  <c r="U18" i="1"/>
  <c r="U17" i="1"/>
  <c r="U16" i="1"/>
  <c r="U15" i="1"/>
  <c r="U14" i="1"/>
  <c r="U13" i="1"/>
  <c r="U12" i="1"/>
  <c r="U11" i="1"/>
  <c r="U29" i="1"/>
  <c r="U37" i="1"/>
  <c r="W19" i="1"/>
  <c r="W39" i="1" s="1"/>
  <c r="Y19" i="1" l="1"/>
  <c r="S11" i="1"/>
  <c r="S12" i="1"/>
  <c r="S13" i="1"/>
  <c r="S14" i="1"/>
  <c r="S16" i="1"/>
  <c r="S17" i="1"/>
  <c r="S10" i="1"/>
  <c r="P10" i="1"/>
  <c r="Q19" i="1"/>
  <c r="Q39" i="1" s="1"/>
  <c r="X20" i="1" l="1"/>
  <c r="X29" i="1" s="1"/>
  <c r="X18" i="1"/>
  <c r="X17" i="1"/>
  <c r="X16" i="1"/>
  <c r="X15" i="1"/>
  <c r="X14" i="1"/>
  <c r="X13" i="1"/>
  <c r="X12" i="1"/>
  <c r="X11" i="1"/>
  <c r="X10" i="1"/>
  <c r="V19" i="1"/>
  <c r="Y39" i="1"/>
  <c r="U35" i="1"/>
  <c r="U31" i="1"/>
  <c r="U32" i="1"/>
  <c r="U34" i="1"/>
  <c r="U30" i="1"/>
  <c r="U33" i="1"/>
  <c r="U36" i="1"/>
  <c r="R29" i="1" l="1"/>
  <c r="V39" i="1"/>
  <c r="X19" i="1"/>
  <c r="U39" i="1"/>
  <c r="R13" i="1"/>
  <c r="R17" i="1"/>
  <c r="R14" i="1"/>
  <c r="R10" i="1"/>
  <c r="R11" i="1"/>
  <c r="R12" i="1"/>
  <c r="R16" i="1"/>
  <c r="R15" i="1"/>
  <c r="P14" i="1" l="1"/>
  <c r="X34" i="1" l="1"/>
  <c r="X30" i="1"/>
  <c r="X37" i="1"/>
  <c r="X39" i="1" s="1"/>
  <c r="X33" i="1"/>
  <c r="X36" i="1"/>
  <c r="X32" i="1"/>
  <c r="X35" i="1"/>
  <c r="X31" i="1"/>
  <c r="P11" i="1"/>
  <c r="P12" i="1"/>
  <c r="P13" i="1"/>
  <c r="P16" i="1"/>
  <c r="P17" i="1"/>
  <c r="N19" i="1"/>
  <c r="N39" i="1" s="1"/>
  <c r="O29" i="1" l="1"/>
  <c r="S19" i="1"/>
  <c r="O15" i="1" l="1"/>
  <c r="O13" i="1"/>
  <c r="O11" i="1"/>
  <c r="O17" i="1"/>
  <c r="O10" i="1"/>
  <c r="O12" i="1"/>
  <c r="O14" i="1"/>
  <c r="R18" i="1"/>
  <c r="R19" i="1" s="1"/>
  <c r="O16" i="1"/>
  <c r="O18" i="1"/>
  <c r="L32" i="1"/>
  <c r="L19" i="1"/>
  <c r="J32" i="1"/>
  <c r="B37" i="1"/>
  <c r="B32" i="1"/>
  <c r="D32" i="1"/>
  <c r="F32" i="1"/>
  <c r="H32" i="1"/>
  <c r="B19" i="1"/>
  <c r="D19" i="1"/>
  <c r="F19" i="1"/>
  <c r="H19" i="1"/>
  <c r="L37" i="1"/>
  <c r="L39" i="1" s="1"/>
  <c r="B39" i="1" l="1"/>
  <c r="O19" i="1"/>
  <c r="P19" i="1"/>
  <c r="P39" i="1" s="1"/>
  <c r="J19" i="1"/>
  <c r="C29" i="1" l="1"/>
  <c r="M29" i="1"/>
  <c r="M17" i="1"/>
  <c r="C30" i="1"/>
  <c r="C31" i="1"/>
  <c r="M10" i="1"/>
  <c r="M15" i="1"/>
  <c r="M14" i="1"/>
  <c r="M12" i="1"/>
  <c r="M16" i="1"/>
  <c r="C13" i="1"/>
  <c r="C15" i="1"/>
  <c r="C16" i="1"/>
  <c r="C34" i="1"/>
  <c r="C14" i="1"/>
  <c r="C33" i="1"/>
  <c r="C35" i="1"/>
  <c r="D35" i="1" s="1"/>
  <c r="D37" i="1" s="1"/>
  <c r="D39" i="1" s="1"/>
  <c r="M11" i="1"/>
  <c r="C18" i="1"/>
  <c r="C17" i="1"/>
  <c r="C36" i="1"/>
  <c r="M13" i="1"/>
  <c r="C10" i="1"/>
  <c r="C12" i="1"/>
  <c r="C11" i="1"/>
  <c r="E11" i="1" l="1"/>
  <c r="C32" i="1"/>
  <c r="C19" i="1"/>
  <c r="C37" i="1"/>
  <c r="C39" i="1" s="1"/>
  <c r="E16" i="1" l="1"/>
  <c r="E33" i="1"/>
  <c r="E34" i="1"/>
  <c r="E35" i="1"/>
  <c r="F35" i="1" s="1"/>
  <c r="F37" i="1" s="1"/>
  <c r="F39" i="1" s="1"/>
  <c r="E15" i="1"/>
  <c r="E29" i="1"/>
  <c r="E12" i="1"/>
  <c r="E14" i="1"/>
  <c r="E31" i="1"/>
  <c r="E13" i="1"/>
  <c r="E30" i="1"/>
  <c r="E17" i="1"/>
  <c r="E36" i="1"/>
  <c r="E10" i="1"/>
  <c r="E18" i="1"/>
  <c r="G29" i="1" l="1"/>
  <c r="E37" i="1"/>
  <c r="E32" i="1"/>
  <c r="E19" i="1"/>
  <c r="G35" i="1"/>
  <c r="H35" i="1" s="1"/>
  <c r="H37" i="1" s="1"/>
  <c r="H39" i="1" s="1"/>
  <c r="G15" i="1"/>
  <c r="G33" i="1"/>
  <c r="G31" i="1"/>
  <c r="G36" i="1"/>
  <c r="G11" i="1"/>
  <c r="G13" i="1"/>
  <c r="G16" i="1"/>
  <c r="G17" i="1"/>
  <c r="G18" i="1"/>
  <c r="G30" i="1"/>
  <c r="G34" i="1"/>
  <c r="G14" i="1"/>
  <c r="G10" i="1"/>
  <c r="G12" i="1"/>
  <c r="E39" i="1" l="1"/>
  <c r="G19" i="1"/>
  <c r="G37" i="1"/>
  <c r="G32" i="1"/>
  <c r="I18" i="1" l="1"/>
  <c r="I30" i="1"/>
  <c r="I33" i="1"/>
  <c r="I15" i="1"/>
  <c r="I29" i="1"/>
  <c r="I17" i="1"/>
  <c r="I11" i="1"/>
  <c r="I10" i="1"/>
  <c r="I31" i="1"/>
  <c r="I36" i="1"/>
  <c r="I13" i="1"/>
  <c r="I35" i="1"/>
  <c r="J35" i="1" s="1"/>
  <c r="J37" i="1" s="1"/>
  <c r="J39" i="1" s="1"/>
  <c r="I12" i="1"/>
  <c r="I14" i="1"/>
  <c r="I16" i="1"/>
  <c r="G39" i="1"/>
  <c r="I32" i="1" l="1"/>
  <c r="I19" i="1"/>
  <c r="I37" i="1"/>
  <c r="I39" i="1" l="1"/>
  <c r="K15" i="1"/>
  <c r="K29" i="1"/>
  <c r="M33" i="1"/>
  <c r="K31" i="1"/>
  <c r="K10" i="1"/>
  <c r="O36" i="1"/>
  <c r="M30" i="1"/>
  <c r="K16" i="1"/>
  <c r="O30" i="1"/>
  <c r="K17" i="1"/>
  <c r="M18" i="1"/>
  <c r="M19" i="1" s="1"/>
  <c r="R32" i="1"/>
  <c r="K14" i="1"/>
  <c r="K12" i="1"/>
  <c r="M36" i="1"/>
  <c r="O31" i="1"/>
  <c r="M31" i="1"/>
  <c r="K13" i="1"/>
  <c r="M35" i="1"/>
  <c r="K18" i="1"/>
  <c r="O37" i="1"/>
  <c r="R34" i="1"/>
  <c r="R31" i="1"/>
  <c r="R33" i="1"/>
  <c r="O34" i="1"/>
  <c r="O32" i="1"/>
  <c r="R30" i="1"/>
  <c r="R35" i="1"/>
  <c r="R37" i="1"/>
  <c r="K11" i="1"/>
  <c r="K33" i="1"/>
  <c r="K36" i="1"/>
  <c r="K30" i="1"/>
  <c r="K35" i="1"/>
  <c r="O33" i="1"/>
  <c r="O35" i="1"/>
  <c r="R36" i="1"/>
  <c r="K32" i="1" l="1"/>
  <c r="R39" i="1"/>
  <c r="M32" i="1"/>
  <c r="O39" i="1"/>
  <c r="K37" i="1"/>
  <c r="K19" i="1"/>
  <c r="S39" i="1" s="1"/>
  <c r="M37" i="1"/>
  <c r="M39" i="1" l="1"/>
  <c r="K39" i="1"/>
</calcChain>
</file>

<file path=xl/sharedStrings.xml><?xml version="1.0" encoding="utf-8"?>
<sst xmlns="http://schemas.openxmlformats.org/spreadsheetml/2006/main" count="82" uniqueCount="56">
  <si>
    <t>Deuda Interna del Gobierno Central</t>
  </si>
  <si>
    <t>Por Tipo de Instrumento</t>
  </si>
  <si>
    <t>Millones de colones</t>
  </si>
  <si>
    <t>Año</t>
  </si>
  <si>
    <t>Estructura %</t>
  </si>
  <si>
    <t>Al 31/ 12/ 2008</t>
  </si>
  <si>
    <t>Al 31/ 12/ 2009</t>
  </si>
  <si>
    <t>Al 31/ 12/ 2010</t>
  </si>
  <si>
    <t>Al 31/12/ 2011</t>
  </si>
  <si>
    <t>Al 31/12/ 2012</t>
  </si>
  <si>
    <t>Al 31/12/ 2013</t>
  </si>
  <si>
    <t>Al 31/12/ 2014</t>
  </si>
  <si>
    <t>Variación %</t>
  </si>
  <si>
    <t>Al 31/12/ 2015</t>
  </si>
  <si>
    <t>Al 31/12/ 2016</t>
  </si>
  <si>
    <t>Al 31/12/ 2017</t>
  </si>
  <si>
    <t>Al 31/12/ 2018</t>
  </si>
  <si>
    <t>TASA BASICA</t>
  </si>
  <si>
    <t>CERO CUPON DOLARES</t>
  </si>
  <si>
    <t>TUDES</t>
  </si>
  <si>
    <t>DOLARES AJUSTABLES</t>
  </si>
  <si>
    <t>COLONES AJUSTABLES</t>
  </si>
  <si>
    <t xml:space="preserve">DOLARES FIJOS </t>
  </si>
  <si>
    <t>INTERES FIJO COLONES</t>
  </si>
  <si>
    <t>DOLEC AJUSTABLE</t>
  </si>
  <si>
    <t>SUBTOTAL DEUDA EN TITULOS</t>
  </si>
  <si>
    <t xml:space="preserve">Convenios CCSS-ICO ESPAÑA </t>
  </si>
  <si>
    <t xml:space="preserve">Fideicomiso MEP-BNCR </t>
  </si>
  <si>
    <t>TOTAL OTRAS DEUDAS</t>
  </si>
  <si>
    <t>DEUDA BCCR (COLONES)</t>
  </si>
  <si>
    <t xml:space="preserve">DEUDA BCCR (DOLARES) </t>
  </si>
  <si>
    <t xml:space="preserve">SUBTOTAL DEUDA BCCR </t>
  </si>
  <si>
    <t>Clase 374 Deuda FODESAF</t>
  </si>
  <si>
    <t>Clase 355 Deuda INVU CCSS</t>
  </si>
  <si>
    <t>Clase 370 Construcción aulas</t>
  </si>
  <si>
    <t>Deuda BANHVI</t>
  </si>
  <si>
    <t>SUBTOTAL BONOS EN PODER DE TERCEROS</t>
  </si>
  <si>
    <t>TOTAL DEUDA INTERNA GOBIERNO CENTRAL</t>
  </si>
  <si>
    <t>Al 31/12/ 2019</t>
  </si>
  <si>
    <t>CERO CUPON  COLONES</t>
  </si>
  <si>
    <t xml:space="preserve">MOPT 2 </t>
  </si>
  <si>
    <t>MOPT 3</t>
  </si>
  <si>
    <t>Al 31/12/ 2020</t>
  </si>
  <si>
    <t>Al 31/12/ 2021</t>
  </si>
  <si>
    <t>Convenios CCSS-Cod Niñez</t>
  </si>
  <si>
    <t>Convenio MEP-CCSS-MH</t>
  </si>
  <si>
    <t>Organos Desconcentrados ¢</t>
  </si>
  <si>
    <t>Al 31/12/ 2022</t>
  </si>
  <si>
    <t xml:space="preserve">Otras Cuentas por Pagar </t>
  </si>
  <si>
    <t>Convenio MH-CCSS 2023</t>
  </si>
  <si>
    <t>Al 31/12/ 2023</t>
  </si>
  <si>
    <r>
      <rPr>
        <b/>
        <sz val="8"/>
        <rFont val="HendersonSansW00-BasicLight"/>
      </rPr>
      <t>Fuente:</t>
    </r>
    <r>
      <rPr>
        <sz val="8"/>
        <rFont val="HendersonSansW00-BasicLight"/>
      </rPr>
      <t xml:space="preserve"> Crédito Público, Ministerio de Hacienda</t>
    </r>
  </si>
  <si>
    <t>2.Se incluye como parte de los saldos históricos el saldo de los Órganos Desconcentrados para efectos comparativos, pese a que por Ley N° 9524 se reconocen como parte del GC a partir del año 2020.</t>
  </si>
  <si>
    <t>Historico del 31 Dic. 2008 al 31 Dic. del 2024</t>
  </si>
  <si>
    <t>Al 31/12/ 2024</t>
  </si>
  <si>
    <t>1.La Deuda Interna a diciembre 2024 no incluye el monto de primas y descuentos devengados por ¢125.990,60  millones , según metodología exponencial Sistema Gestor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</si>
</sst>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mmmm\-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HendersonSansW00-BasicLight"/>
    </font>
    <font>
      <b/>
      <sz val="10"/>
      <name val="HendersonSansW00-BasicLight"/>
    </font>
    <font>
      <sz val="11"/>
      <name val="HendersonSansW00-BasicLight"/>
    </font>
    <font>
      <b/>
      <sz val="9"/>
      <name val="HendersonSansW00-BasicLight"/>
    </font>
    <font>
      <sz val="10"/>
      <name val="HendersonSansW00-BasicLight"/>
    </font>
    <font>
      <sz val="9"/>
      <name val="HendersonSansW00-BasicLight"/>
    </font>
    <font>
      <sz val="8"/>
      <name val="HendersonSansW00-BasicLight"/>
    </font>
    <font>
      <b/>
      <sz val="11"/>
      <name val="HendersonSansW00-BasicLight"/>
    </font>
    <font>
      <u/>
      <sz val="8"/>
      <color theme="10"/>
      <name val="HendersonSansW00-BasicLight"/>
    </font>
    <font>
      <b/>
      <sz val="9"/>
      <color theme="0"/>
      <name val="HendersonSansW00-BasicLight"/>
    </font>
    <font>
      <sz val="10"/>
      <color theme="0"/>
      <name val="HendersonSansW00-BasicLight"/>
    </font>
    <font>
      <sz val="11"/>
      <color theme="0"/>
      <name val="HendersonSansW00-Basic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3" fillId="2" borderId="0" xfId="0" applyFont="1" applyFill="1"/>
    <xf numFmtId="165" fontId="4" fillId="2" borderId="0" xfId="0" applyNumberFormat="1" applyFont="1" applyFill="1" applyAlignment="1">
      <alignment horizontal="right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165" fontId="7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left"/>
    </xf>
    <xf numFmtId="165" fontId="7" fillId="2" borderId="0" xfId="1" applyNumberFormat="1" applyFont="1" applyFill="1" applyBorder="1" applyAlignment="1">
      <alignment horizontal="right"/>
    </xf>
    <xf numFmtId="164" fontId="7" fillId="2" borderId="0" xfId="1" applyFont="1" applyFill="1" applyBorder="1" applyAlignment="1">
      <alignment horizontal="right"/>
    </xf>
    <xf numFmtId="164" fontId="7" fillId="0" borderId="0" xfId="1" applyFont="1" applyFill="1" applyBorder="1" applyAlignment="1">
      <alignment horizontal="right"/>
    </xf>
    <xf numFmtId="0" fontId="9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165" fontId="4" fillId="2" borderId="0" xfId="1" applyNumberFormat="1" applyFont="1" applyFill="1" applyBorder="1" applyAlignment="1">
      <alignment horizontal="right"/>
    </xf>
    <xf numFmtId="164" fontId="4" fillId="2" borderId="0" xfId="1" applyFont="1" applyFill="1" applyBorder="1" applyAlignment="1">
      <alignment horizontal="right"/>
    </xf>
    <xf numFmtId="164" fontId="4" fillId="0" borderId="0" xfId="1" applyFont="1" applyFill="1" applyBorder="1" applyAlignment="1">
      <alignment horizontal="right"/>
    </xf>
    <xf numFmtId="0" fontId="10" fillId="2" borderId="0" xfId="0" applyFont="1" applyFill="1"/>
    <xf numFmtId="165" fontId="4" fillId="2" borderId="0" xfId="2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164" fontId="10" fillId="2" borderId="0" xfId="0" applyNumberFormat="1" applyFont="1" applyFill="1"/>
    <xf numFmtId="164" fontId="5" fillId="2" borderId="0" xfId="0" applyNumberFormat="1" applyFont="1" applyFill="1"/>
    <xf numFmtId="164" fontId="5" fillId="2" borderId="0" xfId="1" applyFont="1" applyFill="1"/>
    <xf numFmtId="0" fontId="11" fillId="2" borderId="0" xfId="3" applyFont="1" applyFill="1"/>
    <xf numFmtId="0" fontId="9" fillId="2" borderId="0" xfId="0" applyFont="1" applyFill="1"/>
    <xf numFmtId="0" fontId="12" fillId="2" borderId="0" xfId="0" applyFont="1" applyFill="1" applyAlignment="1">
      <alignment horizontal="left"/>
    </xf>
    <xf numFmtId="165" fontId="13" fillId="2" borderId="0" xfId="0" applyNumberFormat="1" applyFont="1" applyFill="1" applyAlignment="1">
      <alignment horizontal="right"/>
    </xf>
    <xf numFmtId="0" fontId="14" fillId="2" borderId="0" xfId="0" applyFont="1" applyFill="1"/>
    <xf numFmtId="0" fontId="3" fillId="2" borderId="0" xfId="0" applyFont="1" applyFill="1"/>
    <xf numFmtId="166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4" fontId="14" fillId="0" borderId="0" xfId="0" applyNumberFormat="1" applyFont="1" applyFill="1"/>
    <xf numFmtId="0" fontId="14" fillId="0" borderId="0" xfId="0" applyFont="1" applyFill="1"/>
    <xf numFmtId="43" fontId="5" fillId="2" borderId="0" xfId="0" applyNumberFormat="1" applyFont="1" applyFill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129117</xdr:rowOff>
    </xdr:from>
    <xdr:to>
      <xdr:col>0</xdr:col>
      <xdr:colOff>2247900</xdr:colOff>
      <xdr:row>5</xdr:row>
      <xdr:rowOff>7197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130ED0-4196-4FDB-AE91-773A6AF3C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117"/>
          <a:ext cx="2247900" cy="830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49"/>
  <sheetViews>
    <sheetView showGridLines="0" tabSelected="1" topLeftCell="A24" zoomScale="80" zoomScaleNormal="80" workbookViewId="0">
      <pane xSplit="1" topLeftCell="B1" activePane="topRight" state="frozen"/>
      <selection pane="topRight" activeCell="A44" sqref="A44"/>
    </sheetView>
  </sheetViews>
  <sheetFormatPr baseColWidth="10" defaultColWidth="11.44140625" defaultRowHeight="15" outlineLevelCol="1" x14ac:dyDescent="0.35"/>
  <cols>
    <col min="1" max="1" width="54.33203125" style="3" bestFit="1" customWidth="1"/>
    <col min="2" max="2" width="25.44140625" style="5" bestFit="1" customWidth="1" outlineLevel="1"/>
    <col min="3" max="3" width="22.88671875" style="5" bestFit="1" customWidth="1" outlineLevel="1"/>
    <col min="4" max="4" width="24.88671875" style="5" bestFit="1" customWidth="1" outlineLevel="1"/>
    <col min="5" max="5" width="24.21875" style="5" bestFit="1" customWidth="1" outlineLevel="1"/>
    <col min="6" max="6" width="24.6640625" style="5" bestFit="1" customWidth="1" outlineLevel="1"/>
    <col min="7" max="7" width="20.21875" style="5" bestFit="1" customWidth="1" outlineLevel="1"/>
    <col min="8" max="8" width="26.21875" style="5" bestFit="1" customWidth="1" outlineLevel="1"/>
    <col min="9" max="9" width="20.21875" style="5" bestFit="1" customWidth="1" outlineLevel="1"/>
    <col min="10" max="10" width="26.109375" style="5" bestFit="1" customWidth="1" outlineLevel="1"/>
    <col min="11" max="11" width="20.21875" style="5" bestFit="1" customWidth="1" outlineLevel="1"/>
    <col min="12" max="12" width="25.109375" style="5" bestFit="1" customWidth="1" outlineLevel="1"/>
    <col min="13" max="13" width="20.21875" style="5" bestFit="1" customWidth="1" outlineLevel="1"/>
    <col min="14" max="14" width="23.77734375" style="5" bestFit="1" customWidth="1" outlineLevel="1"/>
    <col min="15" max="15" width="20.21875" style="5" bestFit="1" customWidth="1" outlineLevel="1"/>
    <col min="16" max="16" width="18.77734375" style="5" bestFit="1" customWidth="1" outlineLevel="1"/>
    <col min="17" max="17" width="25.77734375" style="5" bestFit="1" customWidth="1" outlineLevel="1"/>
    <col min="18" max="18" width="20.21875" style="5" bestFit="1" customWidth="1" outlineLevel="1"/>
    <col min="19" max="19" width="18.77734375" style="5" bestFit="1" customWidth="1" outlineLevel="1"/>
    <col min="20" max="20" width="27" style="5" bestFit="1" customWidth="1"/>
    <col min="21" max="21" width="20.21875" style="5" bestFit="1" customWidth="1"/>
    <col min="22" max="22" width="18.77734375" style="5" bestFit="1" customWidth="1"/>
    <col min="23" max="23" width="25.77734375" style="5" bestFit="1" customWidth="1"/>
    <col min="24" max="24" width="20.21875" style="5" bestFit="1" customWidth="1"/>
    <col min="25" max="25" width="18.77734375" style="5" bestFit="1" customWidth="1"/>
    <col min="26" max="26" width="23.88671875" style="3" bestFit="1" customWidth="1"/>
    <col min="27" max="27" width="20.21875" style="3" bestFit="1" customWidth="1"/>
    <col min="28" max="28" width="18.77734375" style="3" bestFit="1" customWidth="1"/>
    <col min="29" max="29" width="27" style="3" bestFit="1" customWidth="1"/>
    <col min="30" max="30" width="20.21875" style="3" bestFit="1" customWidth="1"/>
    <col min="31" max="31" width="18.77734375" style="3" bestFit="1" customWidth="1"/>
    <col min="32" max="32" width="25.77734375" style="3" bestFit="1" customWidth="1"/>
    <col min="33" max="33" width="20.21875" style="3" bestFit="1" customWidth="1"/>
    <col min="34" max="34" width="18.77734375" style="3" bestFit="1" customWidth="1"/>
    <col min="35" max="35" width="26.44140625" style="3" bestFit="1" customWidth="1"/>
    <col min="36" max="36" width="20.21875" style="3" bestFit="1" customWidth="1"/>
    <col min="37" max="37" width="18.77734375" style="3" bestFit="1" customWidth="1"/>
    <col min="38" max="38" width="23.5546875" style="3" bestFit="1" customWidth="1"/>
    <col min="39" max="39" width="20.21875" style="3" bestFit="1" customWidth="1"/>
    <col min="40" max="40" width="18.77734375" style="3" bestFit="1" customWidth="1"/>
    <col min="41" max="41" width="23.5546875" style="3" bestFit="1" customWidth="1"/>
    <col min="42" max="42" width="20.21875" style="3" bestFit="1" customWidth="1"/>
    <col min="43" max="43" width="18.77734375" style="3" bestFit="1" customWidth="1"/>
    <col min="44" max="44" width="23.5546875" style="3" bestFit="1" customWidth="1"/>
    <col min="45" max="45" width="20.21875" style="3" bestFit="1" customWidth="1"/>
    <col min="46" max="46" width="18.77734375" style="3" bestFit="1" customWidth="1"/>
    <col min="47" max="47" width="11.44140625" style="3"/>
    <col min="48" max="48" width="11.88671875" style="3" bestFit="1" customWidth="1"/>
    <col min="49" max="16384" width="11.44140625" style="3"/>
  </cols>
  <sheetData>
    <row r="1" spans="1:46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46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46" x14ac:dyDescent="0.35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</row>
    <row r="4" spans="1:46" x14ac:dyDescent="0.3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</row>
    <row r="5" spans="1:46" x14ac:dyDescent="0.35">
      <c r="A5" s="28" t="s">
        <v>53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</row>
    <row r="6" spans="1:46" x14ac:dyDescent="0.35">
      <c r="A6" s="27" t="s">
        <v>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</row>
    <row r="7" spans="1:46" x14ac:dyDescent="0.3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1"/>
      <c r="R7" s="1"/>
      <c r="S7" s="1"/>
      <c r="T7" s="1"/>
      <c r="U7" s="1"/>
      <c r="V7" s="1"/>
      <c r="W7" s="1"/>
      <c r="X7" s="1"/>
      <c r="Y7" s="1"/>
    </row>
    <row r="8" spans="1:46" x14ac:dyDescent="0.35">
      <c r="A8" s="4" t="s">
        <v>3</v>
      </c>
      <c r="B8" s="2" t="s">
        <v>5</v>
      </c>
      <c r="C8" s="2" t="s">
        <v>4</v>
      </c>
      <c r="D8" s="2" t="s">
        <v>6</v>
      </c>
      <c r="E8" s="2" t="s">
        <v>4</v>
      </c>
      <c r="F8" s="2" t="s">
        <v>7</v>
      </c>
      <c r="G8" s="2" t="s">
        <v>4</v>
      </c>
      <c r="H8" s="2" t="s">
        <v>8</v>
      </c>
      <c r="I8" s="2" t="s">
        <v>4</v>
      </c>
      <c r="J8" s="2" t="s">
        <v>9</v>
      </c>
      <c r="K8" s="2" t="s">
        <v>4</v>
      </c>
      <c r="L8" s="2" t="s">
        <v>10</v>
      </c>
      <c r="M8" s="2" t="s">
        <v>4</v>
      </c>
      <c r="N8" s="2" t="s">
        <v>11</v>
      </c>
      <c r="O8" s="2" t="s">
        <v>4</v>
      </c>
      <c r="P8" s="2" t="s">
        <v>12</v>
      </c>
      <c r="Q8" s="2" t="s">
        <v>13</v>
      </c>
      <c r="R8" s="2" t="s">
        <v>4</v>
      </c>
      <c r="S8" s="2" t="s">
        <v>12</v>
      </c>
      <c r="T8" s="2" t="s">
        <v>14</v>
      </c>
      <c r="U8" s="2" t="s">
        <v>4</v>
      </c>
      <c r="V8" s="2" t="s">
        <v>12</v>
      </c>
      <c r="W8" s="2" t="s">
        <v>15</v>
      </c>
      <c r="X8" s="2" t="s">
        <v>4</v>
      </c>
      <c r="Y8" s="2" t="s">
        <v>12</v>
      </c>
      <c r="Z8" s="2" t="s">
        <v>16</v>
      </c>
      <c r="AA8" s="2" t="s">
        <v>4</v>
      </c>
      <c r="AB8" s="2" t="s">
        <v>12</v>
      </c>
      <c r="AC8" s="2" t="s">
        <v>38</v>
      </c>
      <c r="AD8" s="2" t="s">
        <v>4</v>
      </c>
      <c r="AE8" s="2" t="s">
        <v>12</v>
      </c>
      <c r="AF8" s="2" t="s">
        <v>42</v>
      </c>
      <c r="AG8" s="2" t="s">
        <v>4</v>
      </c>
      <c r="AH8" s="2" t="s">
        <v>12</v>
      </c>
      <c r="AI8" s="2" t="s">
        <v>43</v>
      </c>
      <c r="AJ8" s="2" t="s">
        <v>4</v>
      </c>
      <c r="AK8" s="2" t="s">
        <v>12</v>
      </c>
      <c r="AL8" s="2" t="s">
        <v>47</v>
      </c>
      <c r="AM8" s="2" t="s">
        <v>4</v>
      </c>
      <c r="AN8" s="2" t="s">
        <v>12</v>
      </c>
      <c r="AO8" s="2" t="s">
        <v>50</v>
      </c>
      <c r="AP8" s="2" t="s">
        <v>4</v>
      </c>
      <c r="AQ8" s="2" t="s">
        <v>12</v>
      </c>
      <c r="AR8" s="2" t="s">
        <v>54</v>
      </c>
      <c r="AS8" s="2" t="s">
        <v>4</v>
      </c>
      <c r="AT8" s="2" t="s">
        <v>12</v>
      </c>
    </row>
    <row r="9" spans="1:46" x14ac:dyDescent="0.35">
      <c r="A9" s="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ht="15.75" customHeight="1" x14ac:dyDescent="0.35">
      <c r="A10" s="6" t="s">
        <v>17</v>
      </c>
      <c r="B10" s="7">
        <v>439619.78235895</v>
      </c>
      <c r="C10" s="7">
        <f t="shared" ref="C10:C18" si="0">+B10/$B$39*100</f>
        <v>15.961994036028212</v>
      </c>
      <c r="D10" s="7">
        <v>432140.10406371002</v>
      </c>
      <c r="E10" s="7">
        <f t="shared" ref="E10:E18" si="1">+D10/$D$39*100</f>
        <v>11.962002308400633</v>
      </c>
      <c r="F10" s="7">
        <v>427675.64892416005</v>
      </c>
      <c r="G10" s="7">
        <f t="shared" ref="G10:G18" si="2">+F10/$F$39*100</f>
        <v>9.6729840161052856</v>
      </c>
      <c r="H10" s="5">
        <v>377489.80485285987</v>
      </c>
      <c r="I10" s="7">
        <f t="shared" ref="I10:I18" si="3">+H10/$H$39*100</f>
        <v>7.0473213490360394</v>
      </c>
      <c r="J10" s="5">
        <v>445797.31502895005</v>
      </c>
      <c r="K10" s="7">
        <f t="shared" ref="K10:K18" si="4">+J10/$J$39*100</f>
        <v>6.7202867842248466</v>
      </c>
      <c r="L10" s="5">
        <v>677852.48337004997</v>
      </c>
      <c r="M10" s="7">
        <f t="shared" ref="M10:M17" si="5">+L10/$L$39*100</f>
        <v>9.4540084297991651</v>
      </c>
      <c r="N10" s="7">
        <v>839714.2706088</v>
      </c>
      <c r="O10" s="7">
        <f t="shared" ref="O10:O18" si="6">+N10/$N$39*100</f>
        <v>10.342847411523101</v>
      </c>
      <c r="P10" s="5">
        <f>+(N10-L10)/L10*100</f>
        <v>23.878615363925313</v>
      </c>
      <c r="Q10" s="7">
        <v>719657.74107102002</v>
      </c>
      <c r="R10" s="7">
        <f t="shared" ref="R10:R17" si="7">+Q10/$Q$39*100</f>
        <v>7.960436748478446</v>
      </c>
      <c r="S10" s="5">
        <f>+(Q10-N10)/N10*100</f>
        <v>-14.297307279384208</v>
      </c>
      <c r="T10" s="7">
        <v>1141492.6874649399</v>
      </c>
      <c r="U10" s="8">
        <f t="shared" ref="U10:U18" si="8">+T10/$T$39*100</f>
        <v>10.556809098296691</v>
      </c>
      <c r="V10" s="5">
        <f>+(T10-Q10)/Q10*100</f>
        <v>58.616050702953636</v>
      </c>
      <c r="W10" s="7">
        <v>1345786.9874649399</v>
      </c>
      <c r="X10" s="7">
        <f t="shared" ref="X10:X18" si="9">+W10/$W$39*100</f>
        <v>10.600863760865083</v>
      </c>
      <c r="Y10" s="5">
        <f>+(W10-T10)/T10*100</f>
        <v>17.897118592472349</v>
      </c>
      <c r="Z10" s="9">
        <v>1345786.9874649399</v>
      </c>
      <c r="AA10" s="8">
        <f>+Z10/$Z$39*100</f>
        <v>9.0722443169577822</v>
      </c>
      <c r="AB10" s="9">
        <f>+(Z10-T10)/T10*100</f>
        <v>17.897118592472349</v>
      </c>
      <c r="AC10" s="8">
        <v>1298043.6374649401</v>
      </c>
      <c r="AD10" s="8">
        <f t="shared" ref="AD10:AD18" si="10">+AC10/$AC$39*100</f>
        <v>7.8279863358830557</v>
      </c>
      <c r="AE10" s="9">
        <f>+(AC10-Z10)/Z10*100</f>
        <v>-3.547615666126632</v>
      </c>
      <c r="AF10" s="8">
        <v>1277016.03746494</v>
      </c>
      <c r="AG10" s="8">
        <f t="shared" ref="AG10:AG18" si="11">+AF10/$AF$39*100</f>
        <v>6.8946967247155877</v>
      </c>
      <c r="AH10" s="9">
        <f>+(AF10-AC10)/AC10*100</f>
        <v>-1.6199455390472608</v>
      </c>
      <c r="AI10" s="8">
        <v>1229724.58746494</v>
      </c>
      <c r="AJ10" s="8">
        <f t="shared" ref="AJ10:AJ18" si="12">+AI10/$AI$39*100</f>
        <v>6.0006676949892555</v>
      </c>
      <c r="AK10" s="9">
        <f>+(AI10-AF10)/AF10*100</f>
        <v>-3.7032776889693779</v>
      </c>
      <c r="AL10" s="8">
        <v>1229724.58746494</v>
      </c>
      <c r="AM10" s="8">
        <f>+AL10/$AL$39*100</f>
        <v>5.8519922840386078</v>
      </c>
      <c r="AN10" s="9">
        <f>+(AL10-AI10)/AI10*100</f>
        <v>0</v>
      </c>
      <c r="AO10" s="8">
        <v>1229724.58746494</v>
      </c>
      <c r="AP10" s="8">
        <f>+AO10/$AO$39*100</f>
        <v>5.7941102839425254</v>
      </c>
      <c r="AQ10" s="9">
        <f>+(AO10-AL10)/AL10*100</f>
        <v>0</v>
      </c>
      <c r="AR10" s="8">
        <v>1226324.58746494</v>
      </c>
      <c r="AS10" s="8">
        <f>+AR10/$AR$39*100</f>
        <v>5.6957098156386872</v>
      </c>
      <c r="AT10" s="9">
        <f>+(AR10-AO10)/AO10*100</f>
        <v>-0.27648467263788323</v>
      </c>
    </row>
    <row r="11" spans="1:46" x14ac:dyDescent="0.35">
      <c r="A11" s="6" t="s">
        <v>39</v>
      </c>
      <c r="B11" s="7">
        <v>263447.6183284453</v>
      </c>
      <c r="C11" s="7">
        <f t="shared" si="0"/>
        <v>9.5654233073864994</v>
      </c>
      <c r="D11" s="7">
        <v>371358.283820251</v>
      </c>
      <c r="E11" s="7">
        <f t="shared" si="1"/>
        <v>10.279510294297129</v>
      </c>
      <c r="F11" s="7">
        <v>343418.40236603178</v>
      </c>
      <c r="G11" s="7">
        <f t="shared" si="2"/>
        <v>7.767289826482755</v>
      </c>
      <c r="H11" s="5">
        <v>349447.86091030284</v>
      </c>
      <c r="I11" s="7">
        <f t="shared" si="3"/>
        <v>6.5238089583056897</v>
      </c>
      <c r="J11" s="5">
        <v>327195.30550229736</v>
      </c>
      <c r="K11" s="7">
        <f t="shared" si="4"/>
        <v>4.932390154222233</v>
      </c>
      <c r="L11" s="5">
        <v>397414.59506635822</v>
      </c>
      <c r="M11" s="7">
        <f t="shared" si="5"/>
        <v>5.5427412660690676</v>
      </c>
      <c r="N11" s="7">
        <v>385390.65692731534</v>
      </c>
      <c r="O11" s="7">
        <f t="shared" si="6"/>
        <v>4.746896531287911</v>
      </c>
      <c r="P11" s="5">
        <f t="shared" ref="P11:P17" si="13">+(N11-L11)/L11*100</f>
        <v>-3.0255401508430211</v>
      </c>
      <c r="Q11" s="7">
        <v>653229.54920889053</v>
      </c>
      <c r="R11" s="7">
        <f t="shared" si="7"/>
        <v>7.2256465983060902</v>
      </c>
      <c r="S11" s="5">
        <f t="shared" ref="S11:S17" si="14">+(Q11-N11)/N11*100</f>
        <v>69.498024268940597</v>
      </c>
      <c r="T11" s="7">
        <v>513207.56885232346</v>
      </c>
      <c r="U11" s="8">
        <f t="shared" si="8"/>
        <v>4.7462716070542834</v>
      </c>
      <c r="V11" s="5">
        <f>+(T11-Q11)/Q11*100</f>
        <v>-21.435340842456391</v>
      </c>
      <c r="W11" s="7">
        <v>736608.86653990287</v>
      </c>
      <c r="X11" s="7">
        <f t="shared" si="9"/>
        <v>5.8023225904004292</v>
      </c>
      <c r="Y11" s="5">
        <f>+(W11-T11)/T11*100</f>
        <v>43.530398077948767</v>
      </c>
      <c r="Z11" s="9">
        <v>882798.07365333708</v>
      </c>
      <c r="AA11" s="8">
        <f t="shared" ref="AA11:AA17" si="15">+Z11/$Z$39*100</f>
        <v>5.9511348239510395</v>
      </c>
      <c r="AB11" s="9">
        <f t="shared" ref="AB11:AB13" si="16">+(Z11-T11)/T11*100</f>
        <v>72.015793848777804</v>
      </c>
      <c r="AC11" s="8">
        <v>376868.68749120913</v>
      </c>
      <c r="AD11" s="8">
        <f t="shared" si="10"/>
        <v>2.2727455772326057</v>
      </c>
      <c r="AE11" s="9">
        <f>+(AC11-Z11)/Z11*100</f>
        <v>-57.309751942299727</v>
      </c>
      <c r="AF11" s="8">
        <v>675162.76677584578</v>
      </c>
      <c r="AG11" s="8">
        <f t="shared" si="11"/>
        <v>3.6452498482166793</v>
      </c>
      <c r="AH11" s="9">
        <f t="shared" ref="AH11:AH17" si="17">+(AF11-AC11)/AC11*100</f>
        <v>79.150666846418403</v>
      </c>
      <c r="AI11" s="8">
        <v>374471.13825443306</v>
      </c>
      <c r="AJ11" s="8">
        <f t="shared" si="12"/>
        <v>1.8273009135009239</v>
      </c>
      <c r="AK11" s="9">
        <f t="shared" ref="AK11:AK17" si="18">+(AI11-AF11)/AF11*100</f>
        <v>-44.536168657126559</v>
      </c>
      <c r="AL11" s="8">
        <v>236947.66295070664</v>
      </c>
      <c r="AM11" s="8">
        <f t="shared" ref="AM11:AM17" si="19">+AL11/$AL$39*100</f>
        <v>1.1275824761437074</v>
      </c>
      <c r="AN11" s="9">
        <f t="shared" ref="AN11:AN17" si="20">+(AL11-AI11)/AI11*100</f>
        <v>-36.724719545752173</v>
      </c>
      <c r="AO11" s="8">
        <v>46068.486148270014</v>
      </c>
      <c r="AP11" s="8">
        <f t="shared" ref="AP11:AP17" si="21">+AO11/$AO$39*100</f>
        <v>0.21706152099277695</v>
      </c>
      <c r="AQ11" s="9">
        <f t="shared" ref="AQ11:AQ13" si="22">+(AO11-AL11)/AL11*100</f>
        <v>-80.557526681386221</v>
      </c>
      <c r="AR11" s="8">
        <v>109848.14163422018</v>
      </c>
      <c r="AS11" s="8">
        <f t="shared" ref="AS11:AS18" si="23">+AR11/$AR$39*100</f>
        <v>0.5101937488092515</v>
      </c>
      <c r="AT11" s="9">
        <f t="shared" ref="AT11:AT13" si="24">+(AR11-AO11)/AO11*100</f>
        <v>138.44530354367907</v>
      </c>
    </row>
    <row r="12" spans="1:46" x14ac:dyDescent="0.35">
      <c r="A12" s="6" t="s">
        <v>18</v>
      </c>
      <c r="B12" s="7">
        <v>21968.499461617797</v>
      </c>
      <c r="C12" s="7">
        <f t="shared" si="0"/>
        <v>0.79764621943358582</v>
      </c>
      <c r="D12" s="7">
        <v>55642.764468794587</v>
      </c>
      <c r="E12" s="7">
        <f t="shared" si="1"/>
        <v>1.5402386188239197</v>
      </c>
      <c r="F12" s="7">
        <v>54423.295637831252</v>
      </c>
      <c r="G12" s="7">
        <f t="shared" si="2"/>
        <v>1.2309227100789817</v>
      </c>
      <c r="H12" s="5">
        <v>177783.87703129707</v>
      </c>
      <c r="I12" s="7">
        <f t="shared" si="3"/>
        <v>3.31903033144278</v>
      </c>
      <c r="J12" s="5">
        <v>67391.422365824867</v>
      </c>
      <c r="K12" s="7">
        <f t="shared" si="4"/>
        <v>1.0159094050751674</v>
      </c>
      <c r="L12" s="5">
        <v>47145.255887568339</v>
      </c>
      <c r="M12" s="7">
        <f t="shared" si="5"/>
        <v>0.65753487303046299</v>
      </c>
      <c r="N12" s="7">
        <v>50413.043681313145</v>
      </c>
      <c r="O12" s="7">
        <f t="shared" si="6"/>
        <v>0.62094266656709407</v>
      </c>
      <c r="P12" s="5">
        <f t="shared" si="13"/>
        <v>6.9313183950847641</v>
      </c>
      <c r="Q12" s="7">
        <v>119704.39783773305</v>
      </c>
      <c r="R12" s="7">
        <f t="shared" si="7"/>
        <v>1.3241006566313531</v>
      </c>
      <c r="S12" s="5">
        <f t="shared" si="14"/>
        <v>137.44727375408294</v>
      </c>
      <c r="T12" s="7">
        <v>165752.85845735023</v>
      </c>
      <c r="U12" s="8">
        <f t="shared" si="8"/>
        <v>1.5329237790539791</v>
      </c>
      <c r="V12" s="5">
        <f t="shared" ref="V12:V13" si="25">+(T12-Q12)/Q12*100</f>
        <v>38.468478561697296</v>
      </c>
      <c r="W12" s="7">
        <v>389892.39023856458</v>
      </c>
      <c r="X12" s="7">
        <f t="shared" si="9"/>
        <v>3.0712112309116399</v>
      </c>
      <c r="Y12" s="5">
        <f>+(W12-T12)/T12*100</f>
        <v>135.22513811663018</v>
      </c>
      <c r="Z12" s="9">
        <v>108471.72092746716</v>
      </c>
      <c r="AA12" s="8">
        <f t="shared" si="15"/>
        <v>0.73123158635124008</v>
      </c>
      <c r="AB12" s="9">
        <f t="shared" si="16"/>
        <v>-34.55815969811588</v>
      </c>
      <c r="AC12" s="8">
        <v>21358.008670581858</v>
      </c>
      <c r="AD12" s="8">
        <f t="shared" si="10"/>
        <v>0.12880167908800552</v>
      </c>
      <c r="AE12" s="9">
        <f>+(AC12-Z12)/Z12*100</f>
        <v>-80.310067464621937</v>
      </c>
      <c r="AF12" s="8">
        <v>9042.1501908159516</v>
      </c>
      <c r="AG12" s="8">
        <f t="shared" si="11"/>
        <v>4.8819185880206117E-2</v>
      </c>
      <c r="AH12" s="9">
        <f t="shared" si="17"/>
        <v>-57.663889315344043</v>
      </c>
      <c r="AI12" s="8">
        <v>96849.937401601856</v>
      </c>
      <c r="AJ12" s="8">
        <f t="shared" si="12"/>
        <v>0.47259711365581941</v>
      </c>
      <c r="AK12" s="9">
        <f t="shared" si="18"/>
        <v>971.09410215251296</v>
      </c>
      <c r="AL12" s="8">
        <v>51954.186067255505</v>
      </c>
      <c r="AM12" s="8">
        <f t="shared" si="19"/>
        <v>0.24723868993776102</v>
      </c>
      <c r="AN12" s="9">
        <f t="shared" si="20"/>
        <v>-46.355994168772483</v>
      </c>
      <c r="AO12" s="8">
        <v>30040.363343564808</v>
      </c>
      <c r="AP12" s="8">
        <f t="shared" si="21"/>
        <v>0.14154159391180049</v>
      </c>
      <c r="AQ12" s="9">
        <f t="shared" si="22"/>
        <v>-42.179128155954388</v>
      </c>
      <c r="AR12" s="8">
        <v>512.50328813099998</v>
      </c>
      <c r="AS12" s="8">
        <f t="shared" si="23"/>
        <v>2.3803404405265531E-3</v>
      </c>
      <c r="AT12" s="9">
        <f t="shared" si="24"/>
        <v>-98.293951100825197</v>
      </c>
    </row>
    <row r="13" spans="1:46" x14ac:dyDescent="0.35">
      <c r="A13" s="6" t="s">
        <v>19</v>
      </c>
      <c r="B13" s="7">
        <v>822511.73393858667</v>
      </c>
      <c r="C13" s="7">
        <f t="shared" si="0"/>
        <v>29.864277993229983</v>
      </c>
      <c r="D13" s="7">
        <v>864789.59734492633</v>
      </c>
      <c r="E13" s="7">
        <f t="shared" si="1"/>
        <v>23.938104939678929</v>
      </c>
      <c r="F13" s="7">
        <v>1003850.0702279077</v>
      </c>
      <c r="G13" s="7">
        <f t="shared" si="2"/>
        <v>22.704649442415739</v>
      </c>
      <c r="H13" s="5">
        <v>1280651.7411912277</v>
      </c>
      <c r="I13" s="7">
        <f t="shared" si="3"/>
        <v>23.908365842873547</v>
      </c>
      <c r="J13" s="5">
        <v>1352858.0186831674</v>
      </c>
      <c r="K13" s="7">
        <f t="shared" si="4"/>
        <v>20.394007674314263</v>
      </c>
      <c r="L13" s="5">
        <v>1534526.5275132698</v>
      </c>
      <c r="M13" s="7">
        <f t="shared" si="5"/>
        <v>21.402041126610538</v>
      </c>
      <c r="N13" s="7">
        <v>1605706.4329208287</v>
      </c>
      <c r="O13" s="7">
        <f t="shared" si="6"/>
        <v>19.77765199984103</v>
      </c>
      <c r="P13" s="5">
        <f t="shared" si="13"/>
        <v>4.6385581566261562</v>
      </c>
      <c r="Q13" s="7">
        <v>1478398.4904919483</v>
      </c>
      <c r="R13" s="7">
        <f t="shared" si="7"/>
        <v>16.353187079030896</v>
      </c>
      <c r="S13" s="5">
        <f t="shared" si="14"/>
        <v>-7.9284693527261627</v>
      </c>
      <c r="T13" s="7">
        <v>1236091.9768022886</v>
      </c>
      <c r="U13" s="8">
        <f t="shared" si="8"/>
        <v>11.431686922163255</v>
      </c>
      <c r="V13" s="5">
        <f t="shared" si="25"/>
        <v>-16.389797151986432</v>
      </c>
      <c r="W13" s="7">
        <v>1241106.0276608586</v>
      </c>
      <c r="X13" s="7">
        <f t="shared" si="9"/>
        <v>9.7762840884683229</v>
      </c>
      <c r="Y13" s="5">
        <f>+(W13-T13)/T13*100</f>
        <v>0.40563735973282039</v>
      </c>
      <c r="Z13" s="9">
        <v>1194483.2292531708</v>
      </c>
      <c r="AA13" s="8">
        <f t="shared" si="15"/>
        <v>8.0522726027441038</v>
      </c>
      <c r="AB13" s="9">
        <f t="shared" si="16"/>
        <v>-3.3661530314886141</v>
      </c>
      <c r="AC13" s="8">
        <v>1243395.3451718611</v>
      </c>
      <c r="AD13" s="8">
        <f t="shared" si="10"/>
        <v>7.4984241601575725</v>
      </c>
      <c r="AE13" s="9">
        <f>+(AC13-Z13)/Z13*100</f>
        <v>4.0948348809611801</v>
      </c>
      <c r="AF13" s="8">
        <v>1196283.7063784851</v>
      </c>
      <c r="AG13" s="8">
        <f t="shared" si="11"/>
        <v>6.4588173603299879</v>
      </c>
      <c r="AH13" s="9">
        <f t="shared" si="17"/>
        <v>-3.7889508736148847</v>
      </c>
      <c r="AI13" s="8">
        <v>1344644.0593669368</v>
      </c>
      <c r="AJ13" s="8">
        <f t="shared" si="12"/>
        <v>6.5614384314588952</v>
      </c>
      <c r="AK13" s="9">
        <f t="shared" si="18"/>
        <v>12.401769931113051</v>
      </c>
      <c r="AL13" s="8">
        <v>2147582.3543702262</v>
      </c>
      <c r="AM13" s="8">
        <f t="shared" si="19"/>
        <v>10.219878089141924</v>
      </c>
      <c r="AN13" s="9">
        <f t="shared" si="20"/>
        <v>59.713817155546401</v>
      </c>
      <c r="AO13" s="8">
        <v>2287815.03428376</v>
      </c>
      <c r="AP13" s="8">
        <f t="shared" si="21"/>
        <v>10.779529622343006</v>
      </c>
      <c r="AQ13" s="9">
        <f t="shared" si="22"/>
        <v>6.5297928914421908</v>
      </c>
      <c r="AR13" s="8">
        <v>2532281.6324765091</v>
      </c>
      <c r="AS13" s="8">
        <f t="shared" si="23"/>
        <v>11.761275519944968</v>
      </c>
      <c r="AT13" s="9">
        <f t="shared" si="24"/>
        <v>10.685592783040853</v>
      </c>
    </row>
    <row r="14" spans="1:46" x14ac:dyDescent="0.35">
      <c r="A14" s="6" t="s">
        <v>20</v>
      </c>
      <c r="B14" s="7">
        <v>35273.795830000003</v>
      </c>
      <c r="C14" s="7">
        <f t="shared" si="0"/>
        <v>1.2807433633794352</v>
      </c>
      <c r="D14" s="7">
        <v>35895.143900000003</v>
      </c>
      <c r="E14" s="7">
        <f t="shared" si="1"/>
        <v>0.99360783726027468</v>
      </c>
      <c r="F14" s="7">
        <v>23666.737499999999</v>
      </c>
      <c r="G14" s="7">
        <f t="shared" si="2"/>
        <v>0.53528409701777402</v>
      </c>
      <c r="H14" s="5">
        <v>2349.7719999999999</v>
      </c>
      <c r="I14" s="7">
        <f t="shared" si="3"/>
        <v>4.3867670512113051E-2</v>
      </c>
      <c r="J14" s="5">
        <v>152.76900000000001</v>
      </c>
      <c r="K14" s="7">
        <f t="shared" si="4"/>
        <v>2.302955753945209E-3</v>
      </c>
      <c r="L14" s="5">
        <v>150.74100000000001</v>
      </c>
      <c r="M14" s="7">
        <f t="shared" si="5"/>
        <v>2.102384692361404E-3</v>
      </c>
      <c r="N14" s="7">
        <v>130.1328</v>
      </c>
      <c r="O14" s="7">
        <f t="shared" si="6"/>
        <v>1.6028591400006013E-3</v>
      </c>
      <c r="P14" s="5">
        <f>+(N14-L14)/L14*100</f>
        <v>-13.671263956057084</v>
      </c>
      <c r="Q14" s="7">
        <v>118.31819999999999</v>
      </c>
      <c r="R14" s="7">
        <f t="shared" si="7"/>
        <v>1.3087673397247229E-3</v>
      </c>
      <c r="S14" s="5">
        <f t="shared" si="14"/>
        <v>-9.0788794216369837</v>
      </c>
      <c r="T14" s="7">
        <v>0</v>
      </c>
      <c r="U14" s="8">
        <f t="shared" si="8"/>
        <v>0</v>
      </c>
      <c r="V14" s="5">
        <f>+(T14-Q14)/Q14*100</f>
        <v>-100</v>
      </c>
      <c r="W14" s="7">
        <v>0</v>
      </c>
      <c r="X14" s="7">
        <f t="shared" si="9"/>
        <v>0</v>
      </c>
      <c r="Y14" s="5">
        <v>0</v>
      </c>
      <c r="Z14" s="9">
        <v>0</v>
      </c>
      <c r="AA14" s="8">
        <f t="shared" si="15"/>
        <v>0</v>
      </c>
      <c r="AB14" s="9">
        <v>0</v>
      </c>
      <c r="AC14" s="8">
        <v>0</v>
      </c>
      <c r="AD14" s="8">
        <f t="shared" si="10"/>
        <v>0</v>
      </c>
      <c r="AE14" s="9">
        <v>0</v>
      </c>
      <c r="AF14" s="8">
        <v>0</v>
      </c>
      <c r="AG14" s="8">
        <f t="shared" si="11"/>
        <v>0</v>
      </c>
      <c r="AH14" s="9">
        <v>0</v>
      </c>
      <c r="AI14" s="8">
        <v>0</v>
      </c>
      <c r="AJ14" s="8">
        <f t="shared" si="12"/>
        <v>0</v>
      </c>
      <c r="AK14" s="9">
        <v>0</v>
      </c>
      <c r="AL14" s="8">
        <v>0</v>
      </c>
      <c r="AM14" s="8">
        <f t="shared" si="19"/>
        <v>0</v>
      </c>
      <c r="AN14" s="9">
        <v>0</v>
      </c>
      <c r="AO14" s="8">
        <v>0</v>
      </c>
      <c r="AP14" s="8">
        <f t="shared" si="21"/>
        <v>0</v>
      </c>
      <c r="AQ14" s="9">
        <v>0</v>
      </c>
      <c r="AR14" s="8">
        <v>0</v>
      </c>
      <c r="AS14" s="8">
        <f t="shared" si="23"/>
        <v>0</v>
      </c>
      <c r="AT14" s="9">
        <v>0</v>
      </c>
    </row>
    <row r="15" spans="1:46" x14ac:dyDescent="0.35">
      <c r="A15" s="6" t="s">
        <v>21</v>
      </c>
      <c r="B15" s="7">
        <v>0</v>
      </c>
      <c r="C15" s="7">
        <f t="shared" si="0"/>
        <v>0</v>
      </c>
      <c r="D15" s="7">
        <v>0</v>
      </c>
      <c r="E15" s="7">
        <f t="shared" si="1"/>
        <v>0</v>
      </c>
      <c r="F15" s="7">
        <v>0</v>
      </c>
      <c r="G15" s="7">
        <f t="shared" si="2"/>
        <v>0</v>
      </c>
      <c r="H15" s="5">
        <v>0</v>
      </c>
      <c r="I15" s="7">
        <f t="shared" si="3"/>
        <v>0</v>
      </c>
      <c r="J15" s="5">
        <v>0</v>
      </c>
      <c r="K15" s="7">
        <f t="shared" si="4"/>
        <v>0</v>
      </c>
      <c r="L15" s="5">
        <v>0</v>
      </c>
      <c r="M15" s="7">
        <f t="shared" si="5"/>
        <v>0</v>
      </c>
      <c r="N15" s="7">
        <v>0</v>
      </c>
      <c r="O15" s="7">
        <f t="shared" si="6"/>
        <v>0</v>
      </c>
      <c r="P15" s="7">
        <v>0</v>
      </c>
      <c r="Q15" s="7">
        <v>0</v>
      </c>
      <c r="R15" s="7">
        <f t="shared" si="7"/>
        <v>0</v>
      </c>
      <c r="S15" s="7">
        <v>0</v>
      </c>
      <c r="T15" s="7">
        <v>187512</v>
      </c>
      <c r="U15" s="8">
        <f t="shared" si="8"/>
        <v>1.7341577474631074</v>
      </c>
      <c r="V15" s="5">
        <v>100</v>
      </c>
      <c r="W15" s="7">
        <v>1030235.2</v>
      </c>
      <c r="X15" s="7">
        <f t="shared" si="9"/>
        <v>8.115238963203387</v>
      </c>
      <c r="Y15" s="5">
        <f>+(W15-T15)/T15*100</f>
        <v>449.42361022227908</v>
      </c>
      <c r="Z15" s="9">
        <v>1560048.3</v>
      </c>
      <c r="AA15" s="8">
        <f t="shared" si="15"/>
        <v>10.516626669510998</v>
      </c>
      <c r="AB15" s="9">
        <f t="shared" ref="AB15:AB17" si="26">+(Z15-T15)/T15*100</f>
        <v>731.97251375911947</v>
      </c>
      <c r="AC15" s="8">
        <v>1661393.7</v>
      </c>
      <c r="AD15" s="8">
        <f t="shared" si="10"/>
        <v>10.01920644788297</v>
      </c>
      <c r="AE15" s="9">
        <f>+(AC15-Z15)/Z15*100</f>
        <v>6.4962988645928403</v>
      </c>
      <c r="AF15" s="8">
        <v>1766596.85</v>
      </c>
      <c r="AG15" s="8">
        <f t="shared" si="11"/>
        <v>9.5379769386195168</v>
      </c>
      <c r="AH15" s="9">
        <f t="shared" si="17"/>
        <v>6.3322227597227636</v>
      </c>
      <c r="AI15" s="8">
        <v>1643571.1500000001</v>
      </c>
      <c r="AJ15" s="8">
        <f t="shared" si="12"/>
        <v>8.0201082459876609</v>
      </c>
      <c r="AK15" s="9">
        <f t="shared" si="18"/>
        <v>-6.9639940770866851</v>
      </c>
      <c r="AL15" s="8">
        <v>1649387.9</v>
      </c>
      <c r="AM15" s="8">
        <f t="shared" si="19"/>
        <v>7.8490788608891107</v>
      </c>
      <c r="AN15" s="9">
        <f t="shared" si="20"/>
        <v>0.3539092299107201</v>
      </c>
      <c r="AO15" s="8">
        <v>1401131.15</v>
      </c>
      <c r="AP15" s="8">
        <f t="shared" si="21"/>
        <v>6.601728946562738</v>
      </c>
      <c r="AQ15" s="9">
        <f t="shared" ref="AQ15:AQ17" si="27">+(AO15-AL15)/AL15*100</f>
        <v>-15.051447267195304</v>
      </c>
      <c r="AR15" s="8">
        <v>1125414.8</v>
      </c>
      <c r="AS15" s="8">
        <f t="shared" si="23"/>
        <v>5.2270305827235237</v>
      </c>
      <c r="AT15" s="9">
        <f t="shared" ref="AT15:AT17" si="28">+(AR15-AO15)/AO15*100</f>
        <v>-19.678125777162251</v>
      </c>
    </row>
    <row r="16" spans="1:46" x14ac:dyDescent="0.35">
      <c r="A16" s="6" t="s">
        <v>22</v>
      </c>
      <c r="B16" s="7">
        <v>340602.87900972064</v>
      </c>
      <c r="C16" s="7">
        <f t="shared" si="0"/>
        <v>12.36682547412784</v>
      </c>
      <c r="D16" s="7">
        <v>561479.60257419804</v>
      </c>
      <c r="E16" s="7">
        <f t="shared" si="1"/>
        <v>15.542228640557349</v>
      </c>
      <c r="F16" s="7">
        <v>667055.64123625006</v>
      </c>
      <c r="G16" s="7">
        <f t="shared" si="2"/>
        <v>15.08717779878863</v>
      </c>
      <c r="H16" s="5">
        <v>684307.17660932825</v>
      </c>
      <c r="I16" s="7">
        <f t="shared" si="3"/>
        <v>12.775265750282314</v>
      </c>
      <c r="J16" s="5">
        <v>1007809.3379414224</v>
      </c>
      <c r="K16" s="7">
        <f t="shared" si="4"/>
        <v>15.19248220314272</v>
      </c>
      <c r="L16" s="5">
        <v>938171.38442902465</v>
      </c>
      <c r="M16" s="7">
        <f t="shared" si="5"/>
        <v>13.084676083050315</v>
      </c>
      <c r="N16" s="7">
        <v>1376520.1079997823</v>
      </c>
      <c r="O16" s="7">
        <f t="shared" si="6"/>
        <v>16.954740361400557</v>
      </c>
      <c r="P16" s="5">
        <f t="shared" si="13"/>
        <v>46.723736285938699</v>
      </c>
      <c r="Q16" s="7">
        <v>1352802.9210626655</v>
      </c>
      <c r="R16" s="7">
        <f t="shared" si="7"/>
        <v>14.963921697346807</v>
      </c>
      <c r="S16" s="5">
        <f t="shared" si="14"/>
        <v>-1.7229815096257595</v>
      </c>
      <c r="T16" s="7">
        <v>1916418.8744180764</v>
      </c>
      <c r="U16" s="8">
        <f t="shared" si="8"/>
        <v>17.723519766503664</v>
      </c>
      <c r="V16" s="5">
        <f>+(T16-Q16)/Q16*100</f>
        <v>41.662827938948737</v>
      </c>
      <c r="W16" s="7">
        <v>2667480.4052553298</v>
      </c>
      <c r="X16" s="7">
        <f t="shared" si="9"/>
        <v>21.011940689184001</v>
      </c>
      <c r="Y16" s="5">
        <f>+(W16-T16)/T16*100</f>
        <v>39.190885712045308</v>
      </c>
      <c r="Z16" s="9">
        <v>3824348.1846229662</v>
      </c>
      <c r="AA16" s="8">
        <f t="shared" si="15"/>
        <v>25.780767244130747</v>
      </c>
      <c r="AB16" s="9">
        <f t="shared" si="26"/>
        <v>99.557008943790308</v>
      </c>
      <c r="AC16" s="8">
        <v>4190931.4733859641</v>
      </c>
      <c r="AD16" s="8">
        <f t="shared" si="10"/>
        <v>25.273845471295768</v>
      </c>
      <c r="AE16" s="9">
        <f>+(AC16-Z16)/Z16*100</f>
        <v>9.5855102900139944</v>
      </c>
      <c r="AF16" s="8">
        <v>4152607.2379064457</v>
      </c>
      <c r="AG16" s="8">
        <f t="shared" si="11"/>
        <v>22.420209834686485</v>
      </c>
      <c r="AH16" s="9">
        <f t="shared" si="17"/>
        <v>-0.91445626641456745</v>
      </c>
      <c r="AI16" s="8">
        <v>3916772.9334188313</v>
      </c>
      <c r="AJ16" s="8">
        <f t="shared" si="12"/>
        <v>19.112615173960464</v>
      </c>
      <c r="AK16" s="9">
        <f t="shared" si="18"/>
        <v>-5.6791863756060703</v>
      </c>
      <c r="AL16" s="8">
        <v>3858080.1652912814</v>
      </c>
      <c r="AM16" s="8">
        <f t="shared" si="19"/>
        <v>18.359765746434398</v>
      </c>
      <c r="AN16" s="9">
        <f t="shared" si="20"/>
        <v>-1.498498103547677</v>
      </c>
      <c r="AO16" s="8">
        <v>3434160.3055326026</v>
      </c>
      <c r="AP16" s="8">
        <f t="shared" si="21"/>
        <v>16.180780433131702</v>
      </c>
      <c r="AQ16" s="9">
        <f t="shared" si="27"/>
        <v>-10.98784477244457</v>
      </c>
      <c r="AR16" s="8">
        <v>3128677.9650231246</v>
      </c>
      <c r="AS16" s="8">
        <f t="shared" si="23"/>
        <v>14.531260302129553</v>
      </c>
      <c r="AT16" s="9">
        <f t="shared" si="28"/>
        <v>-8.8954013013699686</v>
      </c>
    </row>
    <row r="17" spans="1:48" x14ac:dyDescent="0.35">
      <c r="A17" s="6" t="s">
        <v>23</v>
      </c>
      <c r="B17" s="7">
        <v>823049.41232567991</v>
      </c>
      <c r="C17" s="7">
        <f t="shared" si="0"/>
        <v>29.883800361313671</v>
      </c>
      <c r="D17" s="7">
        <v>1285126.2619247602</v>
      </c>
      <c r="E17" s="7">
        <f t="shared" si="1"/>
        <v>35.573378094674304</v>
      </c>
      <c r="F17" s="7">
        <v>1896846.4918172597</v>
      </c>
      <c r="G17" s="7">
        <f t="shared" si="2"/>
        <v>42.902058703855332</v>
      </c>
      <c r="H17" s="5">
        <v>2481219.6342458599</v>
      </c>
      <c r="I17" s="7">
        <f t="shared" si="3"/>
        <v>46.321653923564945</v>
      </c>
      <c r="J17" s="5">
        <v>3430761.1323459302</v>
      </c>
      <c r="K17" s="7">
        <f t="shared" si="4"/>
        <v>51.717894927293116</v>
      </c>
      <c r="L17" s="5">
        <v>3573389.6662783003</v>
      </c>
      <c r="M17" s="7">
        <f t="shared" si="5"/>
        <v>49.838064854458466</v>
      </c>
      <c r="N17" s="7">
        <v>3859851.24411271</v>
      </c>
      <c r="O17" s="7">
        <f t="shared" si="6"/>
        <v>47.542186486948331</v>
      </c>
      <c r="P17" s="5">
        <f t="shared" si="13"/>
        <v>8.0165222544218242</v>
      </c>
      <c r="Q17" s="7">
        <v>4715788.4043009896</v>
      </c>
      <c r="R17" s="7">
        <f t="shared" si="7"/>
        <v>52.163317601194933</v>
      </c>
      <c r="S17" s="5">
        <f t="shared" si="14"/>
        <v>22.17539241943091</v>
      </c>
      <c r="T17" s="7">
        <v>5421204.8168287789</v>
      </c>
      <c r="U17" s="8">
        <f t="shared" si="8"/>
        <v>50.136654367122865</v>
      </c>
      <c r="V17" s="5">
        <f>+(T17-Q17)/Q17*100</f>
        <v>14.958610354197003</v>
      </c>
      <c r="W17" s="7">
        <v>5111798.3346958002</v>
      </c>
      <c r="X17" s="7">
        <f t="shared" si="9"/>
        <v>40.26601403035108</v>
      </c>
      <c r="Y17" s="5">
        <f>+(W17-T17)/T17*100</f>
        <v>-5.7073379919626621</v>
      </c>
      <c r="Z17" s="9">
        <v>5757177.1972584296</v>
      </c>
      <c r="AA17" s="8">
        <f t="shared" si="15"/>
        <v>38.810390199962768</v>
      </c>
      <c r="AB17" s="9">
        <f t="shared" si="26"/>
        <v>6.1973747862598394</v>
      </c>
      <c r="AC17" s="8">
        <v>7701202.3284926703</v>
      </c>
      <c r="AD17" s="8">
        <f t="shared" si="10"/>
        <v>46.442896723446772</v>
      </c>
      <c r="AE17" s="9">
        <f>+(AC17-Z17)/Z17*100</f>
        <v>33.766984489551341</v>
      </c>
      <c r="AF17" s="8">
        <v>9369165.4828302097</v>
      </c>
      <c r="AG17" s="8">
        <f t="shared" si="11"/>
        <v>50.584763756000427</v>
      </c>
      <c r="AH17" s="9">
        <f t="shared" si="17"/>
        <v>21.658477250577626</v>
      </c>
      <c r="AI17" s="8">
        <v>11692658.681247469</v>
      </c>
      <c r="AJ17" s="8">
        <f t="shared" si="12"/>
        <v>57.056482347595384</v>
      </c>
      <c r="AK17" s="9">
        <f t="shared" si="18"/>
        <v>24.799361295040178</v>
      </c>
      <c r="AL17" s="8">
        <v>11679712.886906002</v>
      </c>
      <c r="AM17" s="8">
        <f t="shared" si="19"/>
        <v>55.581217445494801</v>
      </c>
      <c r="AN17" s="9">
        <f t="shared" si="20"/>
        <v>-0.11071728590033689</v>
      </c>
      <c r="AO17" s="8">
        <v>12699549.533786369</v>
      </c>
      <c r="AP17" s="8">
        <f t="shared" si="21"/>
        <v>59.836642533787654</v>
      </c>
      <c r="AQ17" s="9">
        <f t="shared" si="27"/>
        <v>8.7316927800827653</v>
      </c>
      <c r="AR17" s="8">
        <v>13363327.487330848</v>
      </c>
      <c r="AS17" s="8">
        <f t="shared" si="23"/>
        <v>62.06646781544746</v>
      </c>
      <c r="AT17" s="9">
        <f t="shared" si="28"/>
        <v>5.2267834522676457</v>
      </c>
      <c r="AV17" s="19"/>
    </row>
    <row r="18" spans="1:48" x14ac:dyDescent="0.35">
      <c r="A18" s="10" t="s">
        <v>24</v>
      </c>
      <c r="B18" s="7">
        <v>0</v>
      </c>
      <c r="C18" s="7">
        <f t="shared" si="0"/>
        <v>0</v>
      </c>
      <c r="D18" s="7">
        <v>0</v>
      </c>
      <c r="E18" s="7">
        <f t="shared" si="1"/>
        <v>0</v>
      </c>
      <c r="F18" s="7">
        <v>0</v>
      </c>
      <c r="G18" s="7">
        <f t="shared" si="2"/>
        <v>0</v>
      </c>
      <c r="H18" s="7">
        <v>0</v>
      </c>
      <c r="I18" s="7">
        <f t="shared" si="3"/>
        <v>0</v>
      </c>
      <c r="J18" s="7">
        <v>0</v>
      </c>
      <c r="K18" s="7">
        <f t="shared" si="4"/>
        <v>0</v>
      </c>
      <c r="L18" s="7">
        <v>0</v>
      </c>
      <c r="M18" s="7">
        <f>+L18/$J$39*100</f>
        <v>0</v>
      </c>
      <c r="N18" s="7">
        <v>0</v>
      </c>
      <c r="O18" s="7">
        <f t="shared" si="6"/>
        <v>0</v>
      </c>
      <c r="P18" s="5">
        <v>0</v>
      </c>
      <c r="Q18" s="7">
        <v>0</v>
      </c>
      <c r="R18" s="7">
        <f>+Q18/$N$39*100</f>
        <v>0</v>
      </c>
      <c r="S18" s="5">
        <v>0</v>
      </c>
      <c r="T18" s="7">
        <v>0</v>
      </c>
      <c r="U18" s="8">
        <f t="shared" si="8"/>
        <v>0</v>
      </c>
      <c r="V18" s="5">
        <v>0</v>
      </c>
      <c r="W18" s="7">
        <v>0</v>
      </c>
      <c r="X18" s="7">
        <f t="shared" si="9"/>
        <v>0</v>
      </c>
      <c r="Y18" s="5">
        <v>0</v>
      </c>
      <c r="Z18" s="9">
        <v>0</v>
      </c>
      <c r="AA18" s="8">
        <f t="shared" ref="AA18" si="29">+Z18/$AC$39*100</f>
        <v>0</v>
      </c>
      <c r="AB18" s="9">
        <v>0</v>
      </c>
      <c r="AC18" s="9">
        <v>0</v>
      </c>
      <c r="AD18" s="8">
        <f t="shared" si="10"/>
        <v>0</v>
      </c>
      <c r="AE18" s="9">
        <v>0</v>
      </c>
      <c r="AF18" s="9">
        <v>0</v>
      </c>
      <c r="AG18" s="8">
        <f t="shared" si="11"/>
        <v>0</v>
      </c>
      <c r="AH18" s="9">
        <v>0</v>
      </c>
      <c r="AI18" s="9">
        <v>0</v>
      </c>
      <c r="AJ18" s="8">
        <f t="shared" si="12"/>
        <v>0</v>
      </c>
      <c r="AK18" s="9">
        <v>0</v>
      </c>
      <c r="AL18" s="9">
        <v>0</v>
      </c>
      <c r="AM18" s="8">
        <f t="shared" ref="AM18" si="30">+AL18/$AI$39*100</f>
        <v>0</v>
      </c>
      <c r="AN18" s="9">
        <v>0</v>
      </c>
      <c r="AO18" s="9">
        <v>0</v>
      </c>
      <c r="AP18" s="8">
        <f>+AO18/$AO$39*100</f>
        <v>0</v>
      </c>
      <c r="AQ18" s="9">
        <v>0</v>
      </c>
      <c r="AR18" s="9">
        <v>0</v>
      </c>
      <c r="AS18" s="8">
        <f t="shared" si="23"/>
        <v>0</v>
      </c>
      <c r="AT18" s="9">
        <v>0</v>
      </c>
      <c r="AV18" s="19"/>
    </row>
    <row r="19" spans="1:48" s="15" customFormat="1" x14ac:dyDescent="0.35">
      <c r="A19" s="11" t="s">
        <v>25</v>
      </c>
      <c r="B19" s="12">
        <f t="shared" ref="B19:O19" si="31">SUM(B10:B18)</f>
        <v>2746473.7212530002</v>
      </c>
      <c r="C19" s="12">
        <f t="shared" si="31"/>
        <v>99.72071075489923</v>
      </c>
      <c r="D19" s="12">
        <f t="shared" si="31"/>
        <v>3606431.75809664</v>
      </c>
      <c r="E19" s="12">
        <f t="shared" si="31"/>
        <v>99.829070733692532</v>
      </c>
      <c r="F19" s="12">
        <f t="shared" si="31"/>
        <v>4416936.287709441</v>
      </c>
      <c r="G19" s="12">
        <f t="shared" si="31"/>
        <v>99.900366594744497</v>
      </c>
      <c r="H19" s="12">
        <f t="shared" si="31"/>
        <v>5353249.8668408748</v>
      </c>
      <c r="I19" s="12">
        <f t="shared" si="31"/>
        <v>99.93931382601744</v>
      </c>
      <c r="J19" s="12">
        <f t="shared" si="31"/>
        <v>6631965.3008675929</v>
      </c>
      <c r="K19" s="12">
        <f t="shared" si="31"/>
        <v>99.975274104026298</v>
      </c>
      <c r="L19" s="12">
        <f t="shared" si="31"/>
        <v>7168650.6535445713</v>
      </c>
      <c r="M19" s="12">
        <f t="shared" si="31"/>
        <v>99.981169017710371</v>
      </c>
      <c r="N19" s="12">
        <f t="shared" si="31"/>
        <v>8117725.8890507482</v>
      </c>
      <c r="O19" s="12">
        <f t="shared" si="31"/>
        <v>99.986868316708012</v>
      </c>
      <c r="P19" s="7">
        <f>+(N19-L19)/L19*100</f>
        <v>13.239245171431286</v>
      </c>
      <c r="Q19" s="12">
        <f>SUM(Q10:Q18)</f>
        <v>9039699.8221732471</v>
      </c>
      <c r="R19" s="12">
        <f>SUM(R10:R18)</f>
        <v>99.991919148328236</v>
      </c>
      <c r="S19" s="7">
        <f>+(Q19-N19)/N19*100</f>
        <v>11.357539608057774</v>
      </c>
      <c r="T19" s="12">
        <f>SUM(T10:T18)</f>
        <v>10581680.782823756</v>
      </c>
      <c r="U19" s="13">
        <f>(T19/$T$39)*100</f>
        <v>97.862023287657834</v>
      </c>
      <c r="V19" s="12">
        <f>+(T19-Q19)/Q19*100</f>
        <v>17.057877927187622</v>
      </c>
      <c r="W19" s="12">
        <f>SUM(W10:W18)</f>
        <v>12522908.211855397</v>
      </c>
      <c r="X19" s="12">
        <f>SUM(X10:X18)</f>
        <v>98.643875353383947</v>
      </c>
      <c r="Y19" s="12">
        <f>+(W19-T19)/T19*100</f>
        <v>18.345170950371621</v>
      </c>
      <c r="Z19" s="14">
        <f>SUM(Z10:Z18)</f>
        <v>14673113.69318031</v>
      </c>
      <c r="AA19" s="14">
        <f>SUM(AA10:AA18)</f>
        <v>98.914667443608678</v>
      </c>
      <c r="AB19" s="14">
        <f>+(Z19-T19)/T19*100</f>
        <v>38.66524604482295</v>
      </c>
      <c r="AC19" s="14">
        <f>SUM(AC10:AC18)</f>
        <v>16493193.180677228</v>
      </c>
      <c r="AD19" s="14">
        <f>SUM(AD10:AD18)</f>
        <v>99.463906394986736</v>
      </c>
      <c r="AE19" s="14">
        <f>+(AC19-Z19)/Z19*100</f>
        <v>12.404180363864043</v>
      </c>
      <c r="AF19" s="14">
        <f>SUM(AF10:AF18)</f>
        <v>18445874.231546745</v>
      </c>
      <c r="AG19" s="14">
        <f>SUM(AG10:AG18)</f>
        <v>99.590533648448883</v>
      </c>
      <c r="AH19" s="14">
        <f>+(AF19-AC19)/AC19*100</f>
        <v>11.839314737168063</v>
      </c>
      <c r="AI19" s="14">
        <f>SUM(AI10:AI18)</f>
        <v>20298692.487154212</v>
      </c>
      <c r="AJ19" s="14">
        <f>SUM(AJ10:AJ18)</f>
        <v>99.051209921148399</v>
      </c>
      <c r="AK19" s="14">
        <f>+(AI19-AF19)/AF19*100</f>
        <v>10.044621536227954</v>
      </c>
      <c r="AL19" s="14">
        <f>SUM(AL10:AL18)</f>
        <v>20853389.743050411</v>
      </c>
      <c r="AM19" s="14">
        <f>SUM(AM10:AM18)</f>
        <v>99.236753592080305</v>
      </c>
      <c r="AN19" s="14">
        <f>+(AL19-AI19)/AI19*100</f>
        <v>2.7326748077356857</v>
      </c>
      <c r="AO19" s="14">
        <f>SUM(AO10:AO18)</f>
        <v>21128489.46055951</v>
      </c>
      <c r="AP19" s="14">
        <f>SUM(AP10:AP18)</f>
        <v>99.551394934672203</v>
      </c>
      <c r="AQ19" s="14">
        <f>+(AO19-AL19)/AL19*100</f>
        <v>1.3192086317802503</v>
      </c>
      <c r="AR19" s="14">
        <f>SUM(AR10:AR18)</f>
        <v>21486387.117217772</v>
      </c>
      <c r="AS19" s="14">
        <f>SUM(AS10:AS18)</f>
        <v>99.794318125133969</v>
      </c>
      <c r="AT19" s="14">
        <f>+(AR19-AO19)/AO19*100</f>
        <v>1.6939102879377561</v>
      </c>
    </row>
    <row r="20" spans="1:48" s="15" customFormat="1" x14ac:dyDescent="0.35">
      <c r="A20" s="6" t="s">
        <v>44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7">
        <v>228025.87089224</v>
      </c>
      <c r="U20" s="8">
        <f>+T20/$T$39*100</f>
        <v>2.1088401309238889</v>
      </c>
      <c r="V20" s="7">
        <v>100</v>
      </c>
      <c r="W20" s="7">
        <v>169731.97089224</v>
      </c>
      <c r="X20" s="7">
        <f>+W20/$W$39*100</f>
        <v>1.3369913040109767</v>
      </c>
      <c r="Y20" s="7">
        <f>+(W20-T20)/T20*100</f>
        <v>-25.564599214949784</v>
      </c>
      <c r="Z20" s="9">
        <v>151764.07089223998</v>
      </c>
      <c r="AA20" s="8">
        <f>+Z20/$Z$39*100</f>
        <v>1.0230747826326203</v>
      </c>
      <c r="AB20" s="9">
        <f t="shared" ref="AB20" si="32">+(Z20-T20)/T20*100</f>
        <v>-33.444363002143589</v>
      </c>
      <c r="AC20" s="9">
        <v>62553.370892239996</v>
      </c>
      <c r="AD20" s="8">
        <f>+AC20/$AC$39*100</f>
        <v>0.37723456937410188</v>
      </c>
      <c r="AE20" s="9">
        <f>+(AC20-Z20)/Z20*100</f>
        <v>-58.782490134535202</v>
      </c>
      <c r="AF20" s="9">
        <v>2337.3208922399976</v>
      </c>
      <c r="AG20" s="8">
        <f>+AF20/$AF$39*100</f>
        <v>1.2619354986588303E-2</v>
      </c>
      <c r="AH20" s="9">
        <f>+(AF20-AC20)/AC20*100</f>
        <v>-96.26347731720729</v>
      </c>
      <c r="AI20" s="9">
        <v>2337.3208922399976</v>
      </c>
      <c r="AJ20" s="8">
        <f t="shared" ref="AJ20:AJ28" si="33">+AI20/$AI$39*100</f>
        <v>1.1405387933082935E-2</v>
      </c>
      <c r="AK20" s="9">
        <f>+(AI20-AF20)/AF20*100</f>
        <v>0</v>
      </c>
      <c r="AL20" s="9">
        <v>2337.3208922399976</v>
      </c>
      <c r="AM20" s="8">
        <f>+AL20/$AL$39*100</f>
        <v>1.1122802590218734E-2</v>
      </c>
      <c r="AN20" s="9">
        <f>+(AL20-AI20)/AI20*100</f>
        <v>0</v>
      </c>
      <c r="AO20" s="9">
        <v>0</v>
      </c>
      <c r="AP20" s="8">
        <f>+AO20/$AO$39*100</f>
        <v>0</v>
      </c>
      <c r="AQ20" s="9">
        <f>+(AO20-AL20)/AL20*100</f>
        <v>-100</v>
      </c>
      <c r="AR20" s="9">
        <v>0</v>
      </c>
      <c r="AS20" s="8">
        <f>+AR20/$AR$39*100</f>
        <v>0</v>
      </c>
      <c r="AT20" s="9">
        <v>0</v>
      </c>
    </row>
    <row r="21" spans="1:48" s="15" customFormat="1" x14ac:dyDescent="0.35">
      <c r="A21" s="6" t="s">
        <v>26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7">
        <v>0</v>
      </c>
      <c r="U21" s="8">
        <f>+T21/$T$29*100</f>
        <v>0</v>
      </c>
      <c r="V21" s="7">
        <v>0</v>
      </c>
      <c r="W21" s="7">
        <v>0</v>
      </c>
      <c r="X21" s="7">
        <f>+W21/$T$29*100</f>
        <v>0</v>
      </c>
      <c r="Y21" s="7">
        <v>0</v>
      </c>
      <c r="Z21" s="9">
        <v>5354.8805926800005</v>
      </c>
      <c r="AA21" s="8">
        <f t="shared" ref="AA21:AA22" si="34">+Z21/$Z$39*100</f>
        <v>3.6098420832884053E-2</v>
      </c>
      <c r="AB21" s="9">
        <v>100</v>
      </c>
      <c r="AC21" s="9">
        <v>4476.2685910399996</v>
      </c>
      <c r="AD21" s="8">
        <f>+AC21/$AC$39*100</f>
        <v>2.6994600454909621E-2</v>
      </c>
      <c r="AE21" s="9">
        <f>+(AC21-Z21)/Z21*100</f>
        <v>-16.407686155337309</v>
      </c>
      <c r="AF21" s="9">
        <v>4204.99436728</v>
      </c>
      <c r="AG21" s="8">
        <f>+AF21/$AF$39*100</f>
        <v>2.2703051520861481E-2</v>
      </c>
      <c r="AH21" s="9">
        <f t="shared" ref="AH21:AH27" si="35">+(AF21-AC21)/AC21*100</f>
        <v>-6.0602758356145188</v>
      </c>
      <c r="AI21" s="9">
        <v>3761.8591521599997</v>
      </c>
      <c r="AJ21" s="8">
        <f t="shared" si="33"/>
        <v>1.8356684836237581E-2</v>
      </c>
      <c r="AK21" s="9">
        <f t="shared" ref="AK21:AK22" si="36">+(AI21-AF21)/AF21*100</f>
        <v>-10.53830698485911</v>
      </c>
      <c r="AL21" s="9">
        <v>2915.2759671999997</v>
      </c>
      <c r="AM21" s="8">
        <f t="shared" ref="AM21:AM28" si="37">+AL21/$AL$39*100</f>
        <v>1.3873165292292719E-2</v>
      </c>
      <c r="AN21" s="9">
        <f t="shared" ref="AN21:AN23" si="38">+(AL21-AI21)/AI21*100</f>
        <v>-22.504382825547982</v>
      </c>
      <c r="AO21" s="9">
        <v>2043.75654848</v>
      </c>
      <c r="AP21" s="8">
        <f t="shared" ref="AP21:AP28" si="39">+AO21/$AO$39*100</f>
        <v>9.6295958917390206E-3</v>
      </c>
      <c r="AQ21" s="9">
        <f t="shared" ref="AQ21:AQ22" si="40">+(AO21-AL21)/AL21*100</f>
        <v>-29.894920018740372</v>
      </c>
      <c r="AR21" s="9">
        <v>1497.1398656399999</v>
      </c>
      <c r="AS21" s="8">
        <f t="shared" ref="AS21:AS28" si="41">+AR21/$AR$39*100</f>
        <v>6.9535213721330716E-3</v>
      </c>
      <c r="AT21" s="9">
        <f t="shared" ref="AT21:AT28" si="42">+(AR21-AO21)/AO21*100</f>
        <v>-26.745684717024364</v>
      </c>
    </row>
    <row r="22" spans="1:48" s="15" customFormat="1" x14ac:dyDescent="0.35">
      <c r="A22" s="6" t="s">
        <v>27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8">
        <f>+T22/$T$29*100</f>
        <v>0</v>
      </c>
      <c r="V22" s="12">
        <v>0</v>
      </c>
      <c r="W22" s="12">
        <v>0</v>
      </c>
      <c r="X22" s="7">
        <f>+W22/$T$29*100</f>
        <v>0</v>
      </c>
      <c r="Y22" s="12">
        <v>0</v>
      </c>
      <c r="Z22" s="9">
        <v>1580.5080130248</v>
      </c>
      <c r="AA22" s="8">
        <f t="shared" si="34"/>
        <v>1.0654550068194969E-2</v>
      </c>
      <c r="AB22" s="9">
        <v>100</v>
      </c>
      <c r="AC22" s="9">
        <v>20821.858249112498</v>
      </c>
      <c r="AD22" s="8">
        <f>+AC22/$AC$39*100</f>
        <v>0.12556836854889553</v>
      </c>
      <c r="AE22" s="9">
        <f>+(AC22-Z22)/Z22*100</f>
        <v>1217.4155447186449</v>
      </c>
      <c r="AF22" s="9">
        <v>68637.673206087798</v>
      </c>
      <c r="AG22" s="8">
        <f>+AF22/$AF$39*100</f>
        <v>0.37057948119864931</v>
      </c>
      <c r="AH22" s="9">
        <f t="shared" si="35"/>
        <v>229.64239975561921</v>
      </c>
      <c r="AI22" s="9">
        <v>69508.057558258792</v>
      </c>
      <c r="AJ22" s="8">
        <f t="shared" si="33"/>
        <v>0.33917737335896669</v>
      </c>
      <c r="AK22" s="9">
        <f t="shared" si="36"/>
        <v>1.2680854573225753</v>
      </c>
      <c r="AL22" s="9">
        <v>59789.191395993577</v>
      </c>
      <c r="AM22" s="8">
        <f t="shared" si="37"/>
        <v>0.28452377897033576</v>
      </c>
      <c r="AN22" s="9">
        <f t="shared" si="38"/>
        <v>-13.982359029554612</v>
      </c>
      <c r="AO22" s="9">
        <v>47703.436222573197</v>
      </c>
      <c r="AP22" s="8">
        <f t="shared" si="39"/>
        <v>0.22476493778692377</v>
      </c>
      <c r="AQ22" s="9">
        <f t="shared" si="40"/>
        <v>-20.213946519822372</v>
      </c>
      <c r="AR22" s="9">
        <v>42222.869807204435</v>
      </c>
      <c r="AS22" s="8">
        <f t="shared" si="41"/>
        <v>0.1961056774556468</v>
      </c>
      <c r="AT22" s="9">
        <f t="shared" si="42"/>
        <v>-11.488829420584517</v>
      </c>
    </row>
    <row r="23" spans="1:48" s="15" customFormat="1" x14ac:dyDescent="0.35">
      <c r="A23" s="6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8"/>
      <c r="V23" s="12"/>
      <c r="W23" s="12"/>
      <c r="X23" s="7"/>
      <c r="Y23" s="12"/>
      <c r="Z23" s="9"/>
      <c r="AA23" s="8"/>
      <c r="AB23" s="9"/>
      <c r="AC23" s="9"/>
      <c r="AD23" s="8"/>
      <c r="AE23" s="9"/>
      <c r="AF23" s="9"/>
      <c r="AG23" s="8"/>
      <c r="AH23" s="9"/>
      <c r="AI23" s="9">
        <v>118192.989636</v>
      </c>
      <c r="AJ23" s="8">
        <f t="shared" si="33"/>
        <v>0.57674446938157664</v>
      </c>
      <c r="AK23" s="9">
        <v>0</v>
      </c>
      <c r="AL23" s="9">
        <v>78054.972816580004</v>
      </c>
      <c r="AM23" s="8">
        <f t="shared" si="37"/>
        <v>0.37144666644025476</v>
      </c>
      <c r="AN23" s="9">
        <f t="shared" si="38"/>
        <v>-33.959727174203309</v>
      </c>
      <c r="AO23" s="9">
        <v>0</v>
      </c>
      <c r="AP23" s="8">
        <f t="shared" si="39"/>
        <v>0</v>
      </c>
      <c r="AQ23" s="9">
        <f>+(AO23-AL23)/AL23*100</f>
        <v>-100</v>
      </c>
      <c r="AR23" s="9"/>
      <c r="AS23" s="8">
        <f t="shared" si="41"/>
        <v>0</v>
      </c>
      <c r="AT23" s="9">
        <v>0</v>
      </c>
    </row>
    <row r="24" spans="1:48" s="15" customFormat="1" x14ac:dyDescent="0.35">
      <c r="A24" s="6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8"/>
      <c r="V24" s="12"/>
      <c r="W24" s="12"/>
      <c r="X24" s="7"/>
      <c r="Y24" s="12"/>
      <c r="Z24" s="9"/>
      <c r="AA24" s="8"/>
      <c r="AB24" s="9"/>
      <c r="AC24" s="9"/>
      <c r="AD24" s="8"/>
      <c r="AE24" s="9"/>
      <c r="AF24" s="9"/>
      <c r="AG24" s="8"/>
      <c r="AH24" s="9"/>
      <c r="AI24" s="9"/>
      <c r="AJ24" s="8">
        <f t="shared" si="33"/>
        <v>0</v>
      </c>
      <c r="AK24" s="9"/>
      <c r="AL24" s="9">
        <v>0</v>
      </c>
      <c r="AM24" s="8">
        <f t="shared" si="37"/>
        <v>0</v>
      </c>
      <c r="AN24" s="9"/>
      <c r="AO24" s="9">
        <v>28188.982360699996</v>
      </c>
      <c r="AP24" s="8">
        <f t="shared" si="39"/>
        <v>0.13281841662343999</v>
      </c>
      <c r="AQ24" s="9">
        <v>0</v>
      </c>
      <c r="AR24" s="9"/>
      <c r="AS24" s="8">
        <f t="shared" si="41"/>
        <v>0</v>
      </c>
      <c r="AT24" s="9">
        <v>0</v>
      </c>
    </row>
    <row r="25" spans="1:48" s="15" customFormat="1" x14ac:dyDescent="0.35">
      <c r="A25" s="6" t="s">
        <v>46</v>
      </c>
      <c r="B25" s="7">
        <v>1337.3909000000001</v>
      </c>
      <c r="D25" s="12">
        <v>1427.3772300000001</v>
      </c>
      <c r="E25" s="12"/>
      <c r="F25" s="12">
        <v>1289.8802000000001</v>
      </c>
      <c r="G25" s="12"/>
      <c r="H25" s="5">
        <v>1798.3894009999931</v>
      </c>
      <c r="I25" s="12"/>
      <c r="J25" s="5">
        <v>1640.2184</v>
      </c>
      <c r="K25" s="12"/>
      <c r="L25" s="5">
        <v>1350.1815874297172</v>
      </c>
      <c r="N25" s="7">
        <v>1066.1340556098148</v>
      </c>
      <c r="O25" s="12"/>
      <c r="P25" s="12"/>
      <c r="Q25" s="7">
        <v>730.54376835934818</v>
      </c>
      <c r="R25" s="12"/>
      <c r="S25" s="12"/>
      <c r="T25" s="7">
        <v>3150.4969273395836</v>
      </c>
      <c r="U25" s="8"/>
      <c r="V25" s="12"/>
      <c r="W25" s="7">
        <v>2428.991078980267</v>
      </c>
      <c r="X25" s="7"/>
      <c r="Y25" s="12"/>
      <c r="Z25" s="9">
        <v>2300</v>
      </c>
      <c r="AA25" s="8"/>
      <c r="AB25" s="9"/>
      <c r="AC25" s="9">
        <v>950.73362720943987</v>
      </c>
      <c r="AD25" s="8"/>
      <c r="AE25" s="9"/>
      <c r="AF25" s="9">
        <v>660.19981396943331</v>
      </c>
      <c r="AG25" s="8"/>
      <c r="AH25" s="9"/>
      <c r="AI25" s="9">
        <v>636.55006879000018</v>
      </c>
      <c r="AJ25" s="8">
        <f t="shared" si="33"/>
        <v>3.106163341749272E-3</v>
      </c>
      <c r="AK25" s="9">
        <v>0</v>
      </c>
      <c r="AL25" s="9">
        <v>627.49605063000013</v>
      </c>
      <c r="AM25" s="8">
        <f t="shared" si="37"/>
        <v>2.9861174477461227E-3</v>
      </c>
      <c r="AN25" s="9">
        <f t="shared" ref="AN25" si="43">+(AL25-AI25)/AI25*100</f>
        <v>-1.4223575809536209</v>
      </c>
      <c r="AO25" s="9">
        <v>611.78012239999998</v>
      </c>
      <c r="AP25" s="8">
        <f t="shared" si="39"/>
        <v>2.8825328328327977E-3</v>
      </c>
      <c r="AQ25" s="9">
        <f t="shared" ref="AQ25" si="44">+(AO25-AL25)/AL25*100</f>
        <v>-2.5045461583736666</v>
      </c>
      <c r="AR25" s="9">
        <v>564.6797703499999</v>
      </c>
      <c r="AS25" s="8">
        <f t="shared" si="41"/>
        <v>2.6226760382613997E-3</v>
      </c>
      <c r="AT25" s="9">
        <f t="shared" ref="AT25" si="45">+(AR25-AO25)/AO25*100</f>
        <v>-7.698901995250587</v>
      </c>
    </row>
    <row r="26" spans="1:48" s="15" customFormat="1" x14ac:dyDescent="0.35">
      <c r="A26" s="6" t="s">
        <v>40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8"/>
      <c r="V26" s="12"/>
      <c r="W26" s="12"/>
      <c r="X26" s="7"/>
      <c r="Y26" s="12"/>
      <c r="Z26" s="9">
        <v>0</v>
      </c>
      <c r="AA26" s="8">
        <f>+Z26/$AC$39*100</f>
        <v>0</v>
      </c>
      <c r="AB26" s="9"/>
      <c r="AC26" s="9">
        <v>25.375421639999995</v>
      </c>
      <c r="AD26" s="8"/>
      <c r="AE26" s="9">
        <v>100</v>
      </c>
      <c r="AF26" s="9">
        <v>0</v>
      </c>
      <c r="AG26" s="8">
        <f>+AF26/$AF$39*100</f>
        <v>0</v>
      </c>
      <c r="AH26" s="9">
        <f t="shared" si="35"/>
        <v>-100</v>
      </c>
      <c r="AI26" s="9">
        <v>0</v>
      </c>
      <c r="AJ26" s="8">
        <f t="shared" si="33"/>
        <v>0</v>
      </c>
      <c r="AK26" s="9">
        <v>0</v>
      </c>
      <c r="AL26" s="9">
        <v>0</v>
      </c>
      <c r="AM26" s="8">
        <f t="shared" si="37"/>
        <v>0</v>
      </c>
      <c r="AN26" s="9">
        <v>0</v>
      </c>
      <c r="AO26" s="9">
        <v>0</v>
      </c>
      <c r="AP26" s="8">
        <f t="shared" si="39"/>
        <v>0</v>
      </c>
      <c r="AQ26" s="9">
        <v>0</v>
      </c>
      <c r="AR26" s="9">
        <v>0</v>
      </c>
      <c r="AS26" s="8">
        <f t="shared" si="41"/>
        <v>0</v>
      </c>
      <c r="AT26" s="9">
        <v>0</v>
      </c>
    </row>
    <row r="27" spans="1:48" s="15" customFormat="1" x14ac:dyDescent="0.35">
      <c r="A27" s="6" t="s">
        <v>41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8"/>
      <c r="V27" s="12"/>
      <c r="W27" s="12"/>
      <c r="X27" s="7"/>
      <c r="Y27" s="12"/>
      <c r="Z27" s="9">
        <v>0</v>
      </c>
      <c r="AA27" s="8">
        <f>+Z27/$AC$39*100</f>
        <v>0</v>
      </c>
      <c r="AB27" s="9"/>
      <c r="AC27" s="9">
        <v>67.910305092699986</v>
      </c>
      <c r="AD27" s="8"/>
      <c r="AE27" s="9">
        <v>100</v>
      </c>
      <c r="AF27" s="9">
        <v>0</v>
      </c>
      <c r="AG27" s="8">
        <f>+AF27/$AF$39*100</f>
        <v>0</v>
      </c>
      <c r="AH27" s="9">
        <f t="shared" si="35"/>
        <v>-100</v>
      </c>
      <c r="AI27" s="9">
        <v>0</v>
      </c>
      <c r="AJ27" s="8">
        <f t="shared" si="33"/>
        <v>0</v>
      </c>
      <c r="AK27" s="9">
        <v>0</v>
      </c>
      <c r="AL27" s="9">
        <v>0</v>
      </c>
      <c r="AM27" s="8">
        <f t="shared" si="37"/>
        <v>0</v>
      </c>
      <c r="AN27" s="9">
        <v>0</v>
      </c>
      <c r="AO27" s="9">
        <v>0</v>
      </c>
      <c r="AP27" s="8">
        <f t="shared" si="39"/>
        <v>0</v>
      </c>
      <c r="AQ27" s="9">
        <v>0</v>
      </c>
      <c r="AR27" s="9">
        <v>0</v>
      </c>
      <c r="AS27" s="8">
        <f t="shared" si="41"/>
        <v>0</v>
      </c>
      <c r="AT27" s="9">
        <v>0</v>
      </c>
    </row>
    <row r="28" spans="1:48" s="15" customFormat="1" x14ac:dyDescent="0.35">
      <c r="A28" s="6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8"/>
      <c r="V28" s="12"/>
      <c r="W28" s="12"/>
      <c r="X28" s="7"/>
      <c r="Y28" s="12"/>
      <c r="Z28" s="9"/>
      <c r="AA28" s="8"/>
      <c r="AB28" s="9"/>
      <c r="AC28" s="9"/>
      <c r="AD28" s="8"/>
      <c r="AE28" s="9"/>
      <c r="AF28" s="9"/>
      <c r="AG28" s="8"/>
      <c r="AH28" s="9"/>
      <c r="AI28" s="9">
        <v>0</v>
      </c>
      <c r="AJ28" s="8">
        <f t="shared" si="33"/>
        <v>0</v>
      </c>
      <c r="AK28" s="9"/>
      <c r="AL28" s="9">
        <v>16662.638238299998</v>
      </c>
      <c r="AM28" s="8">
        <f t="shared" si="37"/>
        <v>7.9293877178851072E-2</v>
      </c>
      <c r="AN28" s="9">
        <v>0</v>
      </c>
      <c r="AO28" s="9">
        <v>16662.638238299998</v>
      </c>
      <c r="AP28" s="8">
        <f t="shared" si="39"/>
        <v>7.8509582192850577E-2</v>
      </c>
      <c r="AQ28" s="9">
        <f t="shared" ref="AQ28" si="46">+(AO28-AL28)/AL28*100</f>
        <v>0</v>
      </c>
      <c r="AR28" s="9">
        <v>0</v>
      </c>
      <c r="AS28" s="8">
        <f t="shared" si="41"/>
        <v>0</v>
      </c>
      <c r="AT28" s="9">
        <f t="shared" ref="AT28" si="47">+(AR28-AO28)/AO28*100</f>
        <v>-100</v>
      </c>
    </row>
    <row r="29" spans="1:48" s="15" customFormat="1" x14ac:dyDescent="0.35">
      <c r="A29" s="11" t="s">
        <v>28</v>
      </c>
      <c r="B29" s="12">
        <f>SUM(B20:B22)</f>
        <v>0</v>
      </c>
      <c r="C29" s="12">
        <f>+B29/B39</f>
        <v>0</v>
      </c>
      <c r="D29" s="12">
        <f>SUM(D20:D22)</f>
        <v>0</v>
      </c>
      <c r="E29" s="12">
        <f>+D29/D39</f>
        <v>0</v>
      </c>
      <c r="F29" s="12">
        <f>SUM(F20:F22)</f>
        <v>0</v>
      </c>
      <c r="G29" s="12">
        <f>+F29/F39</f>
        <v>0</v>
      </c>
      <c r="H29" s="12">
        <f>SUM(H20:H22)</f>
        <v>0</v>
      </c>
      <c r="I29" s="12">
        <f>+H29/H39</f>
        <v>0</v>
      </c>
      <c r="J29" s="12">
        <f>SUM(J20:J22)</f>
        <v>0</v>
      </c>
      <c r="K29" s="12">
        <f>+J29/J39</f>
        <v>0</v>
      </c>
      <c r="L29" s="12">
        <f>SUM(L20:L22)</f>
        <v>0</v>
      </c>
      <c r="M29" s="12">
        <f>+L29/L39</f>
        <v>0</v>
      </c>
      <c r="N29" s="12">
        <f>SUM(N20:N22)</f>
        <v>0</v>
      </c>
      <c r="O29" s="12">
        <f>+N29/N39</f>
        <v>0</v>
      </c>
      <c r="P29" s="12"/>
      <c r="Q29" s="12">
        <f>SUM(Q20:Q22)</f>
        <v>0</v>
      </c>
      <c r="R29" s="12">
        <f>+Q29/Q39</f>
        <v>0</v>
      </c>
      <c r="S29" s="12"/>
      <c r="T29" s="12">
        <f>+T20+T21+T22</f>
        <v>228025.87089224</v>
      </c>
      <c r="U29" s="13">
        <f>(T29/$T$39)*100</f>
        <v>2.1088401309238889</v>
      </c>
      <c r="V29" s="7">
        <v>100</v>
      </c>
      <c r="W29" s="12">
        <f>SUM(W20:W22)</f>
        <v>169731.97089224</v>
      </c>
      <c r="X29" s="16">
        <f>SUM(X20:X22)</f>
        <v>1.3369913040109767</v>
      </c>
      <c r="Y29" s="12">
        <f>SUM(Y30:Y38)</f>
        <v>0</v>
      </c>
      <c r="Z29" s="14">
        <f>+Z21+Z22+Z20</f>
        <v>158699.45949794477</v>
      </c>
      <c r="AA29" s="13">
        <f>SUM(AA20:AA22)</f>
        <v>1.0698277535336993</v>
      </c>
      <c r="AB29" s="14">
        <f>+(Z29-T29)/T29*100</f>
        <v>-30.402871008902917</v>
      </c>
      <c r="AC29" s="14">
        <f>+AC21+AC22+AC20+AC26+AC27</f>
        <v>87944.783459125189</v>
      </c>
      <c r="AD29" s="13">
        <f>SUM(AD20:AD22)</f>
        <v>0.529797538377907</v>
      </c>
      <c r="AE29" s="14">
        <f>+(AC29-Z29)/Z29*100</f>
        <v>-44.584068693526888</v>
      </c>
      <c r="AF29" s="14">
        <f>+AF21+AF22+AF20+AF26+AF27</f>
        <v>75179.988465607792</v>
      </c>
      <c r="AG29" s="13">
        <f>SUM(AG20:AG22)</f>
        <v>0.40590188770609908</v>
      </c>
      <c r="AH29" s="14">
        <f>+(AF29-AC29)/AC29*100</f>
        <v>-14.514556169724601</v>
      </c>
      <c r="AI29" s="14">
        <f>SUM(AI20:AI28)</f>
        <v>194436.77730744879</v>
      </c>
      <c r="AJ29" s="13">
        <f>SUM(AJ20:AJ27)</f>
        <v>0.94879007885161315</v>
      </c>
      <c r="AK29" s="14">
        <f>+(AI29-AF29)/AF29*100</f>
        <v>158.6283681014354</v>
      </c>
      <c r="AL29" s="14">
        <f>SUM(AL20:AL28)</f>
        <v>160386.89536094357</v>
      </c>
      <c r="AM29" s="13">
        <f>SUM(AM20:AM28)</f>
        <v>0.76324640791969911</v>
      </c>
      <c r="AN29" s="14">
        <f>+(AL29-AI29)/AI29*100</f>
        <v>-17.512058376006003</v>
      </c>
      <c r="AO29" s="14">
        <f>SUM(AO20:AO28)</f>
        <v>95210.59349245319</v>
      </c>
      <c r="AP29" s="13">
        <f>SUM(AP20:AP28)</f>
        <v>0.44860506532778616</v>
      </c>
      <c r="AQ29" s="14">
        <f>+(AO29-AL29)/AL29*100</f>
        <v>-40.636924682539686</v>
      </c>
      <c r="AR29" s="14">
        <f>SUM(AR20:AR28)</f>
        <v>44284.689443194431</v>
      </c>
      <c r="AS29" s="13">
        <f>SUM(AS20:AS28)</f>
        <v>0.20568187486604128</v>
      </c>
      <c r="AT29" s="14">
        <f>+(AR29-AO29)/AO29*100</f>
        <v>-53.487644789542635</v>
      </c>
    </row>
    <row r="30" spans="1:48" x14ac:dyDescent="0.35">
      <c r="A30" s="10" t="s">
        <v>29</v>
      </c>
      <c r="B30" s="7">
        <v>0</v>
      </c>
      <c r="C30" s="7">
        <f>+B30/$B$39*100</f>
        <v>0</v>
      </c>
      <c r="D30" s="7">
        <v>0</v>
      </c>
      <c r="E30" s="7">
        <f>+D30/$D$39*100</f>
        <v>0</v>
      </c>
      <c r="F30" s="7">
        <v>0</v>
      </c>
      <c r="G30" s="7">
        <f>+F30/$F$39*100</f>
        <v>0</v>
      </c>
      <c r="H30" s="7">
        <v>0</v>
      </c>
      <c r="I30" s="7">
        <f>+H30/$H$39*100</f>
        <v>0</v>
      </c>
      <c r="J30" s="7">
        <v>0</v>
      </c>
      <c r="K30" s="7">
        <f>+J30/$J$39*100</f>
        <v>0</v>
      </c>
      <c r="L30" s="7">
        <v>0</v>
      </c>
      <c r="M30" s="7">
        <f>+L30/$J$39*100</f>
        <v>0</v>
      </c>
      <c r="N30" s="7">
        <v>0</v>
      </c>
      <c r="O30" s="7">
        <f>+N30/$J$39*100</f>
        <v>0</v>
      </c>
      <c r="P30" s="7">
        <v>0</v>
      </c>
      <c r="Q30" s="7">
        <v>0</v>
      </c>
      <c r="R30" s="7">
        <f>+Q30/$J$39*100</f>
        <v>0</v>
      </c>
      <c r="S30" s="7">
        <v>0</v>
      </c>
      <c r="T30" s="7">
        <v>0</v>
      </c>
      <c r="U30" s="8">
        <f t="shared" ref="U30:U36" si="48">+T30/$W$39*100</f>
        <v>0</v>
      </c>
      <c r="V30" s="7">
        <v>0</v>
      </c>
      <c r="W30" s="7">
        <v>0</v>
      </c>
      <c r="X30" s="7">
        <f t="shared" ref="X30:X37" si="49">+W30/$W$39*100</f>
        <v>0</v>
      </c>
      <c r="Y30" s="7">
        <v>0</v>
      </c>
      <c r="Z30" s="9">
        <v>0</v>
      </c>
      <c r="AA30" s="8">
        <f t="shared" ref="AA30:AA36" si="50">+Z30/$AC$39*100</f>
        <v>0</v>
      </c>
      <c r="AB30" s="14">
        <v>0</v>
      </c>
      <c r="AC30" s="9">
        <v>0</v>
      </c>
      <c r="AD30" s="8">
        <f>+AC30/$AC$39*100</f>
        <v>0</v>
      </c>
      <c r="AE30" s="14">
        <v>0</v>
      </c>
      <c r="AF30" s="9">
        <v>0</v>
      </c>
      <c r="AG30" s="8">
        <f>+AF30/$AF$39*100</f>
        <v>0</v>
      </c>
      <c r="AH30" s="14">
        <v>0</v>
      </c>
      <c r="AI30" s="9">
        <v>0</v>
      </c>
      <c r="AJ30" s="8">
        <f>+AI30/$AI$39*100</f>
        <v>0</v>
      </c>
      <c r="AK30" s="14">
        <v>0</v>
      </c>
      <c r="AL30" s="14">
        <v>0</v>
      </c>
      <c r="AM30" s="13">
        <f>+AL30/$AI$39*100</f>
        <v>0</v>
      </c>
      <c r="AN30" s="14">
        <v>0</v>
      </c>
      <c r="AO30" s="14">
        <v>0</v>
      </c>
      <c r="AP30" s="13">
        <f>+AO30/$AI$39*100</f>
        <v>0</v>
      </c>
      <c r="AQ30" s="14">
        <v>0</v>
      </c>
      <c r="AR30" s="14">
        <v>0</v>
      </c>
      <c r="AS30" s="13">
        <f>+AR30/$AI$39*100</f>
        <v>0</v>
      </c>
      <c r="AT30" s="14">
        <v>0</v>
      </c>
    </row>
    <row r="31" spans="1:48" x14ac:dyDescent="0.35">
      <c r="A31" s="10" t="s">
        <v>30</v>
      </c>
      <c r="B31" s="7">
        <v>0</v>
      </c>
      <c r="C31" s="7">
        <f>+B31/$B$39*100</f>
        <v>0</v>
      </c>
      <c r="D31" s="7">
        <v>0</v>
      </c>
      <c r="E31" s="7">
        <f>+D31/$D$39*100</f>
        <v>0</v>
      </c>
      <c r="F31" s="7">
        <v>0</v>
      </c>
      <c r="G31" s="7">
        <f>+F31/$F$39*100</f>
        <v>0</v>
      </c>
      <c r="H31" s="7">
        <v>0</v>
      </c>
      <c r="I31" s="7">
        <f>+H31/$H$39*100</f>
        <v>0</v>
      </c>
      <c r="J31" s="7">
        <v>0</v>
      </c>
      <c r="K31" s="7">
        <f>+J31/$J$39*100</f>
        <v>0</v>
      </c>
      <c r="L31" s="7">
        <v>0</v>
      </c>
      <c r="M31" s="7">
        <f>+L31/$J$39*100</f>
        <v>0</v>
      </c>
      <c r="N31" s="7">
        <v>0</v>
      </c>
      <c r="O31" s="7">
        <f t="shared" ref="O31:O37" si="51">+N31/$J$39*100</f>
        <v>0</v>
      </c>
      <c r="P31" s="7">
        <v>0</v>
      </c>
      <c r="Q31" s="7">
        <v>0</v>
      </c>
      <c r="R31" s="7">
        <f t="shared" ref="R31:R37" si="52">+Q31/$J$39*100</f>
        <v>0</v>
      </c>
      <c r="S31" s="7">
        <v>0</v>
      </c>
      <c r="T31" s="7">
        <v>0</v>
      </c>
      <c r="U31" s="8">
        <f t="shared" si="48"/>
        <v>0</v>
      </c>
      <c r="V31" s="7">
        <v>0</v>
      </c>
      <c r="W31" s="7">
        <v>0</v>
      </c>
      <c r="X31" s="7">
        <f t="shared" si="49"/>
        <v>0</v>
      </c>
      <c r="Y31" s="7">
        <v>0</v>
      </c>
      <c r="Z31" s="9">
        <v>0</v>
      </c>
      <c r="AA31" s="8">
        <f t="shared" si="50"/>
        <v>0</v>
      </c>
      <c r="AB31" s="14">
        <v>0</v>
      </c>
      <c r="AC31" s="9">
        <v>0</v>
      </c>
      <c r="AD31" s="8">
        <f t="shared" ref="AD31:AD36" si="53">+AC31/$AC$39*100</f>
        <v>0</v>
      </c>
      <c r="AE31" s="14">
        <v>0</v>
      </c>
      <c r="AF31" s="9">
        <v>0</v>
      </c>
      <c r="AG31" s="8">
        <f t="shared" ref="AG31:AG37" si="54">+AF31/$AF$39*100</f>
        <v>0</v>
      </c>
      <c r="AH31" s="14">
        <v>0</v>
      </c>
      <c r="AI31" s="9">
        <v>0</v>
      </c>
      <c r="AJ31" s="8">
        <f t="shared" ref="AJ31:AJ37" si="55">+AI31/$AI$39*100</f>
        <v>0</v>
      </c>
      <c r="AK31" s="14">
        <v>0</v>
      </c>
      <c r="AL31" s="14">
        <v>0</v>
      </c>
      <c r="AM31" s="13">
        <f t="shared" ref="AM31:AM38" si="56">+AL31/$AI$39*100</f>
        <v>0</v>
      </c>
      <c r="AN31" s="14">
        <v>0</v>
      </c>
      <c r="AO31" s="14">
        <v>0</v>
      </c>
      <c r="AP31" s="13">
        <f t="shared" ref="AP31:AP38" si="57">+AO31/$AI$39*100</f>
        <v>0</v>
      </c>
      <c r="AQ31" s="14">
        <v>0</v>
      </c>
      <c r="AR31" s="14">
        <v>0</v>
      </c>
      <c r="AS31" s="13">
        <f t="shared" ref="AS31:AS38" si="58">+AR31/$AI$39*100</f>
        <v>0</v>
      </c>
      <c r="AT31" s="14">
        <v>0</v>
      </c>
    </row>
    <row r="32" spans="1:48" s="15" customFormat="1" ht="15.75" customHeight="1" x14ac:dyDescent="0.35">
      <c r="A32" s="17" t="s">
        <v>31</v>
      </c>
      <c r="B32" s="12">
        <f t="shared" ref="B32:I32" si="59">+B31+B30</f>
        <v>0</v>
      </c>
      <c r="C32" s="12">
        <f t="shared" si="59"/>
        <v>0</v>
      </c>
      <c r="D32" s="12">
        <f t="shared" si="59"/>
        <v>0</v>
      </c>
      <c r="E32" s="12">
        <f t="shared" si="59"/>
        <v>0</v>
      </c>
      <c r="F32" s="12">
        <f t="shared" si="59"/>
        <v>0</v>
      </c>
      <c r="G32" s="12">
        <f t="shared" si="59"/>
        <v>0</v>
      </c>
      <c r="H32" s="12">
        <f t="shared" si="59"/>
        <v>0</v>
      </c>
      <c r="I32" s="12">
        <f t="shared" si="59"/>
        <v>0</v>
      </c>
      <c r="J32" s="12">
        <f>+J31+J30</f>
        <v>0</v>
      </c>
      <c r="K32" s="12">
        <f>+K31+K30</f>
        <v>0</v>
      </c>
      <c r="L32" s="12">
        <f>+L31+L30</f>
        <v>0</v>
      </c>
      <c r="M32" s="12">
        <f>+M31+M30</f>
        <v>0</v>
      </c>
      <c r="N32" s="12">
        <v>0</v>
      </c>
      <c r="O32" s="7">
        <f t="shared" si="51"/>
        <v>0</v>
      </c>
      <c r="P32" s="12">
        <v>0</v>
      </c>
      <c r="Q32" s="12">
        <v>0</v>
      </c>
      <c r="R32" s="7">
        <f t="shared" si="52"/>
        <v>0</v>
      </c>
      <c r="S32" s="12">
        <v>0</v>
      </c>
      <c r="T32" s="12">
        <v>0</v>
      </c>
      <c r="U32" s="8">
        <f t="shared" si="48"/>
        <v>0</v>
      </c>
      <c r="V32" s="12">
        <v>0</v>
      </c>
      <c r="W32" s="12">
        <v>0</v>
      </c>
      <c r="X32" s="7">
        <f t="shared" si="49"/>
        <v>0</v>
      </c>
      <c r="Y32" s="12">
        <v>0</v>
      </c>
      <c r="Z32" s="14">
        <v>0</v>
      </c>
      <c r="AA32" s="8">
        <f t="shared" si="50"/>
        <v>0</v>
      </c>
      <c r="AB32" s="14">
        <v>0</v>
      </c>
      <c r="AC32" s="14">
        <v>0</v>
      </c>
      <c r="AD32" s="8">
        <f t="shared" si="53"/>
        <v>0</v>
      </c>
      <c r="AE32" s="14">
        <v>0</v>
      </c>
      <c r="AF32" s="14">
        <v>0</v>
      </c>
      <c r="AG32" s="8">
        <f t="shared" si="54"/>
        <v>0</v>
      </c>
      <c r="AH32" s="14">
        <v>0</v>
      </c>
      <c r="AI32" s="14">
        <v>0</v>
      </c>
      <c r="AJ32" s="8">
        <f t="shared" si="55"/>
        <v>0</v>
      </c>
      <c r="AK32" s="14">
        <v>0</v>
      </c>
      <c r="AL32" s="14">
        <v>0</v>
      </c>
      <c r="AM32" s="13">
        <f t="shared" si="56"/>
        <v>0</v>
      </c>
      <c r="AN32" s="14">
        <v>0</v>
      </c>
      <c r="AO32" s="14">
        <v>0</v>
      </c>
      <c r="AP32" s="13">
        <f t="shared" si="57"/>
        <v>0</v>
      </c>
      <c r="AQ32" s="14">
        <v>0</v>
      </c>
      <c r="AR32" s="14">
        <v>0</v>
      </c>
      <c r="AS32" s="13">
        <f t="shared" si="58"/>
        <v>0</v>
      </c>
      <c r="AT32" s="14">
        <v>0</v>
      </c>
    </row>
    <row r="33" spans="1:51" ht="15.75" customHeight="1" x14ac:dyDescent="0.35">
      <c r="A33" s="10" t="s">
        <v>32</v>
      </c>
      <c r="B33" s="7">
        <v>0</v>
      </c>
      <c r="C33" s="7">
        <f>+B33/$B$39*100</f>
        <v>0</v>
      </c>
      <c r="D33" s="7">
        <v>0</v>
      </c>
      <c r="E33" s="7">
        <f>+D33/$D$39*100</f>
        <v>0</v>
      </c>
      <c r="F33" s="7">
        <v>0</v>
      </c>
      <c r="G33" s="7">
        <f>+F33/$F$39*100</f>
        <v>0</v>
      </c>
      <c r="H33" s="7">
        <v>0</v>
      </c>
      <c r="I33" s="7">
        <f>+H33/$H$39*100</f>
        <v>0</v>
      </c>
      <c r="J33" s="7">
        <v>0</v>
      </c>
      <c r="K33" s="7">
        <f>+J33/$J$39*100</f>
        <v>0</v>
      </c>
      <c r="L33" s="7">
        <v>0</v>
      </c>
      <c r="M33" s="7">
        <f>+L33/$J$39*100</f>
        <v>0</v>
      </c>
      <c r="N33" s="7">
        <v>0</v>
      </c>
      <c r="O33" s="7">
        <f t="shared" si="51"/>
        <v>0</v>
      </c>
      <c r="P33" s="7">
        <v>0</v>
      </c>
      <c r="Q33" s="7">
        <v>0</v>
      </c>
      <c r="R33" s="7">
        <f t="shared" si="52"/>
        <v>0</v>
      </c>
      <c r="S33" s="7">
        <v>0</v>
      </c>
      <c r="T33" s="7">
        <v>0</v>
      </c>
      <c r="U33" s="8">
        <f t="shared" si="48"/>
        <v>0</v>
      </c>
      <c r="V33" s="7">
        <v>0</v>
      </c>
      <c r="W33" s="7">
        <v>0</v>
      </c>
      <c r="X33" s="7">
        <f t="shared" si="49"/>
        <v>0</v>
      </c>
      <c r="Y33" s="7">
        <v>0</v>
      </c>
      <c r="Z33" s="9">
        <v>0</v>
      </c>
      <c r="AA33" s="8">
        <f t="shared" si="50"/>
        <v>0</v>
      </c>
      <c r="AB33" s="14">
        <v>0</v>
      </c>
      <c r="AC33" s="9">
        <v>0</v>
      </c>
      <c r="AD33" s="8">
        <f t="shared" si="53"/>
        <v>0</v>
      </c>
      <c r="AE33" s="14">
        <v>0</v>
      </c>
      <c r="AF33" s="9">
        <v>0</v>
      </c>
      <c r="AG33" s="8">
        <f t="shared" si="54"/>
        <v>0</v>
      </c>
      <c r="AH33" s="14">
        <v>0</v>
      </c>
      <c r="AI33" s="9">
        <v>0</v>
      </c>
      <c r="AJ33" s="8">
        <f t="shared" si="55"/>
        <v>0</v>
      </c>
      <c r="AK33" s="14">
        <v>0</v>
      </c>
      <c r="AL33" s="14">
        <v>0</v>
      </c>
      <c r="AM33" s="13">
        <f t="shared" si="56"/>
        <v>0</v>
      </c>
      <c r="AN33" s="14">
        <v>0</v>
      </c>
      <c r="AO33" s="14">
        <v>0</v>
      </c>
      <c r="AP33" s="13">
        <f t="shared" si="57"/>
        <v>0</v>
      </c>
      <c r="AQ33" s="14">
        <v>0</v>
      </c>
      <c r="AR33" s="14">
        <v>0</v>
      </c>
      <c r="AS33" s="13">
        <f t="shared" si="58"/>
        <v>0</v>
      </c>
      <c r="AT33" s="14">
        <v>0</v>
      </c>
    </row>
    <row r="34" spans="1:51" x14ac:dyDescent="0.35">
      <c r="A34" s="6" t="s">
        <v>33</v>
      </c>
      <c r="B34" s="7">
        <v>656.08</v>
      </c>
      <c r="C34" s="7">
        <f>+B34/$B$39*100</f>
        <v>2.3821368981541215E-2</v>
      </c>
      <c r="D34" s="7">
        <v>535.60300000000018</v>
      </c>
      <c r="E34" s="7">
        <f>+D34/$D$39*100</f>
        <v>1.4825942471291081E-2</v>
      </c>
      <c r="F34" s="7">
        <v>389.82500000000016</v>
      </c>
      <c r="G34" s="7">
        <f>+F34/$F$39*100</f>
        <v>8.8168943066172026E-3</v>
      </c>
      <c r="H34" s="7">
        <v>213.435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f t="shared" si="51"/>
        <v>0</v>
      </c>
      <c r="P34" s="5">
        <v>0</v>
      </c>
      <c r="Q34" s="7">
        <v>0</v>
      </c>
      <c r="R34" s="7">
        <f t="shared" si="52"/>
        <v>0</v>
      </c>
      <c r="S34" s="5">
        <v>0</v>
      </c>
      <c r="T34" s="7">
        <v>0</v>
      </c>
      <c r="U34" s="8">
        <f t="shared" si="48"/>
        <v>0</v>
      </c>
      <c r="V34" s="5">
        <v>0</v>
      </c>
      <c r="W34" s="7">
        <v>0</v>
      </c>
      <c r="X34" s="7">
        <f t="shared" si="49"/>
        <v>0</v>
      </c>
      <c r="Y34" s="5">
        <v>0</v>
      </c>
      <c r="Z34" s="9">
        <v>0</v>
      </c>
      <c r="AA34" s="8">
        <f t="shared" si="50"/>
        <v>0</v>
      </c>
      <c r="AB34" s="14">
        <v>0</v>
      </c>
      <c r="AC34" s="9">
        <v>0</v>
      </c>
      <c r="AD34" s="8">
        <f t="shared" si="53"/>
        <v>0</v>
      </c>
      <c r="AE34" s="14">
        <v>0</v>
      </c>
      <c r="AF34" s="9">
        <v>0</v>
      </c>
      <c r="AG34" s="8">
        <f t="shared" si="54"/>
        <v>0</v>
      </c>
      <c r="AH34" s="14">
        <v>0</v>
      </c>
      <c r="AI34" s="9">
        <v>0</v>
      </c>
      <c r="AJ34" s="8">
        <f t="shared" si="55"/>
        <v>0</v>
      </c>
      <c r="AK34" s="14">
        <v>0</v>
      </c>
      <c r="AL34" s="14">
        <v>0</v>
      </c>
      <c r="AM34" s="13">
        <f t="shared" si="56"/>
        <v>0</v>
      </c>
      <c r="AN34" s="14">
        <v>0</v>
      </c>
      <c r="AO34" s="14">
        <v>0</v>
      </c>
      <c r="AP34" s="13">
        <f t="shared" si="57"/>
        <v>0</v>
      </c>
      <c r="AQ34" s="14">
        <v>0</v>
      </c>
      <c r="AR34" s="14">
        <v>0</v>
      </c>
      <c r="AS34" s="13">
        <f t="shared" si="58"/>
        <v>0</v>
      </c>
      <c r="AT34" s="14">
        <v>0</v>
      </c>
    </row>
    <row r="35" spans="1:51" x14ac:dyDescent="0.35">
      <c r="A35" s="10" t="s">
        <v>34</v>
      </c>
      <c r="B35" s="7">
        <v>0</v>
      </c>
      <c r="C35" s="7">
        <f>+B35/$B$39*100</f>
        <v>0</v>
      </c>
      <c r="D35" s="7">
        <f>+C35/$B$39*100</f>
        <v>0</v>
      </c>
      <c r="E35" s="7">
        <f>+D35/$D$39*100</f>
        <v>0</v>
      </c>
      <c r="F35" s="7">
        <f>+E35/$B$39*100</f>
        <v>0</v>
      </c>
      <c r="G35" s="7">
        <f>+F35/$F$39*100</f>
        <v>0</v>
      </c>
      <c r="H35" s="7">
        <f>+G35/$B$39*100</f>
        <v>0</v>
      </c>
      <c r="I35" s="7">
        <f>+H35/$H$39*100</f>
        <v>0</v>
      </c>
      <c r="J35" s="7">
        <f>+I35/$B$39*100</f>
        <v>0</v>
      </c>
      <c r="K35" s="7">
        <f>+J35/$J$39*100</f>
        <v>0</v>
      </c>
      <c r="L35" s="7">
        <v>0</v>
      </c>
      <c r="M35" s="7">
        <f>+L35/$J$39*100</f>
        <v>0</v>
      </c>
      <c r="N35" s="7">
        <v>0</v>
      </c>
      <c r="O35" s="7">
        <f t="shared" si="51"/>
        <v>0</v>
      </c>
      <c r="P35" s="7">
        <v>0</v>
      </c>
      <c r="Q35" s="7">
        <v>0</v>
      </c>
      <c r="R35" s="7">
        <f t="shared" si="52"/>
        <v>0</v>
      </c>
      <c r="S35" s="7">
        <v>0</v>
      </c>
      <c r="T35" s="7">
        <v>0</v>
      </c>
      <c r="U35" s="8">
        <f t="shared" si="48"/>
        <v>0</v>
      </c>
      <c r="V35" s="7">
        <v>0</v>
      </c>
      <c r="W35" s="7">
        <v>0</v>
      </c>
      <c r="X35" s="7">
        <f t="shared" si="49"/>
        <v>0</v>
      </c>
      <c r="Y35" s="7">
        <v>0</v>
      </c>
      <c r="Z35" s="9">
        <v>0</v>
      </c>
      <c r="AA35" s="8">
        <f t="shared" si="50"/>
        <v>0</v>
      </c>
      <c r="AB35" s="14">
        <v>0</v>
      </c>
      <c r="AC35" s="9">
        <v>0</v>
      </c>
      <c r="AD35" s="8">
        <f t="shared" si="53"/>
        <v>0</v>
      </c>
      <c r="AE35" s="14">
        <v>0</v>
      </c>
      <c r="AF35" s="9">
        <v>0</v>
      </c>
      <c r="AG35" s="8">
        <f t="shared" si="54"/>
        <v>0</v>
      </c>
      <c r="AH35" s="14">
        <v>0</v>
      </c>
      <c r="AI35" s="9">
        <v>0</v>
      </c>
      <c r="AJ35" s="8">
        <f t="shared" si="55"/>
        <v>0</v>
      </c>
      <c r="AK35" s="14">
        <v>0</v>
      </c>
      <c r="AL35" s="14">
        <v>0</v>
      </c>
      <c r="AM35" s="13">
        <f t="shared" si="56"/>
        <v>0</v>
      </c>
      <c r="AN35" s="14">
        <v>0</v>
      </c>
      <c r="AO35" s="14">
        <v>0</v>
      </c>
      <c r="AP35" s="13">
        <f t="shared" si="57"/>
        <v>0</v>
      </c>
      <c r="AQ35" s="14">
        <v>0</v>
      </c>
      <c r="AR35" s="14">
        <v>0</v>
      </c>
      <c r="AS35" s="13">
        <f t="shared" si="58"/>
        <v>0</v>
      </c>
      <c r="AT35" s="14">
        <v>0</v>
      </c>
    </row>
    <row r="36" spans="1:51" x14ac:dyDescent="0.35">
      <c r="A36" s="6" t="s">
        <v>35</v>
      </c>
      <c r="B36" s="7">
        <v>5698.6180000000022</v>
      </c>
      <c r="C36" s="7">
        <f>+B36/$B$39*100</f>
        <v>0.20690903862768639</v>
      </c>
      <c r="D36" s="7">
        <v>4212.0220000000045</v>
      </c>
      <c r="E36" s="7">
        <f>+D36/$D$39*100</f>
        <v>0.11659231904939377</v>
      </c>
      <c r="F36" s="7">
        <v>2725.427815440004</v>
      </c>
      <c r="G36" s="7">
        <f>+F36/$F$39*100</f>
        <v>6.1642554964533115E-2</v>
      </c>
      <c r="H36" s="7">
        <v>1238.8308252000038</v>
      </c>
      <c r="I36" s="7">
        <f>+H36/$H$39*100</f>
        <v>2.3127615130371326E-2</v>
      </c>
      <c r="J36" s="7">
        <v>0</v>
      </c>
      <c r="K36" s="7">
        <f>+J36/$J$39*100</f>
        <v>0</v>
      </c>
      <c r="L36" s="7">
        <v>0</v>
      </c>
      <c r="M36" s="7">
        <f>+L36/$J$39*100</f>
        <v>0</v>
      </c>
      <c r="N36" s="7">
        <v>0</v>
      </c>
      <c r="O36" s="7">
        <f t="shared" si="51"/>
        <v>0</v>
      </c>
      <c r="P36" s="5">
        <v>0</v>
      </c>
      <c r="Q36" s="7">
        <v>0</v>
      </c>
      <c r="R36" s="7">
        <f t="shared" si="52"/>
        <v>0</v>
      </c>
      <c r="S36" s="5">
        <v>0</v>
      </c>
      <c r="T36" s="7">
        <v>0</v>
      </c>
      <c r="U36" s="8">
        <f t="shared" si="48"/>
        <v>0</v>
      </c>
      <c r="V36" s="5">
        <v>0</v>
      </c>
      <c r="W36" s="7">
        <v>0</v>
      </c>
      <c r="X36" s="7">
        <f t="shared" si="49"/>
        <v>0</v>
      </c>
      <c r="Y36" s="5">
        <v>0</v>
      </c>
      <c r="Z36" s="9">
        <v>0</v>
      </c>
      <c r="AA36" s="8">
        <f t="shared" si="50"/>
        <v>0</v>
      </c>
      <c r="AB36" s="14">
        <v>0</v>
      </c>
      <c r="AC36" s="9">
        <v>0</v>
      </c>
      <c r="AD36" s="8">
        <f t="shared" si="53"/>
        <v>0</v>
      </c>
      <c r="AE36" s="14">
        <v>0</v>
      </c>
      <c r="AF36" s="9">
        <v>0</v>
      </c>
      <c r="AG36" s="8">
        <f t="shared" si="54"/>
        <v>0</v>
      </c>
      <c r="AH36" s="14">
        <v>0</v>
      </c>
      <c r="AI36" s="9">
        <v>0</v>
      </c>
      <c r="AJ36" s="8">
        <f t="shared" si="55"/>
        <v>0</v>
      </c>
      <c r="AK36" s="14">
        <v>0</v>
      </c>
      <c r="AL36" s="14">
        <v>0</v>
      </c>
      <c r="AM36" s="13">
        <f t="shared" si="56"/>
        <v>0</v>
      </c>
      <c r="AN36" s="14">
        <v>0</v>
      </c>
      <c r="AO36" s="14">
        <v>0</v>
      </c>
      <c r="AP36" s="13">
        <f t="shared" si="57"/>
        <v>0</v>
      </c>
      <c r="AQ36" s="14">
        <v>0</v>
      </c>
      <c r="AR36" s="14">
        <v>0</v>
      </c>
      <c r="AS36" s="13">
        <f t="shared" si="58"/>
        <v>0</v>
      </c>
      <c r="AT36" s="14">
        <v>0</v>
      </c>
    </row>
    <row r="37" spans="1:51" s="15" customFormat="1" x14ac:dyDescent="0.35">
      <c r="A37" s="11" t="s">
        <v>36</v>
      </c>
      <c r="B37" s="12">
        <f t="shared" ref="B37:I37" si="60">SUM(B33:B36)</f>
        <v>6354.6980000000021</v>
      </c>
      <c r="C37" s="12">
        <f t="shared" si="60"/>
        <v>0.23073040760922761</v>
      </c>
      <c r="D37" s="12">
        <f t="shared" si="60"/>
        <v>4747.6250000000045</v>
      </c>
      <c r="E37" s="12">
        <f t="shared" si="60"/>
        <v>0.13141826152068484</v>
      </c>
      <c r="F37" s="12">
        <f t="shared" si="60"/>
        <v>3115.2528154400043</v>
      </c>
      <c r="G37" s="12">
        <f t="shared" si="60"/>
        <v>7.0459449271150318E-2</v>
      </c>
      <c r="H37" s="12">
        <f t="shared" si="60"/>
        <v>1452.2658252000037</v>
      </c>
      <c r="I37" s="12">
        <f t="shared" si="60"/>
        <v>2.3127615130371326E-2</v>
      </c>
      <c r="J37" s="12">
        <f>SUM(J33:J36)</f>
        <v>0</v>
      </c>
      <c r="K37" s="12">
        <f>SUM(K33:K36)</f>
        <v>0</v>
      </c>
      <c r="L37" s="12">
        <f>SUM(L33:L36)</f>
        <v>0</v>
      </c>
      <c r="M37" s="12">
        <f>SUM(M33:M36)</f>
        <v>0</v>
      </c>
      <c r="N37" s="12">
        <v>0</v>
      </c>
      <c r="O37" s="7">
        <f t="shared" si="51"/>
        <v>0</v>
      </c>
      <c r="P37" s="2">
        <v>0</v>
      </c>
      <c r="Q37" s="12">
        <v>0</v>
      </c>
      <c r="R37" s="7">
        <f t="shared" si="52"/>
        <v>0</v>
      </c>
      <c r="S37" s="2">
        <v>0</v>
      </c>
      <c r="T37" s="12">
        <v>0</v>
      </c>
      <c r="U37" s="8">
        <f>+T37/$T$39*100</f>
        <v>0</v>
      </c>
      <c r="V37" s="2">
        <v>0</v>
      </c>
      <c r="W37" s="12">
        <v>0</v>
      </c>
      <c r="X37" s="7">
        <f t="shared" si="49"/>
        <v>0</v>
      </c>
      <c r="Y37" s="2">
        <v>0</v>
      </c>
      <c r="Z37" s="14">
        <v>0</v>
      </c>
      <c r="AA37" s="9">
        <f>SUM(AA30:AA36)</f>
        <v>0</v>
      </c>
      <c r="AB37" s="14">
        <v>0</v>
      </c>
      <c r="AC37" s="14">
        <v>0</v>
      </c>
      <c r="AD37" s="9">
        <f>SUM(AD30:AD36)</f>
        <v>0</v>
      </c>
      <c r="AE37" s="14">
        <v>0</v>
      </c>
      <c r="AF37" s="14">
        <v>0</v>
      </c>
      <c r="AG37" s="8">
        <f t="shared" si="54"/>
        <v>0</v>
      </c>
      <c r="AH37" s="14">
        <v>0</v>
      </c>
      <c r="AI37" s="14">
        <v>0</v>
      </c>
      <c r="AJ37" s="8">
        <f t="shared" si="55"/>
        <v>0</v>
      </c>
      <c r="AK37" s="14">
        <v>0</v>
      </c>
      <c r="AL37" s="14">
        <v>0</v>
      </c>
      <c r="AM37" s="13">
        <f t="shared" si="56"/>
        <v>0</v>
      </c>
      <c r="AN37" s="14">
        <v>0</v>
      </c>
      <c r="AO37" s="14">
        <v>0</v>
      </c>
      <c r="AP37" s="13">
        <f t="shared" si="57"/>
        <v>0</v>
      </c>
      <c r="AQ37" s="14">
        <v>0</v>
      </c>
      <c r="AR37" s="14">
        <v>0</v>
      </c>
      <c r="AS37" s="13">
        <f t="shared" si="58"/>
        <v>0</v>
      </c>
      <c r="AT37" s="14">
        <v>0</v>
      </c>
    </row>
    <row r="38" spans="1:51" x14ac:dyDescent="0.35">
      <c r="A38" s="4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7"/>
      <c r="P38" s="2"/>
      <c r="Q38" s="12"/>
      <c r="R38" s="7"/>
      <c r="S38" s="2"/>
      <c r="T38" s="12"/>
      <c r="U38" s="8"/>
      <c r="V38" s="2"/>
      <c r="W38" s="12"/>
      <c r="X38" s="7"/>
      <c r="Y38" s="2"/>
      <c r="Z38" s="14"/>
      <c r="AA38" s="9"/>
      <c r="AB38" s="14"/>
      <c r="AC38" s="14"/>
      <c r="AD38" s="9"/>
      <c r="AE38" s="14"/>
      <c r="AF38" s="14"/>
      <c r="AG38" s="9"/>
      <c r="AH38" s="14"/>
      <c r="AI38" s="14"/>
      <c r="AJ38" s="8"/>
      <c r="AK38" s="14"/>
      <c r="AL38" s="14"/>
      <c r="AM38" s="13">
        <f t="shared" si="56"/>
        <v>0</v>
      </c>
      <c r="AN38" s="14">
        <v>0</v>
      </c>
      <c r="AO38" s="14"/>
      <c r="AP38" s="13">
        <f t="shared" si="57"/>
        <v>0</v>
      </c>
      <c r="AQ38" s="14">
        <v>0</v>
      </c>
      <c r="AR38" s="14"/>
      <c r="AS38" s="13">
        <f t="shared" si="58"/>
        <v>0</v>
      </c>
      <c r="AT38" s="14">
        <v>0</v>
      </c>
    </row>
    <row r="39" spans="1:51" s="15" customFormat="1" x14ac:dyDescent="0.35">
      <c r="A39" s="11" t="s">
        <v>37</v>
      </c>
      <c r="B39" s="12">
        <f>+B37+B32+B19+B29+B25</f>
        <v>2754165.8101530001</v>
      </c>
      <c r="C39" s="12">
        <f>+C37+C32+C19</f>
        <v>99.951441162508459</v>
      </c>
      <c r="D39" s="12">
        <f>+D37+D32+D19+D29+D25</f>
        <v>3612606.7603266402</v>
      </c>
      <c r="E39" s="12">
        <f>+E37+E32+E19</f>
        <v>99.960488995213211</v>
      </c>
      <c r="F39" s="12">
        <f>+F37+F32+F19+F29+F25</f>
        <v>4421341.4207248809</v>
      </c>
      <c r="G39" s="12">
        <f>+G37+G32+G19</f>
        <v>99.970826044015652</v>
      </c>
      <c r="H39" s="12">
        <f>+H37+H32+H19+H29+H25</f>
        <v>5356500.5220670747</v>
      </c>
      <c r="I39" s="12">
        <f>+I37+I32+I19</f>
        <v>99.962441441147817</v>
      </c>
      <c r="J39" s="12">
        <f>+J37+J32+J19+J29+J25</f>
        <v>6633605.5192675926</v>
      </c>
      <c r="K39" s="12">
        <f>+K37+K32+K19</f>
        <v>99.975274104026298</v>
      </c>
      <c r="L39" s="12">
        <f>+L37+L32+L19+L29+L25</f>
        <v>7170000.835132001</v>
      </c>
      <c r="M39" s="12">
        <f>+M37+M32+M19</f>
        <v>99.981169017710371</v>
      </c>
      <c r="N39" s="12">
        <f>+N37+N32+N19+N29+N25</f>
        <v>8118792.023106358</v>
      </c>
      <c r="O39" s="12">
        <f>+O37+O32+O19</f>
        <v>99.986868316708012</v>
      </c>
      <c r="P39" s="12">
        <f>+P37+P32+P19</f>
        <v>13.239245171431286</v>
      </c>
      <c r="Q39" s="12">
        <f>+Q37+Q32+Q19+Q29+Q25</f>
        <v>9040430.3659416065</v>
      </c>
      <c r="R39" s="12">
        <f>+R37+R32+R19</f>
        <v>99.991919148328236</v>
      </c>
      <c r="S39" s="12">
        <f>+S37+S32+S19</f>
        <v>11.357539608057774</v>
      </c>
      <c r="T39" s="12">
        <f>+T37+T32+T19+T29+T25</f>
        <v>10812857.150643336</v>
      </c>
      <c r="U39" s="13">
        <f>+U37+U32+U19+U29</f>
        <v>99.970863418581729</v>
      </c>
      <c r="V39" s="12">
        <f>+(T39-Q39)/Q39*100</f>
        <v>19.605557622334739</v>
      </c>
      <c r="W39" s="12">
        <f>+W37+W32+W19+W29+W25</f>
        <v>12695069.173826616</v>
      </c>
      <c r="X39" s="12">
        <f>+X19+X29+X37</f>
        <v>99.980866657394927</v>
      </c>
      <c r="Y39" s="12">
        <f>+(W39-T39)/T39*100</f>
        <v>17.407166274006443</v>
      </c>
      <c r="Z39" s="12">
        <f>+Z37+Z32+Z19+Z29+Z25</f>
        <v>14834113.152678255</v>
      </c>
      <c r="AA39" s="13">
        <f>+AA37+AA32+AA19+AA29</f>
        <v>99.98449519714238</v>
      </c>
      <c r="AB39" s="13">
        <f>+(Z39-T39)/T39*100</f>
        <v>37.189578536101031</v>
      </c>
      <c r="AC39" s="12">
        <f>+AC37+AC32+AC19+AC29+AC25</f>
        <v>16582088.697763562</v>
      </c>
      <c r="AD39" s="13">
        <f>+AD37+AD32+AD19+AD29</f>
        <v>99.993703933364642</v>
      </c>
      <c r="AE39" s="13">
        <f>+(AC39-Z39)/Z39*100</f>
        <v>11.783485315869493</v>
      </c>
      <c r="AF39" s="12">
        <f>+AF37+AF32+AF19+AF29+AF25</f>
        <v>18521714.419826321</v>
      </c>
      <c r="AG39" s="13">
        <f>+AG19+AG29</f>
        <v>99.996435536154976</v>
      </c>
      <c r="AH39" s="13">
        <f>+(AF39-AC39)/AC39*100</f>
        <v>11.697113418072343</v>
      </c>
      <c r="AI39" s="12">
        <f>+AI37+AI32+AI19+AI29</f>
        <v>20493129.264461659</v>
      </c>
      <c r="AJ39" s="13">
        <f>+AJ37+AJ32+AJ19+AJ29</f>
        <v>100.00000000000001</v>
      </c>
      <c r="AK39" s="13">
        <f>+(AI39-AF39)/AF39*100</f>
        <v>10.643803267612544</v>
      </c>
      <c r="AL39" s="13">
        <f>+AL37+AL32+AL19+AL29</f>
        <v>21013776.638411354</v>
      </c>
      <c r="AM39" s="13">
        <f>+AM37+AM32+AM19+AM29</f>
        <v>100</v>
      </c>
      <c r="AN39" s="18">
        <f>+(AL39-AI39)/AI39*100</f>
        <v>2.5405947877983701</v>
      </c>
      <c r="AO39" s="13">
        <f>+AO37+AO32+AO19+AO29</f>
        <v>21223700.054051962</v>
      </c>
      <c r="AP39" s="13">
        <f>+AP37+AP32+AP19+AP29</f>
        <v>99.999999999999986</v>
      </c>
      <c r="AQ39" s="13">
        <f>+(AO39-AL39)/AL39*100</f>
        <v>0.9989799513567007</v>
      </c>
      <c r="AR39" s="13">
        <f>+AR37+AR32+AR19+AR29</f>
        <v>21530671.806660965</v>
      </c>
      <c r="AS39" s="13">
        <f>+AS37+AS32+AS19+AS29</f>
        <v>100.00000000000001</v>
      </c>
      <c r="AT39" s="13">
        <f>+(AR39-AO39)/AO39*100</f>
        <v>1.4463630367335372</v>
      </c>
    </row>
    <row r="40" spans="1:51" s="25" customFormat="1" x14ac:dyDescent="0.35">
      <c r="A40" s="23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</row>
    <row r="41" spans="1:51" x14ac:dyDescent="0.35">
      <c r="A41" s="1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</row>
    <row r="42" spans="1:51" x14ac:dyDescent="0.35">
      <c r="A42" s="10" t="s">
        <v>51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24"/>
      <c r="AV42" s="24"/>
      <c r="AW42" s="24">
        <f t="shared" ref="AW42:AY42" si="61">+AW39-AW40</f>
        <v>0</v>
      </c>
      <c r="AX42" s="24">
        <f t="shared" si="61"/>
        <v>0</v>
      </c>
      <c r="AY42" s="5">
        <f t="shared" si="61"/>
        <v>0</v>
      </c>
    </row>
    <row r="43" spans="1:51" x14ac:dyDescent="0.35">
      <c r="A43" s="10" t="s">
        <v>55</v>
      </c>
      <c r="Z43" s="19"/>
      <c r="AC43" s="19"/>
    </row>
    <row r="44" spans="1:51" x14ac:dyDescent="0.35">
      <c r="A44" s="10" t="s">
        <v>52</v>
      </c>
      <c r="Z44" s="19"/>
      <c r="AC44" s="19"/>
      <c r="AR44" s="31"/>
    </row>
    <row r="45" spans="1:51" x14ac:dyDescent="0.35">
      <c r="A45" s="1"/>
      <c r="Z45" s="20"/>
      <c r="AA45" s="19"/>
      <c r="AC45" s="20"/>
      <c r="AD45" s="19"/>
      <c r="AR45" s="30">
        <v>21530671.807230387</v>
      </c>
    </row>
    <row r="46" spans="1:51" x14ac:dyDescent="0.35">
      <c r="A46" s="21"/>
      <c r="B46" s="12"/>
      <c r="C46" s="12"/>
    </row>
    <row r="47" spans="1:51" x14ac:dyDescent="0.35">
      <c r="A47" s="22"/>
      <c r="AR47" s="29">
        <f>+AR39-AR45</f>
        <v>-5.6942179799079895E-4</v>
      </c>
    </row>
    <row r="49" spans="4:5" x14ac:dyDescent="0.35">
      <c r="D49" s="2"/>
      <c r="E49" s="2"/>
    </row>
  </sheetData>
  <mergeCells count="5">
    <mergeCell ref="A7:P7"/>
    <mergeCell ref="A6:AN6"/>
    <mergeCell ref="A3:AQ3"/>
    <mergeCell ref="A4:AQ4"/>
    <mergeCell ref="A5:AQ5"/>
  </mergeCells>
  <printOptions horizontalCentered="1" verticalCentered="1"/>
  <pageMargins left="0.17" right="0.3" top="0.74803149606299213" bottom="0.74803149606299213" header="0.31496062992125984" footer="0.31496062992125984"/>
  <pageSetup scale="3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e77c208a8302d85cd4e249fff931b229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efffd9af8a13b64d2babcf87a90dd478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6FA293-6157-4135-9193-0F00257467B9}">
  <ds:schemaRefs>
    <ds:schemaRef ds:uri="9f1d2543-a317-404b-b796-299c7d331056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a0b8503-558e-4550-823a-26f008707f9a"/>
  </ds:schemaRefs>
</ds:datastoreItem>
</file>

<file path=customXml/itemProps2.xml><?xml version="1.0" encoding="utf-8"?>
<ds:datastoreItem xmlns:ds="http://schemas.openxmlformats.org/officeDocument/2006/customXml" ds:itemID="{5DAD347D-F7E9-4B5C-B715-7B365761A5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0DF29E-4A75-4990-BC34-63386CE7F1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 por Instrumento</vt:lpstr>
      <vt:lpstr>'DI por Instrumento'!Área_de_impresión</vt:lpstr>
    </vt:vector>
  </TitlesOfParts>
  <Company>Ministerio de Hacienda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Beatriz Hernandez Hernandez</dc:creator>
  <cp:lastModifiedBy>Karen Rojas Madrigal</cp:lastModifiedBy>
  <cp:revision/>
  <dcterms:created xsi:type="dcterms:W3CDTF">2010-05-21T22:05:46Z</dcterms:created>
  <dcterms:modified xsi:type="dcterms:W3CDTF">2025-02-20T21:09:20Z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