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https://mhaciendacr-my.sharepoint.com/personal/hernandezha_hacienda_go_cr/Documents/CREDITO PUBLICO DEF/Deuda Pública/Publicados/2022/"/>
    </mc:Choice>
  </mc:AlternateContent>
  <xr:revisionPtr revIDLastSave="0" documentId="8_{13DF2632-500C-49B3-A9CA-D1CE53861C70}" xr6:coauthVersionLast="36" xr6:coauthVersionMax="36" xr10:uidLastSave="{00000000-0000-0000-0000-000000000000}"/>
  <bookViews>
    <workbookView xWindow="0" yWindow="0" windowWidth="11496" windowHeight="8748" xr2:uid="{00000000-000D-0000-FFFF-FFFF00000000}"/>
  </bookViews>
  <sheets>
    <sheet name="D. Pública Colones" sheetId="2" r:id="rId1"/>
    <sheet name="D. Pública Dólare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DIA1">#REF!</definedName>
    <definedName name="_OCT95" localSheetId="1">'[1]FINANC-95'!$A$1:$D$35</definedName>
    <definedName name="_OCT95">'[2]FINANC-95'!$A$1:$D$35</definedName>
    <definedName name="_Order1" hidden="1">255</definedName>
    <definedName name="_Order2" hidden="1">255</definedName>
    <definedName name="a">[3]PIBCONST!#REF!</definedName>
    <definedName name="AccessDatabase" hidden="1">"C:\Mis documentos\LNMONET.mdb"</definedName>
    <definedName name="_xlnm.Print_Area" localSheetId="0">'D. Pública Colones'!$B$1:$G$81</definedName>
    <definedName name="_xlnm.Print_Area" localSheetId="1">'D. Pública Dólares'!$A$1:$G$93</definedName>
    <definedName name="BEBE" localSheetId="1">#REF!</definedName>
    <definedName name="BEBE">#REF!</definedName>
    <definedName name="cu1_">[4]Cuadro1!#REF!</definedName>
    <definedName name="cu3_">#REF!</definedName>
    <definedName name="cu5_">[5]Cuadro5!#REF!</definedName>
    <definedName name="cuadro2">'[3]TRANS-EXT'!$A$1:$A$84,'[3]TRANS-EXT'!#REF!</definedName>
    <definedName name="cuadroa_" localSheetId="1">#REF!</definedName>
    <definedName name="cuadroa_">#REF!</definedName>
    <definedName name="cuadrob_" localSheetId="1">#REF!</definedName>
    <definedName name="cuadrob_">#REF!</definedName>
    <definedName name="CUASEMA">[6]AGREGACION!#REF!</definedName>
    <definedName name="HUY" localSheetId="1">#REF!</definedName>
    <definedName name="HUY">#REF!</definedName>
    <definedName name="MARI" localSheetId="1">#REF!</definedName>
    <definedName name="MARI">#REF!</definedName>
    <definedName name="tarea1" localSheetId="1">#REF!</definedName>
    <definedName name="tarea1">#REF!</definedName>
    <definedName name="tarea2" localSheetId="1">#REF!</definedName>
    <definedName name="tarea2">#REF!</definedName>
    <definedName name="_xlnm.Print_Titles" localSheetId="1">'D. Pública Dólares'!$B:$B,'D. Pública Dólares'!$1:$6</definedName>
    <definedName name="version_" localSheetId="1">#REF!</definedName>
    <definedName name="version_">#REF!</definedName>
  </definedNames>
  <calcPr calcId="191028"/>
</workbook>
</file>

<file path=xl/calcChain.xml><?xml version="1.0" encoding="utf-8"?>
<calcChain xmlns="http://schemas.openxmlformats.org/spreadsheetml/2006/main">
  <c r="H16" i="2" l="1"/>
  <c r="E16" i="2"/>
  <c r="E76" i="1" l="1"/>
  <c r="E69" i="2" l="1"/>
  <c r="E70" i="2"/>
  <c r="E71" i="2"/>
  <c r="E72" i="2"/>
  <c r="E73" i="2"/>
  <c r="E62" i="2"/>
  <c r="C62" i="2"/>
  <c r="C61" i="2" s="1"/>
  <c r="E61" i="1"/>
  <c r="C61" i="1"/>
  <c r="F62" i="1" l="1"/>
  <c r="E61" i="2"/>
  <c r="G66" i="1"/>
  <c r="F62" i="2" l="1"/>
  <c r="C76" i="1"/>
  <c r="C66" i="2" l="1"/>
  <c r="C65" i="2"/>
  <c r="E31" i="1" l="1"/>
  <c r="E20" i="1"/>
  <c r="E18" i="1"/>
  <c r="C38" i="1"/>
  <c r="C37" i="1"/>
  <c r="C34" i="1"/>
  <c r="C31" i="1"/>
  <c r="C29" i="1"/>
  <c r="C28" i="1"/>
  <c r="C25" i="1"/>
  <c r="C24" i="1"/>
  <c r="C23" i="1"/>
  <c r="C21" i="1"/>
  <c r="C20" i="1"/>
  <c r="C19" i="1"/>
  <c r="C18" i="1"/>
  <c r="C71" i="2"/>
  <c r="C70" i="2"/>
  <c r="C69" i="2"/>
  <c r="C49" i="1"/>
  <c r="C59" i="2"/>
  <c r="C50" i="2" l="1"/>
  <c r="C51" i="2"/>
  <c r="C52" i="2"/>
  <c r="C72" i="2"/>
  <c r="C73" i="2"/>
  <c r="C58" i="2"/>
  <c r="C49" i="2" l="1"/>
  <c r="E34" i="1"/>
  <c r="G34" i="2"/>
  <c r="E33" i="2"/>
  <c r="E33" i="1" l="1"/>
  <c r="G34" i="1"/>
  <c r="F34" i="2"/>
  <c r="F34" i="1" l="1"/>
  <c r="E39" i="1"/>
  <c r="G38" i="2" l="1"/>
  <c r="C39" i="1" l="1"/>
  <c r="E7" i="1" l="1"/>
  <c r="C7" i="1"/>
  <c r="C33" i="2" l="1"/>
  <c r="G33" i="2" s="1"/>
  <c r="E57" i="1"/>
  <c r="C57" i="1"/>
  <c r="F58" i="1" l="1"/>
  <c r="F59" i="1"/>
  <c r="E59" i="2"/>
  <c r="E58" i="2"/>
  <c r="G59" i="1"/>
  <c r="G58" i="1"/>
  <c r="C57" i="2" l="1"/>
  <c r="E57" i="2"/>
  <c r="G59" i="2"/>
  <c r="D58" i="1"/>
  <c r="D59" i="1"/>
  <c r="G57" i="1"/>
  <c r="E54" i="2"/>
  <c r="G58" i="2"/>
  <c r="D59" i="2" l="1"/>
  <c r="D62" i="2"/>
  <c r="F58" i="2"/>
  <c r="F59" i="2"/>
  <c r="D58" i="2"/>
  <c r="G57" i="2"/>
  <c r="C41" i="1" l="1"/>
  <c r="G41" i="2" l="1"/>
  <c r="G31" i="2"/>
  <c r="C33" i="1"/>
  <c r="G33" i="1" s="1"/>
  <c r="D34" i="2" l="1"/>
  <c r="D34" i="1" l="1"/>
  <c r="E27" i="2"/>
  <c r="F28" i="2" s="1"/>
  <c r="E17" i="2"/>
  <c r="C27" i="2"/>
  <c r="D28" i="2" s="1"/>
  <c r="C17" i="2"/>
  <c r="G29" i="2"/>
  <c r="G73" i="1"/>
  <c r="G37" i="2"/>
  <c r="G19" i="2"/>
  <c r="G20" i="2"/>
  <c r="G21" i="2"/>
  <c r="G23" i="2"/>
  <c r="G24" i="2"/>
  <c r="G25" i="2"/>
  <c r="G28" i="2"/>
  <c r="G70" i="1"/>
  <c r="G71" i="1"/>
  <c r="G72" i="1"/>
  <c r="G51" i="1"/>
  <c r="G52" i="1"/>
  <c r="E66" i="2"/>
  <c r="E65" i="2"/>
  <c r="E52" i="2"/>
  <c r="E51" i="2"/>
  <c r="E50" i="2"/>
  <c r="E41" i="1"/>
  <c r="D39" i="1"/>
  <c r="C26" i="1"/>
  <c r="C36" i="2"/>
  <c r="D37" i="2" s="1"/>
  <c r="E36" i="2"/>
  <c r="G18" i="2"/>
  <c r="G69" i="1"/>
  <c r="E68" i="1"/>
  <c r="C68" i="1"/>
  <c r="G50" i="1"/>
  <c r="E49" i="1"/>
  <c r="E64" i="1"/>
  <c r="F66" i="1" s="1"/>
  <c r="C64" i="1"/>
  <c r="G65" i="1"/>
  <c r="G64" i="1" l="1"/>
  <c r="D72" i="1"/>
  <c r="F38" i="2"/>
  <c r="F39" i="2"/>
  <c r="C27" i="1"/>
  <c r="D28" i="1" s="1"/>
  <c r="D52" i="1"/>
  <c r="C47" i="1"/>
  <c r="F51" i="1"/>
  <c r="E47" i="1"/>
  <c r="E45" i="1" s="1"/>
  <c r="D69" i="1"/>
  <c r="E49" i="2"/>
  <c r="F52" i="2" s="1"/>
  <c r="D52" i="2"/>
  <c r="E68" i="2"/>
  <c r="C68" i="2"/>
  <c r="D50" i="1"/>
  <c r="C36" i="1"/>
  <c r="D38" i="1" s="1"/>
  <c r="F73" i="1"/>
  <c r="D21" i="2"/>
  <c r="D29" i="2"/>
  <c r="G41" i="1"/>
  <c r="C17" i="1"/>
  <c r="D51" i="1"/>
  <c r="F23" i="2"/>
  <c r="D25" i="2"/>
  <c r="C16" i="2"/>
  <c r="D17" i="2" s="1"/>
  <c r="G72" i="2"/>
  <c r="D73" i="1"/>
  <c r="D70" i="1"/>
  <c r="G50" i="2"/>
  <c r="F25" i="2"/>
  <c r="F18" i="2"/>
  <c r="D66" i="1"/>
  <c r="D24" i="2"/>
  <c r="D19" i="2"/>
  <c r="D18" i="2"/>
  <c r="G17" i="2"/>
  <c r="D20" i="2"/>
  <c r="D23" i="2"/>
  <c r="G20" i="1"/>
  <c r="E24" i="1"/>
  <c r="G24" i="1" s="1"/>
  <c r="F29" i="2"/>
  <c r="F24" i="2"/>
  <c r="F19" i="2"/>
  <c r="F21" i="2"/>
  <c r="D65" i="1"/>
  <c r="G65" i="2"/>
  <c r="G66" i="2"/>
  <c r="C64" i="2"/>
  <c r="D65" i="2" s="1"/>
  <c r="D38" i="2"/>
  <c r="F37" i="2"/>
  <c r="G27" i="2"/>
  <c r="F20" i="2"/>
  <c r="G69" i="2"/>
  <c r="G70" i="2"/>
  <c r="G68" i="1"/>
  <c r="F72" i="1"/>
  <c r="F70" i="1"/>
  <c r="G73" i="2"/>
  <c r="F71" i="1"/>
  <c r="F69" i="1"/>
  <c r="E64" i="2"/>
  <c r="F65" i="2" s="1"/>
  <c r="F52" i="1"/>
  <c r="F50" i="1"/>
  <c r="G49" i="1"/>
  <c r="F65" i="1"/>
  <c r="G51" i="2"/>
  <c r="G52" i="2"/>
  <c r="E23" i="1"/>
  <c r="G23" i="1" s="1"/>
  <c r="G36" i="2"/>
  <c r="D71" i="1"/>
  <c r="E29" i="1"/>
  <c r="E22" i="1"/>
  <c r="E25" i="1"/>
  <c r="E21" i="1"/>
  <c r="E28" i="1"/>
  <c r="G71" i="2"/>
  <c r="E38" i="1"/>
  <c r="E37" i="1"/>
  <c r="E19" i="1"/>
  <c r="D61" i="1" l="1"/>
  <c r="F61" i="1"/>
  <c r="F57" i="1"/>
  <c r="E43" i="1"/>
  <c r="D49" i="1"/>
  <c r="C45" i="1"/>
  <c r="C43" i="1" s="1"/>
  <c r="F72" i="2"/>
  <c r="F17" i="2"/>
  <c r="E14" i="2"/>
  <c r="E12" i="2" s="1"/>
  <c r="F51" i="2"/>
  <c r="F54" i="1"/>
  <c r="G47" i="1"/>
  <c r="D54" i="1"/>
  <c r="F49" i="1"/>
  <c r="D51" i="2"/>
  <c r="F66" i="2"/>
  <c r="D66" i="2"/>
  <c r="F70" i="2"/>
  <c r="D69" i="2"/>
  <c r="F69" i="2"/>
  <c r="C47" i="2"/>
  <c r="C45" i="2" s="1"/>
  <c r="C43" i="2" s="1"/>
  <c r="G49" i="2"/>
  <c r="E47" i="2"/>
  <c r="F71" i="2"/>
  <c r="D50" i="2"/>
  <c r="F50" i="2"/>
  <c r="D70" i="2"/>
  <c r="F73" i="2"/>
  <c r="D71" i="2"/>
  <c r="D72" i="2"/>
  <c r="D73" i="2"/>
  <c r="E27" i="1"/>
  <c r="G27" i="1" s="1"/>
  <c r="E36" i="1"/>
  <c r="D27" i="2"/>
  <c r="F31" i="2"/>
  <c r="D31" i="2"/>
  <c r="E17" i="1"/>
  <c r="G17" i="1" s="1"/>
  <c r="G31" i="1"/>
  <c r="C16" i="1"/>
  <c r="D17" i="1" s="1"/>
  <c r="C14" i="2"/>
  <c r="G16" i="2"/>
  <c r="D23" i="1"/>
  <c r="D29" i="1"/>
  <c r="D19" i="1"/>
  <c r="D18" i="1"/>
  <c r="D20" i="1"/>
  <c r="D24" i="1"/>
  <c r="D21" i="1"/>
  <c r="G64" i="2"/>
  <c r="D37" i="1"/>
  <c r="G68" i="2"/>
  <c r="D25" i="1"/>
  <c r="G28" i="1"/>
  <c r="G19" i="1"/>
  <c r="G21" i="1"/>
  <c r="G25" i="1"/>
  <c r="G37" i="1"/>
  <c r="G38" i="1"/>
  <c r="G18" i="1"/>
  <c r="G29" i="1"/>
  <c r="F49" i="2" l="1"/>
  <c r="E45" i="2"/>
  <c r="D47" i="1"/>
  <c r="F47" i="1"/>
  <c r="F14" i="2"/>
  <c r="F38" i="1"/>
  <c r="F39" i="1"/>
  <c r="D16" i="2"/>
  <c r="C12" i="2"/>
  <c r="F26" i="2"/>
  <c r="G45" i="1"/>
  <c r="D57" i="1"/>
  <c r="G36" i="1"/>
  <c r="D54" i="2"/>
  <c r="G47" i="2"/>
  <c r="F54" i="2"/>
  <c r="D49" i="2"/>
  <c r="E16" i="1"/>
  <c r="E14" i="1" s="1"/>
  <c r="D22" i="2"/>
  <c r="F27" i="2"/>
  <c r="C14" i="1"/>
  <c r="C12" i="1" s="1"/>
  <c r="D27" i="1"/>
  <c r="D26" i="2"/>
  <c r="F22" i="2"/>
  <c r="G14" i="2"/>
  <c r="F16" i="2"/>
  <c r="F29" i="1"/>
  <c r="F28" i="1"/>
  <c r="F37" i="1"/>
  <c r="E43" i="2" l="1"/>
  <c r="D61" i="2"/>
  <c r="F61" i="2"/>
  <c r="F47" i="2"/>
  <c r="E12" i="1"/>
  <c r="F14" i="1" s="1"/>
  <c r="E10" i="2"/>
  <c r="G12" i="2"/>
  <c r="D14" i="2"/>
  <c r="C10" i="2"/>
  <c r="F16" i="1"/>
  <c r="D64" i="1"/>
  <c r="D68" i="1"/>
  <c r="D45" i="1"/>
  <c r="F68" i="1"/>
  <c r="F64" i="1"/>
  <c r="G43" i="1"/>
  <c r="F45" i="1"/>
  <c r="D57" i="2"/>
  <c r="F57" i="2"/>
  <c r="G45" i="2"/>
  <c r="D47" i="2"/>
  <c r="F17" i="1"/>
  <c r="G16" i="1"/>
  <c r="D33" i="2"/>
  <c r="D31" i="1"/>
  <c r="D16" i="1"/>
  <c r="G14" i="1"/>
  <c r="F31" i="1"/>
  <c r="F27" i="1"/>
  <c r="D22" i="1"/>
  <c r="D26" i="1"/>
  <c r="E8" i="2" l="1"/>
  <c r="F12" i="2"/>
  <c r="F45" i="2"/>
  <c r="C8" i="2"/>
  <c r="F33" i="2"/>
  <c r="G10" i="2"/>
  <c r="F41" i="2"/>
  <c r="F36" i="2"/>
  <c r="E10" i="1"/>
  <c r="G12" i="1"/>
  <c r="F64" i="2"/>
  <c r="F68" i="2"/>
  <c r="G43" i="2"/>
  <c r="D45" i="2"/>
  <c r="D64" i="2"/>
  <c r="D68" i="2"/>
  <c r="D41" i="2"/>
  <c r="D36" i="2"/>
  <c r="D12" i="2"/>
  <c r="D33" i="1"/>
  <c r="C10" i="1"/>
  <c r="D14" i="1"/>
  <c r="F20" i="1"/>
  <c r="F23" i="1"/>
  <c r="F18" i="1"/>
  <c r="F22" i="1"/>
  <c r="F19" i="1"/>
  <c r="F21" i="1"/>
  <c r="F24" i="1"/>
  <c r="F25" i="1"/>
  <c r="F26" i="1"/>
  <c r="F12" i="1" l="1"/>
  <c r="D12" i="1"/>
  <c r="E8" i="1"/>
  <c r="F43" i="1" s="1"/>
  <c r="G10" i="1"/>
  <c r="F33" i="1"/>
  <c r="F41" i="1"/>
  <c r="F36" i="1"/>
  <c r="F10" i="2"/>
  <c r="G8" i="2"/>
  <c r="F43" i="2"/>
  <c r="D10" i="2"/>
  <c r="D43" i="2"/>
  <c r="D41" i="1"/>
  <c r="C8" i="1"/>
  <c r="D36" i="1"/>
  <c r="F10" i="1" l="1"/>
  <c r="D10" i="1"/>
  <c r="F8" i="2"/>
  <c r="G8" i="1"/>
  <c r="D8" i="2"/>
  <c r="D43" i="1"/>
  <c r="F8" i="1" l="1"/>
  <c r="D8" i="1"/>
</calcChain>
</file>

<file path=xl/sharedStrings.xml><?xml version="1.0" encoding="utf-8"?>
<sst xmlns="http://schemas.openxmlformats.org/spreadsheetml/2006/main" count="139" uniqueCount="59">
  <si>
    <t>Ministerio de Hacienda</t>
  </si>
  <si>
    <t>Dirección de Crédito Público</t>
  </si>
  <si>
    <t xml:space="preserve">Deuda Pública Sin Consolidar </t>
  </si>
  <si>
    <t>(cifras en millones de colones)</t>
  </si>
  <si>
    <t>Estructura</t>
  </si>
  <si>
    <t>Variación %</t>
  </si>
  <si>
    <t xml:space="preserve">DEUDA PUBLICA TOTAL   </t>
  </si>
  <si>
    <t xml:space="preserve">I.  DEUDA PUBLICA INTERNA   </t>
  </si>
  <si>
    <t>Gobieno General</t>
  </si>
  <si>
    <r>
      <t xml:space="preserve">Gobierno Central excluida seguridad Social  </t>
    </r>
    <r>
      <rPr>
        <b/>
        <vertAlign val="superscript"/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</t>
    </r>
  </si>
  <si>
    <t>Gobierno Central excluida seguridad social e ISFLSG</t>
  </si>
  <si>
    <t>Deuda Bonificada</t>
  </si>
  <si>
    <t>Tasa Básica</t>
  </si>
  <si>
    <t xml:space="preserve">Cero Cupón  </t>
  </si>
  <si>
    <t>Cero Cupón Dólares</t>
  </si>
  <si>
    <t>TUDES</t>
  </si>
  <si>
    <t>Dólares ajustables</t>
  </si>
  <si>
    <t>Colones ajustables</t>
  </si>
  <si>
    <t xml:space="preserve">Dólares Fijos </t>
  </si>
  <si>
    <t>Interés Fijo Colones</t>
  </si>
  <si>
    <t xml:space="preserve">Letras del Tesoro </t>
  </si>
  <si>
    <t>Otras Deudas</t>
  </si>
  <si>
    <t>Otras deudas ¢</t>
  </si>
  <si>
    <t>Otras deudas $</t>
  </si>
  <si>
    <t>Instituciones sin fines de lucro que sirven al GC</t>
  </si>
  <si>
    <t>Gobiernos Locales</t>
  </si>
  <si>
    <t>Municipalidades</t>
  </si>
  <si>
    <r>
      <t xml:space="preserve">Banco Central   </t>
    </r>
    <r>
      <rPr>
        <b/>
        <vertAlign val="superscript"/>
        <sz val="9"/>
        <rFont val="Arial"/>
        <family val="2"/>
      </rPr>
      <t xml:space="preserve"> 2/</t>
    </r>
  </si>
  <si>
    <t>BEM moneda nacional</t>
  </si>
  <si>
    <t xml:space="preserve">Sociedades No Financieras Públicas </t>
  </si>
  <si>
    <t xml:space="preserve">II. DEUDA PÚBLICA EXTERNA </t>
  </si>
  <si>
    <t>Bilateral</t>
  </si>
  <si>
    <t>Bonos</t>
  </si>
  <si>
    <t>Multilateral</t>
  </si>
  <si>
    <t>Seguridad Social del Gobierno Central</t>
  </si>
  <si>
    <t>Banco Central</t>
  </si>
  <si>
    <r>
      <t xml:space="preserve">Sociedades No Financieras Públicas </t>
    </r>
    <r>
      <rPr>
        <b/>
        <vertAlign val="superscript"/>
        <sz val="9"/>
        <rFont val="Arial"/>
        <family val="2"/>
      </rPr>
      <t>4/</t>
    </r>
  </si>
  <si>
    <t>Comercial</t>
  </si>
  <si>
    <t>Proveedores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</si>
  <si>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Banco Central de Costa Rica y Crédito Público, Ministerio de Hacienda</t>
    </r>
  </si>
  <si>
    <t>Notas Metodológicas:</t>
  </si>
  <si>
    <t xml:space="preserve">1/  Incluye emisiones de títulos valores, bonos y deudas asumidas por el Gobierno Central. </t>
  </si>
  <si>
    <t>2/ Incluye BEM moneda nacional y otras obligaciones en moneda extranjera del Banco Central, tales como certificados de depósito a plazo en dólares (CERTD$) y depósitos en moneda extranjera de los Bancos Comerciales en el Banco Central (no incluye encaje).</t>
  </si>
  <si>
    <r>
      <t xml:space="preserve">Contactos:  al correo electrónico  </t>
    </r>
    <r>
      <rPr>
        <u/>
        <sz val="9"/>
        <color theme="3"/>
        <rFont val="Arial"/>
        <family val="2"/>
      </rPr>
      <t xml:space="preserve">DCPRegistroDeuda@hacienda.go.cr  </t>
    </r>
  </si>
  <si>
    <t>(cifras en millones de dólares)</t>
  </si>
  <si>
    <t xml:space="preserve">   Banco Central</t>
  </si>
  <si>
    <t xml:space="preserve">  </t>
  </si>
  <si>
    <t xml:space="preserve">5/ Se refiere a las colocaciones de Central Directo y Overnight. </t>
  </si>
  <si>
    <t xml:space="preserve">6/ En el mes de junio del 2019 se publicó el Clasificador Sectorial Público y Privado con fines estadísticos, está Dirección adecuo la compilación de las estadísticas a la luz de dicho clasificador a partir de enero 2020.  </t>
  </si>
  <si>
    <t>7/ Utiliza el tipo de cambio de venta del último día hábil del mes del Sector Público no Bancario, publicado por el Banco Central de Costa Rica.</t>
  </si>
  <si>
    <t>8/ No se incluye la deuda del Sector Privado, ni el concepto de residencia.</t>
  </si>
  <si>
    <t>9/  Se considera dentro del subgrupo Gobierno Central exc. La seguridad social e ISFLSG los órganos desconcentrados (Ley N° 9594).</t>
  </si>
  <si>
    <t>4/  La Deuda Externa  no incluye el monto de intereses  devengados por $ 117,46 millones de dólares (monto pendiente de actualizar).</t>
  </si>
  <si>
    <t>4/  La Deuda Externa no incluye el monto de intereses devengados por ¢75,796,15  millones de colones (monto pendiente de actualizar).</t>
  </si>
  <si>
    <t>3/  La Deuda Interna no incluye el monto de primas y descuentos devengados por ¢ -181,179,51 millones de colones.</t>
  </si>
  <si>
    <t>3/  La Deuda Interna no incluye el monto de primas y descuentos devengados por ¢ -270,71millones de dólares.</t>
  </si>
  <si>
    <r>
      <t>Depósito a plazo y Overnight en Colones</t>
    </r>
    <r>
      <rPr>
        <b/>
        <vertAlign val="superscript"/>
        <sz val="9"/>
        <rFont val="Arial"/>
        <family val="2"/>
      </rPr>
      <t xml:space="preserve"> 5/</t>
    </r>
  </si>
  <si>
    <r>
      <t xml:space="preserve">Depósito a plazo y Overnight en Dólares  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/</t>
    </r>
  </si>
  <si>
    <r>
      <t xml:space="preserve">Tipo de Cambio </t>
    </r>
    <r>
      <rPr>
        <vertAlign val="superscript"/>
        <sz val="9"/>
        <rFont val="Arial"/>
        <family val="2"/>
      </rPr>
      <t xml:space="preserve"> 7/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</si>
</sst>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[$€]* #,##0.00_);_([$€]* \(#,##0.00\);_([$€]* &quot;-&quot;??_);_(@_)"/>
    <numFmt numFmtId="166" formatCode="#,##0.00;[Red]#,##0.00"/>
    <numFmt numFmtId="167" formatCode="#,##0.000;[Red]#,##0.000"/>
    <numFmt numFmtId="168" formatCode="#,##0.00000;[Red]#,##0.00000"/>
    <numFmt numFmtId="169" formatCode="_(* #,##0.000_);_(* \(#,##0.000\);_(* &quot;-&quot;??_);_(@_)"/>
    <numFmt numFmtId="170" formatCode="_-* #,##0.000_-;\-* #,##0.000_-;_-* &quot;-&quot;???_-;_-@_-"/>
    <numFmt numFmtId="171" formatCode="_-* #,##0.0000_-;\-* #,##0.0000_-;_-* &quot;-&quot;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theme="3" tint="-0.499984740745262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3"/>
      <name val="Arial"/>
      <family val="2"/>
    </font>
    <font>
      <i/>
      <sz val="9"/>
      <name val="Arial"/>
      <family val="2"/>
    </font>
    <font>
      <sz val="9"/>
      <color rgb="FF0033CC"/>
      <name val="Arial"/>
      <family val="2"/>
    </font>
    <font>
      <sz val="10"/>
      <color rgb="FF0033CC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167" fontId="2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horizontal="right" vertical="top"/>
    </xf>
    <xf numFmtId="4" fontId="2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166" fontId="6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vertical="top"/>
    </xf>
    <xf numFmtId="167" fontId="5" fillId="2" borderId="0" xfId="0" applyNumberFormat="1" applyFont="1" applyFill="1" applyAlignment="1">
      <alignment vertical="top"/>
    </xf>
    <xf numFmtId="4" fontId="5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166" fontId="6" fillId="2" borderId="0" xfId="0" applyNumberFormat="1" applyFont="1" applyFill="1" applyAlignment="1">
      <alignment horizontal="center" vertical="top"/>
    </xf>
    <xf numFmtId="167" fontId="6" fillId="2" borderId="0" xfId="0" applyNumberFormat="1" applyFont="1" applyFill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17" fontId="6" fillId="2" borderId="0" xfId="0" applyNumberFormat="1" applyFont="1" applyFill="1" applyBorder="1" applyAlignment="1">
      <alignment horizontal="center" vertical="top"/>
    </xf>
    <xf numFmtId="167" fontId="6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 indent="1"/>
    </xf>
    <xf numFmtId="166" fontId="6" fillId="2" borderId="0" xfId="0" applyNumberFormat="1" applyFont="1" applyFill="1" applyBorder="1" applyAlignment="1">
      <alignment horizontal="right" vertical="top"/>
    </xf>
    <xf numFmtId="167" fontId="5" fillId="2" borderId="0" xfId="0" applyNumberFormat="1" applyFont="1" applyFill="1" applyAlignment="1">
      <alignment horizontal="right" vertical="top"/>
    </xf>
    <xf numFmtId="167" fontId="6" fillId="2" borderId="0" xfId="0" applyNumberFormat="1" applyFont="1" applyFill="1" applyBorder="1" applyAlignment="1">
      <alignment horizontal="right" vertical="top"/>
    </xf>
    <xf numFmtId="10" fontId="6" fillId="2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4" fontId="5" fillId="2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167" fontId="7" fillId="2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5"/>
    </xf>
    <xf numFmtId="0" fontId="5" fillId="2" borderId="0" xfId="0" applyFont="1" applyFill="1" applyAlignment="1">
      <alignment horizontal="left" vertical="top"/>
    </xf>
    <xf numFmtId="10" fontId="5" fillId="2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9"/>
    </xf>
    <xf numFmtId="167" fontId="6" fillId="2" borderId="0" xfId="3" applyNumberFormat="1" applyFont="1" applyFill="1" applyAlignment="1">
      <alignment horizontal="right" vertical="top"/>
    </xf>
    <xf numFmtId="167" fontId="5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top"/>
    </xf>
    <xf numFmtId="0" fontId="10" fillId="0" borderId="0" xfId="0" applyFont="1" applyAlignment="1">
      <alignment vertical="top"/>
    </xf>
    <xf numFmtId="0" fontId="11" fillId="2" borderId="0" xfId="0" applyFont="1" applyFill="1"/>
    <xf numFmtId="0" fontId="10" fillId="2" borderId="0" xfId="0" applyFont="1" applyFill="1"/>
    <xf numFmtId="0" fontId="4" fillId="2" borderId="0" xfId="0" applyFont="1" applyFill="1"/>
    <xf numFmtId="0" fontId="4" fillId="0" borderId="0" xfId="0" applyFont="1" applyAlignment="1">
      <alignment vertical="top"/>
    </xf>
    <xf numFmtId="167" fontId="1" fillId="0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166" fontId="2" fillId="2" borderId="0" xfId="0" applyNumberFormat="1" applyFont="1" applyFill="1" applyBorder="1" applyAlignment="1">
      <alignment vertical="top"/>
    </xf>
    <xf numFmtId="10" fontId="5" fillId="2" borderId="0" xfId="3" applyNumberFormat="1" applyFont="1" applyFill="1" applyAlignment="1">
      <alignment horizontal="right" vertical="top"/>
    </xf>
    <xf numFmtId="10" fontId="6" fillId="0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166" fontId="1" fillId="2" borderId="0" xfId="0" applyNumberFormat="1" applyFont="1" applyFill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64" fontId="1" fillId="0" borderId="0" xfId="2" applyFont="1" applyAlignment="1">
      <alignment vertical="top"/>
    </xf>
    <xf numFmtId="166" fontId="1" fillId="2" borderId="0" xfId="0" applyNumberFormat="1" applyFont="1" applyFill="1" applyAlignment="1">
      <alignment horizontal="right" vertical="top"/>
    </xf>
    <xf numFmtId="166" fontId="5" fillId="2" borderId="0" xfId="0" applyNumberFormat="1" applyFont="1" applyFill="1" applyAlignment="1">
      <alignment vertical="top"/>
    </xf>
    <xf numFmtId="0" fontId="1" fillId="0" borderId="0" xfId="0" applyFont="1" applyAlignment="1">
      <alignment horizontal="center" vertical="top"/>
    </xf>
    <xf numFmtId="166" fontId="1" fillId="0" borderId="0" xfId="0" applyNumberFormat="1" applyFont="1" applyFill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horizontal="center" vertical="top"/>
    </xf>
    <xf numFmtId="166" fontId="1" fillId="0" borderId="0" xfId="2" applyNumberFormat="1" applyFont="1" applyAlignment="1">
      <alignment horizontal="center" vertical="top"/>
    </xf>
    <xf numFmtId="164" fontId="2" fillId="0" borderId="0" xfId="2" applyFont="1" applyAlignment="1">
      <alignment vertical="top"/>
    </xf>
    <xf numFmtId="168" fontId="1" fillId="0" borderId="0" xfId="0" applyNumberFormat="1" applyFont="1" applyAlignment="1">
      <alignment vertical="top"/>
    </xf>
    <xf numFmtId="167" fontId="5" fillId="0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3"/>
    </xf>
    <xf numFmtId="0" fontId="7" fillId="2" borderId="0" xfId="0" applyFont="1" applyFill="1" applyAlignment="1">
      <alignment horizontal="left" vertical="top" indent="6"/>
    </xf>
    <xf numFmtId="0" fontId="5" fillId="2" borderId="0" xfId="0" applyFont="1" applyFill="1" applyAlignment="1">
      <alignment horizontal="left" vertical="top" indent="8"/>
    </xf>
    <xf numFmtId="10" fontId="7" fillId="0" borderId="0" xfId="3" applyNumberFormat="1" applyFont="1" applyFill="1" applyAlignment="1">
      <alignment horizontal="right" vertical="top"/>
    </xf>
    <xf numFmtId="10" fontId="7" fillId="2" borderId="0" xfId="0" applyNumberFormat="1" applyFont="1" applyFill="1" applyAlignment="1">
      <alignment horizontal="right" vertical="top"/>
    </xf>
    <xf numFmtId="166" fontId="5" fillId="2" borderId="0" xfId="0" applyNumberFormat="1" applyFont="1" applyFill="1" applyAlignment="1">
      <alignment horizontal="center" vertical="top"/>
    </xf>
    <xf numFmtId="166" fontId="5" fillId="2" borderId="0" xfId="0" applyNumberFormat="1" applyFont="1" applyFill="1" applyBorder="1" applyAlignment="1">
      <alignment vertical="top"/>
    </xf>
    <xf numFmtId="164" fontId="5" fillId="2" borderId="0" xfId="2" applyFont="1" applyFill="1" applyAlignment="1">
      <alignment vertical="top"/>
    </xf>
    <xf numFmtId="166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164" fontId="5" fillId="0" borderId="0" xfId="2" applyFont="1" applyAlignment="1">
      <alignment vertical="top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64" fontId="5" fillId="0" borderId="0" xfId="2" applyFont="1" applyAlignment="1">
      <alignment vertical="center"/>
    </xf>
    <xf numFmtId="164" fontId="5" fillId="2" borderId="0" xfId="2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2" borderId="0" xfId="0" applyFont="1" applyFill="1" applyAlignment="1">
      <alignment vertical="top" wrapText="1"/>
    </xf>
    <xf numFmtId="164" fontId="5" fillId="0" borderId="0" xfId="0" applyNumberFormat="1" applyFont="1" applyAlignment="1">
      <alignment vertical="top"/>
    </xf>
    <xf numFmtId="0" fontId="10" fillId="0" borderId="0" xfId="0" applyFont="1" applyAlignment="1">
      <alignment vertical="top" wrapText="1"/>
    </xf>
    <xf numFmtId="166" fontId="10" fillId="2" borderId="0" xfId="0" applyNumberFormat="1" applyFont="1" applyFill="1" applyAlignment="1">
      <alignment horizontal="right" vertical="top" wrapText="1"/>
    </xf>
    <xf numFmtId="167" fontId="10" fillId="0" borderId="0" xfId="0" applyNumberFormat="1" applyFont="1" applyFill="1" applyAlignment="1">
      <alignment horizontal="right" vertical="top" wrapText="1"/>
    </xf>
    <xf numFmtId="166" fontId="10" fillId="0" borderId="0" xfId="0" applyNumberFormat="1" applyFont="1" applyFill="1" applyAlignment="1">
      <alignment horizontal="right" vertical="top" wrapText="1"/>
    </xf>
    <xf numFmtId="167" fontId="4" fillId="0" borderId="0" xfId="0" applyNumberFormat="1" applyFont="1" applyFill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167" fontId="4" fillId="0" borderId="0" xfId="0" applyNumberFormat="1" applyFont="1" applyFill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14" fillId="2" borderId="0" xfId="5" applyFont="1" applyFill="1" applyAlignment="1">
      <alignment wrapText="1"/>
    </xf>
    <xf numFmtId="164" fontId="6" fillId="2" borderId="0" xfId="2" applyFont="1" applyFill="1" applyBorder="1" applyAlignment="1">
      <alignment horizontal="right" vertical="top"/>
    </xf>
    <xf numFmtId="164" fontId="6" fillId="2" borderId="0" xfId="2" applyFont="1" applyFill="1" applyAlignment="1">
      <alignment horizontal="right" vertical="top"/>
    </xf>
    <xf numFmtId="164" fontId="7" fillId="0" borderId="0" xfId="2" applyFont="1" applyFill="1" applyBorder="1" applyAlignment="1">
      <alignment horizontal="right" vertical="top"/>
    </xf>
    <xf numFmtId="164" fontId="5" fillId="2" borderId="0" xfId="2" applyFont="1" applyFill="1" applyAlignment="1">
      <alignment horizontal="right" vertical="top"/>
    </xf>
    <xf numFmtId="164" fontId="5" fillId="0" borderId="0" xfId="2" applyFont="1" applyFill="1" applyAlignment="1">
      <alignment horizontal="right" vertical="top"/>
    </xf>
    <xf numFmtId="164" fontId="6" fillId="0" borderId="0" xfId="2" applyFont="1" applyFill="1" applyAlignment="1">
      <alignment horizontal="right" vertical="top"/>
    </xf>
    <xf numFmtId="164" fontId="12" fillId="2" borderId="0" xfId="2" applyFont="1" applyFill="1" applyAlignment="1">
      <alignment horizontal="right" vertical="top"/>
    </xf>
    <xf numFmtId="164" fontId="5" fillId="0" borderId="0" xfId="2" applyFont="1" applyFill="1" applyBorder="1" applyAlignment="1">
      <alignment horizontal="right"/>
    </xf>
    <xf numFmtId="10" fontId="6" fillId="2" borderId="0" xfId="3" applyNumberFormat="1" applyFont="1" applyFill="1" applyAlignment="1">
      <alignment horizontal="right" vertical="top"/>
    </xf>
    <xf numFmtId="10" fontId="7" fillId="2" borderId="0" xfId="3" applyNumberFormat="1" applyFont="1" applyFill="1" applyAlignment="1">
      <alignment horizontal="right" vertical="top"/>
    </xf>
    <xf numFmtId="10" fontId="5" fillId="0" borderId="0" xfId="3" applyNumberFormat="1" applyFont="1" applyFill="1" applyAlignment="1">
      <alignment horizontal="right" vertical="top"/>
    </xf>
    <xf numFmtId="10" fontId="6" fillId="0" borderId="0" xfId="3" applyNumberFormat="1" applyFont="1" applyFill="1" applyAlignment="1">
      <alignment horizontal="right" vertical="top"/>
    </xf>
    <xf numFmtId="10" fontId="5" fillId="2" borderId="0" xfId="3" applyNumberFormat="1" applyFont="1" applyFill="1" applyBorder="1" applyAlignment="1">
      <alignment horizontal="right"/>
    </xf>
    <xf numFmtId="10" fontId="6" fillId="2" borderId="0" xfId="3" applyNumberFormat="1" applyFont="1" applyFill="1" applyBorder="1" applyAlignment="1">
      <alignment horizontal="center" vertical="top"/>
    </xf>
    <xf numFmtId="164" fontId="5" fillId="2" borderId="0" xfId="2" applyFont="1" applyFill="1" applyBorder="1" applyAlignment="1">
      <alignment horizontal="right"/>
    </xf>
    <xf numFmtId="17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166" fontId="6" fillId="0" borderId="0" xfId="0" applyNumberFormat="1" applyFont="1" applyFill="1" applyAlignment="1">
      <alignment horizontal="center" vertical="top"/>
    </xf>
    <xf numFmtId="17" fontId="6" fillId="0" borderId="0" xfId="0" applyNumberFormat="1" applyFont="1" applyFill="1" applyBorder="1" applyAlignment="1">
      <alignment horizontal="center" vertical="top"/>
    </xf>
    <xf numFmtId="164" fontId="6" fillId="0" borderId="0" xfId="2" applyFont="1" applyFill="1" applyBorder="1" applyAlignment="1">
      <alignment horizontal="right" vertical="top"/>
    </xf>
    <xf numFmtId="164" fontId="7" fillId="0" borderId="0" xfId="2" applyFont="1" applyFill="1" applyAlignment="1">
      <alignment horizontal="right" vertical="top"/>
    </xf>
    <xf numFmtId="164" fontId="12" fillId="0" borderId="0" xfId="2" applyFont="1" applyFill="1" applyAlignment="1">
      <alignment horizontal="right" vertical="top"/>
    </xf>
    <xf numFmtId="166" fontId="4" fillId="0" borderId="0" xfId="0" applyNumberFormat="1" applyFont="1" applyFill="1" applyBorder="1" applyAlignment="1">
      <alignment vertical="top" wrapText="1"/>
    </xf>
    <xf numFmtId="0" fontId="16" fillId="2" borderId="0" xfId="0" applyFont="1" applyFill="1" applyAlignment="1">
      <alignment horizontal="left" vertical="top" indent="4"/>
    </xf>
    <xf numFmtId="164" fontId="16" fillId="2" borderId="0" xfId="2" applyFont="1" applyFill="1" applyAlignment="1">
      <alignment horizontal="right" vertical="top"/>
    </xf>
    <xf numFmtId="9" fontId="5" fillId="2" borderId="0" xfId="3" applyFont="1" applyFill="1" applyAlignment="1">
      <alignment horizontal="right" vertical="top"/>
    </xf>
    <xf numFmtId="0" fontId="4" fillId="2" borderId="0" xfId="0" applyFont="1" applyFill="1" applyBorder="1" applyAlignment="1">
      <alignment horizontal="left"/>
    </xf>
    <xf numFmtId="10" fontId="16" fillId="2" borderId="0" xfId="3" applyNumberFormat="1" applyFont="1" applyFill="1" applyAlignment="1">
      <alignment horizontal="right" vertical="top"/>
    </xf>
    <xf numFmtId="164" fontId="6" fillId="2" borderId="0" xfId="2" applyFont="1" applyFill="1" applyAlignment="1">
      <alignment horizontal="left" vertical="top"/>
    </xf>
    <xf numFmtId="167" fontId="6" fillId="0" borderId="0" xfId="0" applyNumberFormat="1" applyFont="1" applyFill="1" applyAlignment="1">
      <alignment horizontal="right" vertical="top"/>
    </xf>
    <xf numFmtId="166" fontId="6" fillId="0" borderId="0" xfId="0" applyNumberFormat="1" applyFont="1" applyFill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0" fontId="5" fillId="2" borderId="0" xfId="0" applyFont="1" applyFill="1" applyBorder="1" applyAlignment="1">
      <alignment horizontal="left"/>
    </xf>
    <xf numFmtId="166" fontId="6" fillId="2" borderId="0" xfId="0" applyNumberFormat="1" applyFont="1" applyFill="1" applyAlignment="1">
      <alignment horizontal="right" vertical="top" wrapText="1"/>
    </xf>
    <xf numFmtId="167" fontId="6" fillId="0" borderId="0" xfId="0" applyNumberFormat="1" applyFont="1" applyFill="1" applyAlignment="1">
      <alignment horizontal="right" vertical="top" wrapText="1"/>
    </xf>
    <xf numFmtId="166" fontId="6" fillId="0" borderId="0" xfId="0" applyNumberFormat="1" applyFont="1" applyFill="1" applyAlignment="1">
      <alignment horizontal="right" vertical="top" wrapText="1"/>
    </xf>
    <xf numFmtId="167" fontId="5" fillId="0" borderId="0" xfId="0" applyNumberFormat="1" applyFont="1" applyFill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0" fontId="5" fillId="2" borderId="0" xfId="0" applyFont="1" applyFill="1"/>
    <xf numFmtId="167" fontId="5" fillId="0" borderId="0" xfId="0" applyNumberFormat="1" applyFont="1" applyFill="1" applyAlignment="1">
      <alignment vertical="top"/>
    </xf>
    <xf numFmtId="166" fontId="6" fillId="2" borderId="0" xfId="0" applyNumberFormat="1" applyFont="1" applyFill="1" applyAlignment="1">
      <alignment vertical="top"/>
    </xf>
    <xf numFmtId="167" fontId="6" fillId="0" borderId="0" xfId="0" applyNumberFormat="1" applyFont="1" applyFill="1" applyAlignment="1">
      <alignment vertical="top"/>
    </xf>
    <xf numFmtId="10" fontId="5" fillId="2" borderId="0" xfId="3" applyNumberFormat="1" applyFont="1" applyFill="1" applyBorder="1" applyAlignment="1">
      <alignment vertical="top"/>
    </xf>
    <xf numFmtId="167" fontId="5" fillId="0" borderId="0" xfId="3" applyNumberFormat="1" applyFont="1" applyFill="1" applyBorder="1" applyAlignment="1">
      <alignment vertical="top"/>
    </xf>
    <xf numFmtId="166" fontId="5" fillId="0" borderId="0" xfId="0" applyNumberFormat="1" applyFont="1" applyFill="1" applyAlignment="1">
      <alignment vertical="top"/>
    </xf>
    <xf numFmtId="164" fontId="5" fillId="2" borderId="0" xfId="0" applyNumberFormat="1" applyFont="1" applyFill="1"/>
    <xf numFmtId="164" fontId="7" fillId="2" borderId="0" xfId="2" applyFont="1" applyFill="1" applyBorder="1" applyAlignment="1">
      <alignment horizontal="right" vertical="top"/>
    </xf>
    <xf numFmtId="39" fontId="5" fillId="2" borderId="0" xfId="2" applyNumberFormat="1" applyFont="1" applyFill="1"/>
    <xf numFmtId="4" fontId="0" fillId="2" borderId="0" xfId="2" applyNumberFormat="1" applyFont="1" applyFill="1"/>
    <xf numFmtId="166" fontId="17" fillId="2" borderId="0" xfId="0" applyNumberFormat="1" applyFont="1" applyFill="1" applyAlignment="1">
      <alignment vertical="top"/>
    </xf>
    <xf numFmtId="0" fontId="18" fillId="0" borderId="0" xfId="0" applyFont="1" applyAlignment="1">
      <alignment vertical="top"/>
    </xf>
    <xf numFmtId="164" fontId="5" fillId="0" borderId="0" xfId="2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43" fontId="6" fillId="0" borderId="0" xfId="2" applyNumberFormat="1" applyFont="1" applyFill="1" applyAlignment="1">
      <alignment horizontal="right" vertical="top"/>
    </xf>
    <xf numFmtId="43" fontId="6" fillId="0" borderId="0" xfId="2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166" fontId="1" fillId="2" borderId="0" xfId="0" applyNumberFormat="1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43" fontId="2" fillId="0" borderId="0" xfId="0" applyNumberFormat="1" applyFont="1" applyAlignment="1">
      <alignment horizontal="center" vertical="top"/>
    </xf>
    <xf numFmtId="164" fontId="4" fillId="0" borderId="0" xfId="2" applyFont="1" applyAlignment="1">
      <alignment vertical="top"/>
    </xf>
    <xf numFmtId="43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170" fontId="2" fillId="0" borderId="0" xfId="0" applyNumberFormat="1" applyFont="1" applyAlignment="1">
      <alignment vertical="top"/>
    </xf>
    <xf numFmtId="43" fontId="1" fillId="0" borderId="0" xfId="0" applyNumberFormat="1" applyFont="1" applyAlignment="1">
      <alignment vertical="top"/>
    </xf>
    <xf numFmtId="164" fontId="2" fillId="0" borderId="0" xfId="2" applyFont="1" applyAlignment="1">
      <alignment horizontal="center" vertical="top"/>
    </xf>
    <xf numFmtId="164" fontId="2" fillId="2" borderId="0" xfId="2" applyFont="1" applyFill="1" applyAlignment="1">
      <alignment vertical="top"/>
    </xf>
    <xf numFmtId="169" fontId="5" fillId="2" borderId="0" xfId="2" applyNumberFormat="1" applyFont="1" applyFill="1" applyAlignment="1">
      <alignment horizontal="right" vertical="top"/>
    </xf>
    <xf numFmtId="164" fontId="19" fillId="2" borderId="0" xfId="2" applyFont="1" applyFill="1" applyBorder="1"/>
    <xf numFmtId="171" fontId="2" fillId="0" borderId="0" xfId="0" applyNumberFormat="1" applyFont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</cellXfs>
  <cellStyles count="7">
    <cellStyle name="Euro" xfId="1" xr:uid="{00000000-0005-0000-0000-000000000000}"/>
    <cellStyle name="Hipervínculo" xfId="5" builtinId="8"/>
    <cellStyle name="Millares" xfId="2" builtinId="3"/>
    <cellStyle name="Millares 2" xfId="6" xr:uid="{00000000-0005-0000-0000-000003000000}"/>
    <cellStyle name="Normal" xfId="0" builtinId="0"/>
    <cellStyle name="Normal 2" xfId="4" xr:uid="{00000000-0005-0000-0000-000005000000}"/>
    <cellStyle name="Porcentaje" xfId="3" builtinId="5"/>
  </cellStyles>
  <dxfs count="0"/>
  <tableStyles count="0" defaultTableStyle="TableStyleMedium9" defaultPivotStyle="PivotStyleLight16"/>
  <colors>
    <mruColors>
      <color rgb="FFCCFFFF"/>
      <color rgb="FF0033CC"/>
      <color rgb="FFCCFF99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9525</xdr:rowOff>
    </xdr:from>
    <xdr:to>
      <xdr:col>1</xdr:col>
      <xdr:colOff>1406525</xdr:colOff>
      <xdr:row>5</xdr:row>
      <xdr:rowOff>9525</xdr:rowOff>
    </xdr:to>
    <xdr:pic>
      <xdr:nvPicPr>
        <xdr:cNvPr id="1062" name="Picture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0025"/>
          <a:ext cx="1638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114300</xdr:rowOff>
    </xdr:from>
    <xdr:to>
      <xdr:col>1</xdr:col>
      <xdr:colOff>1743075</xdr:colOff>
      <xdr:row>4</xdr:row>
      <xdr:rowOff>95250</xdr:rowOff>
    </xdr:to>
    <xdr:pic>
      <xdr:nvPicPr>
        <xdr:cNvPr id="2080" name="Picture 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14300"/>
          <a:ext cx="1638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P/INFORMES%20FISCALES/INV-SPN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ARES\COMUNFP&amp;AF$\MERCAP\MARS\INV-SPN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N/rev-oct99modi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RCAP\DORIS\ESTFIS\0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RCAP\DORIS\ESTFIS\01-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io\users\MERCAP\MARIANO\BURSATIL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nandezha\OneDrive%20-%20MH%20de%20CR\CREDITO%20PUBLICO%20DEF\BACK%20OFFICE\CIFRAS%20NEED\Abril%2022\2DeudaIntxInst04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-95"/>
    </sheetNames>
    <sheetDataSet>
      <sheetData sheetId="0" refreshError="1">
        <row r="1">
          <cell r="A1" t="str">
            <v>FINANCIAMIENTO NETO DEL DEFICIT DEL</v>
          </cell>
        </row>
        <row r="2">
          <cell r="A2" t="str">
            <v>SECTOR PUBLICO NO FINANCIERO</v>
          </cell>
        </row>
        <row r="3">
          <cell r="A3" t="str">
            <v>A DICIEMBRE 1995</v>
          </cell>
        </row>
        <row r="4">
          <cell r="A4" t="str">
            <v xml:space="preserve"> - cifras en millones de colones -</v>
          </cell>
        </row>
        <row r="5">
          <cell r="A5" t="str">
            <v>DESCRIPCION</v>
          </cell>
          <cell r="B5" t="str">
            <v>GOBIERNO CENTRAL</v>
          </cell>
          <cell r="C5" t="str">
            <v>RESTO   SPNF</v>
          </cell>
          <cell r="D5" t="str">
            <v>TOTAL SPNF</v>
          </cell>
        </row>
        <row r="7">
          <cell r="A7" t="str">
            <v>1. FINANCIAMIENTO INTERNO NETO</v>
          </cell>
          <cell r="B7">
            <v>102335</v>
          </cell>
          <cell r="C7">
            <v>-30396.299999999996</v>
          </cell>
          <cell r="D7">
            <v>71938.700000000012</v>
          </cell>
        </row>
        <row r="9">
          <cell r="A9" t="str">
            <v xml:space="preserve">  i- COLOCACION NETA DE BONOS  1/</v>
          </cell>
          <cell r="B9">
            <v>98607</v>
          </cell>
          <cell r="C9">
            <v>-12180.899999999994</v>
          </cell>
          <cell r="D9">
            <v>86426.1</v>
          </cell>
        </row>
        <row r="11">
          <cell r="A11" t="str">
            <v xml:space="preserve">  ii- SISTEMA BANCARIO NACIONAL</v>
          </cell>
          <cell r="B11">
            <v>3728</v>
          </cell>
          <cell r="C11">
            <v>-18215.400000000001</v>
          </cell>
          <cell r="D11">
            <v>-14487.400000000001</v>
          </cell>
        </row>
        <row r="12">
          <cell r="A12" t="str">
            <v xml:space="preserve">     - Banco Central</v>
          </cell>
          <cell r="B12">
            <v>-14300</v>
          </cell>
          <cell r="C12">
            <v>-5879.1</v>
          </cell>
          <cell r="D12">
            <v>-20179.099999999999</v>
          </cell>
        </row>
        <row r="13">
          <cell r="A13" t="str">
            <v xml:space="preserve">     - Bancos comerciales</v>
          </cell>
          <cell r="B13">
            <v>18028</v>
          </cell>
          <cell r="C13">
            <v>-12336.3</v>
          </cell>
          <cell r="D13">
            <v>5691.7000000000007</v>
          </cell>
        </row>
        <row r="15">
          <cell r="A15" t="str">
            <v xml:space="preserve">    iii- DEUDA FLOTANTE  2/</v>
          </cell>
          <cell r="C15">
            <v>0</v>
          </cell>
          <cell r="D15">
            <v>0</v>
          </cell>
        </row>
        <row r="17">
          <cell r="A17" t="str">
            <v>2. FINANCIAMIENTO EXTERNO NETO</v>
          </cell>
          <cell r="B17">
            <v>-1443.8470800000016</v>
          </cell>
          <cell r="C17">
            <v>-3030.4</v>
          </cell>
          <cell r="D17">
            <v>-4474.2470800000019</v>
          </cell>
        </row>
        <row r="19">
          <cell r="A19" t="str">
            <v>FINANCIAMIENTO TOTAL OBSERVADO</v>
          </cell>
          <cell r="B19">
            <v>100891.15291999999</v>
          </cell>
          <cell r="C19">
            <v>-33426.699999999997</v>
          </cell>
          <cell r="D19">
            <v>67464.452920000011</v>
          </cell>
        </row>
        <row r="20">
          <cell r="A20" t="str">
            <v>(% DEL PIB)</v>
          </cell>
          <cell r="B20">
            <v>6.0579569096786898E-2</v>
          </cell>
          <cell r="C20">
            <v>-2.0070888514211325E-2</v>
          </cell>
          <cell r="D20">
            <v>4.0508680582575576E-2</v>
          </cell>
        </row>
        <row r="22">
          <cell r="A22" t="str">
            <v>BRECHA DEFICITARIA OBSERVADA   3/</v>
          </cell>
          <cell r="B22">
            <v>-72748</v>
          </cell>
          <cell r="C22">
            <v>40202</v>
          </cell>
          <cell r="D22">
            <v>-32546</v>
          </cell>
        </row>
        <row r="23">
          <cell r="A23" t="str">
            <v>(% DEL PIB)</v>
          </cell>
          <cell r="B23">
            <v>-4.3681159002589121E-2</v>
          </cell>
          <cell r="C23">
            <v>2.4139082232117554E-2</v>
          </cell>
          <cell r="D23">
            <v>-1.9542076770471567E-2</v>
          </cell>
        </row>
        <row r="25">
          <cell r="A25" t="str">
            <v>META FINANC. NETO DEL SPNF  4/</v>
          </cell>
          <cell r="B25">
            <v>66689</v>
          </cell>
          <cell r="C25">
            <v>-35539</v>
          </cell>
          <cell r="D25">
            <v>31150</v>
          </cell>
        </row>
        <row r="26">
          <cell r="A26" t="str">
            <v>(% DEL PIB)</v>
          </cell>
          <cell r="B26">
            <v>4.004306390173841E-2</v>
          </cell>
          <cell r="C26">
            <v>-2.1339208085349629E-2</v>
          </cell>
          <cell r="D26">
            <v>1.8703855816388781E-2</v>
          </cell>
        </row>
        <row r="28">
          <cell r="A28" t="str">
            <v>RESIDUO   5/</v>
          </cell>
          <cell r="B28">
            <v>28143.152919999993</v>
          </cell>
          <cell r="C28">
            <v>6775.3000000000029</v>
          </cell>
          <cell r="D28">
            <v>34918.452919999996</v>
          </cell>
        </row>
        <row r="29">
          <cell r="A29" t="str">
            <v>1/ Excluye la colocación neta en el Sistema Bancario Nacional.</v>
          </cell>
        </row>
        <row r="30">
          <cell r="A30" t="str">
            <v>2/ Incluye la variación respecto a dic-94 de los giros pendientes de pago (deuda flotante)</v>
          </cell>
        </row>
        <row r="31">
          <cell r="A31" t="str">
            <v>3/Cifras preliminales del déficit por encima de la línea del SPNF.</v>
          </cell>
        </row>
        <row r="32">
          <cell r="A32" t="str">
            <v>4/ Según la versión del 11/10/95 de los límites del FMI</v>
          </cell>
        </row>
        <row r="33">
          <cell r="A33" t="str">
            <v>5/ Diferencia entre los déficit observados por encima y por debajo de la línea.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-95"/>
    </sheetNames>
    <sheetDataSet>
      <sheetData sheetId="0" refreshError="1">
        <row r="1">
          <cell r="A1" t="str">
            <v>FINANCIAMIENTO NETO DEL DEFICIT DEL</v>
          </cell>
        </row>
        <row r="2">
          <cell r="A2" t="str">
            <v>SECTOR PUBLICO NO FINANCIERO</v>
          </cell>
        </row>
        <row r="3">
          <cell r="A3" t="str">
            <v>A DICIEMBRE 1995</v>
          </cell>
        </row>
        <row r="4">
          <cell r="A4" t="str">
            <v xml:space="preserve"> - cifras en millones de colones -</v>
          </cell>
        </row>
        <row r="5">
          <cell r="A5" t="str">
            <v>DESCRIPCION</v>
          </cell>
          <cell r="B5" t="str">
            <v>GOBIERNO CENTRAL</v>
          </cell>
          <cell r="C5" t="str">
            <v>RESTO   SPNF</v>
          </cell>
          <cell r="D5" t="str">
            <v>TOTAL SPNF</v>
          </cell>
        </row>
        <row r="7">
          <cell r="A7" t="str">
            <v>1. FINANCIAMIENTO INTERNO NETO</v>
          </cell>
          <cell r="B7">
            <v>102335</v>
          </cell>
          <cell r="C7">
            <v>-30396.299999999996</v>
          </cell>
          <cell r="D7">
            <v>71938.700000000012</v>
          </cell>
        </row>
        <row r="9">
          <cell r="A9" t="str">
            <v xml:space="preserve">  i- COLOCACION NETA DE BONOS  1/</v>
          </cell>
          <cell r="B9">
            <v>98607</v>
          </cell>
          <cell r="C9">
            <v>-12180.899999999994</v>
          </cell>
          <cell r="D9">
            <v>86426.1</v>
          </cell>
        </row>
        <row r="11">
          <cell r="A11" t="str">
            <v xml:space="preserve">  ii- SISTEMA BANCARIO NACIONAL</v>
          </cell>
          <cell r="B11">
            <v>3728</v>
          </cell>
          <cell r="C11">
            <v>-18215.400000000001</v>
          </cell>
          <cell r="D11">
            <v>-14487.400000000001</v>
          </cell>
        </row>
        <row r="12">
          <cell r="A12" t="str">
            <v xml:space="preserve">     - Banco Central</v>
          </cell>
          <cell r="B12">
            <v>-14300</v>
          </cell>
          <cell r="C12">
            <v>-5879.1</v>
          </cell>
          <cell r="D12">
            <v>-20179.099999999999</v>
          </cell>
        </row>
        <row r="13">
          <cell r="A13" t="str">
            <v xml:space="preserve">     - Bancos comerciales</v>
          </cell>
          <cell r="B13">
            <v>18028</v>
          </cell>
          <cell r="C13">
            <v>-12336.3</v>
          </cell>
          <cell r="D13">
            <v>5691.7000000000007</v>
          </cell>
        </row>
        <row r="15">
          <cell r="A15" t="str">
            <v xml:space="preserve">    iii- DEUDA FLOTANTE  2/</v>
          </cell>
          <cell r="C15">
            <v>0</v>
          </cell>
          <cell r="D15">
            <v>0</v>
          </cell>
        </row>
        <row r="17">
          <cell r="A17" t="str">
            <v>2. FINANCIAMIENTO EXTERNO NETO</v>
          </cell>
          <cell r="B17">
            <v>-1443.8470800000016</v>
          </cell>
          <cell r="C17">
            <v>-3030.4</v>
          </cell>
          <cell r="D17">
            <v>-4474.2470800000019</v>
          </cell>
        </row>
        <row r="19">
          <cell r="A19" t="str">
            <v>FINANCIAMIENTO TOTAL OBSERVADO</v>
          </cell>
          <cell r="B19">
            <v>100891.15291999999</v>
          </cell>
          <cell r="C19">
            <v>-33426.699999999997</v>
          </cell>
          <cell r="D19">
            <v>67464.452920000011</v>
          </cell>
        </row>
        <row r="20">
          <cell r="A20" t="str">
            <v>(% DEL PIB)</v>
          </cell>
          <cell r="B20">
            <v>6.0579569096786898E-2</v>
          </cell>
          <cell r="C20">
            <v>-2.0070888514211325E-2</v>
          </cell>
          <cell r="D20">
            <v>4.0508680582575576E-2</v>
          </cell>
        </row>
        <row r="22">
          <cell r="A22" t="str">
            <v>BRECHA DEFICITARIA OBSERVADA   3/</v>
          </cell>
          <cell r="B22">
            <v>-72748</v>
          </cell>
          <cell r="C22">
            <v>40202</v>
          </cell>
          <cell r="D22">
            <v>-32546</v>
          </cell>
        </row>
        <row r="23">
          <cell r="A23" t="str">
            <v>(% DEL PIB)</v>
          </cell>
          <cell r="B23">
            <v>-4.3681159002589121E-2</v>
          </cell>
          <cell r="C23">
            <v>2.4139082232117554E-2</v>
          </cell>
          <cell r="D23">
            <v>-1.9542076770471567E-2</v>
          </cell>
        </row>
        <row r="25">
          <cell r="A25" t="str">
            <v>META FINANC. NETO DEL SPNF  4/</v>
          </cell>
          <cell r="B25">
            <v>66689</v>
          </cell>
          <cell r="C25">
            <v>-35539</v>
          </cell>
          <cell r="D25">
            <v>31150</v>
          </cell>
        </row>
        <row r="26">
          <cell r="A26" t="str">
            <v>(% DEL PIB)</v>
          </cell>
          <cell r="B26">
            <v>4.004306390173841E-2</v>
          </cell>
          <cell r="C26">
            <v>-2.1339208085349629E-2</v>
          </cell>
          <cell r="D26">
            <v>1.8703855816388781E-2</v>
          </cell>
        </row>
        <row r="28">
          <cell r="A28" t="str">
            <v>RESIDUO   5/</v>
          </cell>
          <cell r="B28">
            <v>28143.152919999993</v>
          </cell>
          <cell r="C28">
            <v>6775.3000000000029</v>
          </cell>
          <cell r="D28">
            <v>34918.452919999996</v>
          </cell>
        </row>
        <row r="29">
          <cell r="A29" t="str">
            <v>1/ Excluye la colocación neta en el Sistema Bancario Nacional.</v>
          </cell>
        </row>
        <row r="30">
          <cell r="A30" t="str">
            <v>2/ Incluye la variación respecto a dic-94 de los giros pendientes de pago (deuda flotante)</v>
          </cell>
        </row>
        <row r="31">
          <cell r="A31" t="str">
            <v>3/Cifras preliminales del déficit por encima de la línea del SPNF.</v>
          </cell>
        </row>
        <row r="32">
          <cell r="A32" t="str">
            <v>4/ Según la versión del 11/10/95 de los límites del FMI</v>
          </cell>
        </row>
        <row r="33">
          <cell r="A33" t="str">
            <v>5/ Diferencia entre los déficit observados por encima y por debajo de la línea.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PIBREAL"/>
      <sheetName val="Hoja1"/>
      <sheetName val="memoria"/>
      <sheetName val="PIBCONST"/>
      <sheetName val="pibconstprog"/>
      <sheetName val="IMPPIBprog"/>
      <sheetName val="PIBCONSTaportes"/>
      <sheetName val="PIBCONSTporc"/>
      <sheetName val="PIBCORR"/>
      <sheetName val="PIBCOrrporc "/>
      <sheetName val="IMPPIB"/>
      <sheetName val="aportes"/>
      <sheetName val="OYDCONST"/>
      <sheetName val="OYDCONSPORC)"/>
      <sheetName val="OYDCORR"/>
      <sheetName val="OYDCORPROP"/>
      <sheetName val="OYDIMP"/>
      <sheetName val="FBK"/>
      <sheetName val="CONSPRIV"/>
      <sheetName val="TRANS-EXT"/>
      <sheetName val="TRANS-EXT 97adel"/>
      <sheetName val="INGNAC"/>
      <sheetName val="C11"/>
      <sheetName val="CCF"/>
      <sheetName val="RELACIONES"/>
      <sheetName val="IMPORTAC"/>
      <sheetName val="PROPENS"/>
      <sheetName val="INTEGRAC96"/>
      <sheetName val="INTEGRAC95"/>
      <sheetName val="INTEGCREC"/>
      <sheetName val="DESG-IMP"/>
      <sheetName val="c29"/>
      <sheetName val="C42"/>
      <sheetName val="COMERC"/>
      <sheetName val="c24"/>
      <sheetName val="financ"/>
      <sheetName val="PM97981"/>
      <sheetName val="PM97982"/>
      <sheetName val="FUERZ-TRAB"/>
      <sheetName val="TIPO-CAMB"/>
      <sheetName val="IMPL-PREC"/>
      <sheetName val="pibconstbase91"/>
      <sheetName val="pibcorrbase91"/>
      <sheetName val="imppibbase91"/>
      <sheetName val="oydbase91const"/>
      <sheetName val="oydbase91corr"/>
      <sheetName val="OYDIMPBASE91"/>
      <sheetName val="oydimplbase91real"/>
      <sheetName val="conspbase91"/>
      <sheetName val="ingdipsbase91"/>
      <sheetName val="regress"/>
      <sheetName val="regress (2)"/>
      <sheetName val="inbconstantes"/>
      <sheetName val="ajustevarterminter"/>
      <sheetName val="REN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>
        <row r="1">
          <cell r="A1" t="str">
            <v>REVISION CON CIFRAS SEGÚN V MANUAL desde 1992</v>
          </cell>
        </row>
        <row r="2">
          <cell r="A2" t="str">
            <v>1° DE FEBRERO DE 1999</v>
          </cell>
        </row>
        <row r="6">
          <cell r="A6" t="str">
            <v>IMPORTACIONES</v>
          </cell>
        </row>
        <row r="7">
          <cell r="A7" t="str">
            <v xml:space="preserve">1.Mercancías y servicios no </v>
          </cell>
        </row>
        <row r="8">
          <cell r="A8" t="str">
            <v xml:space="preserve">  de factores</v>
          </cell>
        </row>
        <row r="10">
          <cell r="A10" t="str">
            <v xml:space="preserve"> 1.1.Mercancías FOB</v>
          </cell>
        </row>
        <row r="11">
          <cell r="A11" t="str">
            <v xml:space="preserve"> 1.2.Fletes y Seguros</v>
          </cell>
        </row>
        <row r="12">
          <cell r="A12" t="str">
            <v xml:space="preserve">      Fletes de Importación</v>
          </cell>
        </row>
        <row r="13">
          <cell r="A13" t="str">
            <v xml:space="preserve">      Primas netas de seguros 4/</v>
          </cell>
        </row>
        <row r="14">
          <cell r="A14" t="str">
            <v xml:space="preserve"> 1.3.Servicios Portuarios</v>
          </cell>
        </row>
        <row r="15">
          <cell r="A15" t="str">
            <v xml:space="preserve">      Servicios Portuarios</v>
          </cell>
        </row>
        <row r="16">
          <cell r="A16" t="str">
            <v xml:space="preserve">      Fletamentos</v>
          </cell>
        </row>
        <row r="17">
          <cell r="A17" t="str">
            <v xml:space="preserve">      Serv. Div. de Transp.</v>
          </cell>
        </row>
        <row r="18">
          <cell r="A18" t="str">
            <v xml:space="preserve"> 1.4.Gastos de Viaje y transp.</v>
          </cell>
        </row>
        <row r="19">
          <cell r="A19" t="str">
            <v xml:space="preserve">     de pasajeros</v>
          </cell>
        </row>
        <row r="20">
          <cell r="A20" t="str">
            <v xml:space="preserve">      Transporte de pasajeros</v>
          </cell>
        </row>
        <row r="21">
          <cell r="A21" t="str">
            <v xml:space="preserve">      Viajes</v>
          </cell>
        </row>
        <row r="22">
          <cell r="A22" t="str">
            <v xml:space="preserve"> 1.5.Otros</v>
          </cell>
        </row>
        <row r="23">
          <cell r="A23" t="str">
            <v xml:space="preserve">      Otros gastos de embaj.</v>
          </cell>
        </row>
        <row r="24">
          <cell r="A24" t="str">
            <v xml:space="preserve">      Primas netas s/seguros</v>
          </cell>
        </row>
        <row r="25">
          <cell r="A25" t="str">
            <v xml:space="preserve">      Reaseguros</v>
          </cell>
        </row>
        <row r="26">
          <cell r="A26" t="str">
            <v xml:space="preserve">      Comunicac.Pub.y otros</v>
          </cell>
        </row>
        <row r="28">
          <cell r="A28" t="str">
            <v>2.Renta de los factores</v>
          </cell>
        </row>
        <row r="29">
          <cell r="A29" t="str">
            <v xml:space="preserve"> 2.1.Sueldos y Salarios</v>
          </cell>
        </row>
        <row r="30">
          <cell r="A30" t="str">
            <v xml:space="preserve">      Gastos Part.Pers.Dipl.</v>
          </cell>
        </row>
        <row r="31">
          <cell r="A31" t="str">
            <v xml:space="preserve">      Trans.Priv.Sueldos y Sal.</v>
          </cell>
        </row>
        <row r="32">
          <cell r="A32" t="str">
            <v xml:space="preserve"> 2.2.Intereses</v>
          </cell>
        </row>
        <row r="33">
          <cell r="A33" t="str">
            <v xml:space="preserve">      Sector Oficial</v>
          </cell>
        </row>
        <row r="34">
          <cell r="A34" t="str">
            <v xml:space="preserve">      Sector Privado</v>
          </cell>
        </row>
        <row r="35">
          <cell r="A35" t="str">
            <v xml:space="preserve"> 2.3.Utilidades,Divid.y otros</v>
          </cell>
        </row>
        <row r="36">
          <cell r="A36" t="str">
            <v xml:space="preserve">      Renta de la Inversión</v>
          </cell>
        </row>
        <row r="37">
          <cell r="A37" t="str">
            <v xml:space="preserve">      Regalías y derech.de Lic.</v>
          </cell>
        </row>
        <row r="38">
          <cell r="A38" t="str">
            <v>3.Transferencias</v>
          </cell>
        </row>
        <row r="39">
          <cell r="A39" t="str">
            <v xml:space="preserve"> 3.1.Gobierno</v>
          </cell>
        </row>
        <row r="40">
          <cell r="A40" t="str">
            <v xml:space="preserve"> 3.2.Privadas</v>
          </cell>
        </row>
        <row r="42">
          <cell r="A42" t="str">
            <v>TOTAL</v>
          </cell>
        </row>
        <row r="44">
          <cell r="A44" t="str">
            <v>EXPORTACIONES</v>
          </cell>
        </row>
        <row r="46">
          <cell r="A46" t="str">
            <v>1.Mercancías y servicios no</v>
          </cell>
        </row>
        <row r="47">
          <cell r="A47" t="str">
            <v xml:space="preserve">  de factores</v>
          </cell>
        </row>
        <row r="48">
          <cell r="A48" t="str">
            <v xml:space="preserve"> 1.1.Mercancías FOB</v>
          </cell>
        </row>
        <row r="49">
          <cell r="A49" t="str">
            <v xml:space="preserve"> 1.2.Fletes y Seguros</v>
          </cell>
        </row>
        <row r="50">
          <cell r="A50" t="str">
            <v xml:space="preserve">      Fletes de Exportación</v>
          </cell>
        </row>
        <row r="51">
          <cell r="A51" t="str">
            <v xml:space="preserve">      Primas netas de seguros</v>
          </cell>
        </row>
        <row r="52">
          <cell r="A52" t="str">
            <v xml:space="preserve"> 1.3.Servicios Portuarios</v>
          </cell>
        </row>
        <row r="53">
          <cell r="A53" t="str">
            <v xml:space="preserve">      Servicios Portuarios </v>
          </cell>
        </row>
        <row r="54">
          <cell r="A54" t="str">
            <v xml:space="preserve">      Fletamentos</v>
          </cell>
        </row>
        <row r="55">
          <cell r="A55" t="str">
            <v xml:space="preserve">      Serv. Div. de Transp.</v>
          </cell>
        </row>
        <row r="56">
          <cell r="A56" t="str">
            <v xml:space="preserve"> 1.4.Gastos de Viaje y transp.</v>
          </cell>
        </row>
        <row r="57">
          <cell r="A57" t="str">
            <v xml:space="preserve">     de pasajeros</v>
          </cell>
        </row>
        <row r="58">
          <cell r="A58" t="str">
            <v xml:space="preserve">      Transporte de pasajeros</v>
          </cell>
        </row>
        <row r="59">
          <cell r="A59" t="str">
            <v xml:space="preserve">      Viajes </v>
          </cell>
        </row>
        <row r="60">
          <cell r="A60" t="str">
            <v xml:space="preserve"> 1.5.Otros</v>
          </cell>
        </row>
        <row r="61">
          <cell r="A61" t="str">
            <v xml:space="preserve">      Otros gastos de embaj.</v>
          </cell>
        </row>
        <row r="62">
          <cell r="A62" t="str">
            <v xml:space="preserve">      Primas netas s/seguros</v>
          </cell>
        </row>
        <row r="63">
          <cell r="A63" t="str">
            <v xml:space="preserve">      Reaseguros</v>
          </cell>
        </row>
        <row r="64">
          <cell r="A64" t="str">
            <v xml:space="preserve">      Comunicac. Pub. y otros</v>
          </cell>
        </row>
        <row r="66">
          <cell r="A66" t="str">
            <v>2.Renta de los factores</v>
          </cell>
        </row>
        <row r="67">
          <cell r="A67" t="str">
            <v xml:space="preserve"> 2.1.Sueldos y Salarios</v>
          </cell>
        </row>
        <row r="68">
          <cell r="A68" t="str">
            <v xml:space="preserve">      Gastos Part.Personal Diplomat.</v>
          </cell>
        </row>
        <row r="69">
          <cell r="A69" t="str">
            <v xml:space="preserve">      Transac.Priv.Suel.y Salar.</v>
          </cell>
        </row>
        <row r="70">
          <cell r="A70" t="str">
            <v xml:space="preserve">      Renta Gastada en el País</v>
          </cell>
        </row>
        <row r="71">
          <cell r="A71" t="str">
            <v xml:space="preserve">      Salarios Pag. a Personal Nal</v>
          </cell>
        </row>
        <row r="72">
          <cell r="A72" t="str">
            <v xml:space="preserve"> 2.2.Intereses</v>
          </cell>
        </row>
        <row r="73">
          <cell r="A73" t="str">
            <v xml:space="preserve">      Sector Oficial</v>
          </cell>
        </row>
        <row r="74">
          <cell r="A74" t="str">
            <v xml:space="preserve">      Sector Privado</v>
          </cell>
        </row>
        <row r="75">
          <cell r="A75" t="str">
            <v xml:space="preserve"> 2.3.Utilidades, Dividendos y otros</v>
          </cell>
        </row>
        <row r="76">
          <cell r="A76" t="str">
            <v xml:space="preserve">      Renta de la Inversión</v>
          </cell>
        </row>
        <row r="77">
          <cell r="A77" t="str">
            <v xml:space="preserve">      Regalías y derech.de Lic.</v>
          </cell>
        </row>
        <row r="79">
          <cell r="A79" t="str">
            <v>3.Transferencias</v>
          </cell>
        </row>
        <row r="80">
          <cell r="A80" t="str">
            <v xml:space="preserve"> 3.1.Gobierno (2)</v>
          </cell>
        </row>
        <row r="81">
          <cell r="A81" t="str">
            <v xml:space="preserve"> 3.2.Privadas</v>
          </cell>
        </row>
        <row r="83">
          <cell r="A83" t="str">
            <v>TOTAL</v>
          </cell>
        </row>
        <row r="84">
          <cell r="A84" t="str">
            <v>EXCEDENTE DE LA NACION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2"/>
      <sheetName val="Cuadro3"/>
      <sheetName val="Cuadro4"/>
      <sheetName val="Cuadr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Cuadro1"/>
      <sheetName val="Cuadro2"/>
      <sheetName val="Cuadro3"/>
      <sheetName val="Cuadro4"/>
      <sheetName val="Cuadr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CION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tInstrum  2022"/>
    </sheetNames>
    <sheetDataSet>
      <sheetData sheetId="0">
        <row r="30">
          <cell r="M30">
            <v>21146587.472480029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4"/>
  <sheetViews>
    <sheetView showGridLines="0" tabSelected="1" zoomScale="96" zoomScaleNormal="96" workbookViewId="0">
      <pane xSplit="2" ySplit="8" topLeftCell="C72" activePane="bottomRight" state="frozen"/>
      <selection pane="topRight" activeCell="C1" sqref="C1"/>
      <selection pane="bottomLeft" activeCell="A9" sqref="A9"/>
      <selection pane="bottomRight" activeCell="B77" sqref="B77"/>
    </sheetView>
  </sheetViews>
  <sheetFormatPr baseColWidth="10" defaultColWidth="11.44140625" defaultRowHeight="13.2" x14ac:dyDescent="0.25"/>
  <cols>
    <col min="1" max="1" width="11.21875" style="1" customWidth="1"/>
    <col min="2" max="2" width="51.6640625" style="7" customWidth="1"/>
    <col min="3" max="3" width="17.88671875" style="42" bestFit="1" customWidth="1"/>
    <col min="4" max="4" width="9.5546875" style="8" bestFit="1" customWidth="1"/>
    <col min="5" max="5" width="17.33203125" style="8" customWidth="1"/>
    <col min="6" max="6" width="9.5546875" style="7" customWidth="1"/>
    <col min="7" max="7" width="12" style="7" customWidth="1"/>
    <col min="8" max="8" width="12.5546875" style="41" bestFit="1" customWidth="1"/>
    <col min="9" max="9" width="14" style="1" bestFit="1" customWidth="1"/>
    <col min="10" max="10" width="18.21875" style="1" customWidth="1"/>
    <col min="11" max="11" width="11.44140625" style="1"/>
    <col min="12" max="12" width="14" style="1" bestFit="1" customWidth="1"/>
    <col min="13" max="16384" width="11.44140625" style="1"/>
  </cols>
  <sheetData>
    <row r="1" spans="2:12" x14ac:dyDescent="0.25">
      <c r="B1" s="10"/>
      <c r="C1" s="10"/>
      <c r="D1" s="11"/>
      <c r="E1" s="108"/>
      <c r="F1" s="11"/>
      <c r="G1" s="12"/>
      <c r="H1" s="45"/>
    </row>
    <row r="2" spans="2:12" x14ac:dyDescent="0.25">
      <c r="B2" s="165" t="s">
        <v>0</v>
      </c>
      <c r="C2" s="165"/>
      <c r="D2" s="165"/>
      <c r="E2" s="165"/>
      <c r="F2" s="165"/>
      <c r="G2" s="165"/>
      <c r="H2" s="45"/>
    </row>
    <row r="3" spans="2:12" x14ac:dyDescent="0.25">
      <c r="B3" s="165" t="s">
        <v>1</v>
      </c>
      <c r="C3" s="165"/>
      <c r="D3" s="165"/>
      <c r="E3" s="165"/>
      <c r="F3" s="165"/>
      <c r="G3" s="165"/>
      <c r="H3" s="45"/>
    </row>
    <row r="4" spans="2:12" x14ac:dyDescent="0.25">
      <c r="B4" s="165" t="s">
        <v>2</v>
      </c>
      <c r="C4" s="165"/>
      <c r="D4" s="165"/>
      <c r="E4" s="165"/>
      <c r="F4" s="165"/>
      <c r="G4" s="165"/>
      <c r="H4" s="45"/>
    </row>
    <row r="5" spans="2:12" x14ac:dyDescent="0.25">
      <c r="B5" s="165" t="s">
        <v>3</v>
      </c>
      <c r="C5" s="165"/>
      <c r="D5" s="165"/>
      <c r="E5" s="165"/>
      <c r="F5" s="165"/>
      <c r="G5" s="165"/>
      <c r="H5" s="45"/>
    </row>
    <row r="6" spans="2:12" x14ac:dyDescent="0.25">
      <c r="B6" s="13"/>
      <c r="C6" s="14"/>
      <c r="D6" s="15"/>
      <c r="E6" s="109"/>
      <c r="F6" s="15"/>
      <c r="G6" s="12"/>
      <c r="H6" s="45"/>
    </row>
    <row r="7" spans="2:12" s="2" customFormat="1" x14ac:dyDescent="0.25">
      <c r="B7" s="16"/>
      <c r="C7" s="17">
        <v>44316</v>
      </c>
      <c r="D7" s="18" t="s">
        <v>4</v>
      </c>
      <c r="E7" s="110">
        <v>44681</v>
      </c>
      <c r="F7" s="18" t="s">
        <v>4</v>
      </c>
      <c r="G7" s="102" t="s">
        <v>5</v>
      </c>
      <c r="H7" s="34"/>
      <c r="J7" s="159"/>
      <c r="K7" s="159"/>
      <c r="L7" s="159"/>
    </row>
    <row r="8" spans="2:12" s="2" customFormat="1" x14ac:dyDescent="0.25">
      <c r="B8" s="19" t="s">
        <v>6</v>
      </c>
      <c r="C8" s="89">
        <f>C10+C43</f>
        <v>30851865.377188317</v>
      </c>
      <c r="D8" s="23">
        <f>+D10+D43</f>
        <v>0.99999999999999989</v>
      </c>
      <c r="E8" s="146">
        <f>E10+E43</f>
        <v>34159858.585794061</v>
      </c>
      <c r="F8" s="23">
        <f>+F10+F43</f>
        <v>1</v>
      </c>
      <c r="G8" s="97">
        <f>+(+E8-C8)/C8</f>
        <v>0.10722182170066301</v>
      </c>
      <c r="H8" s="20"/>
      <c r="I8" s="152"/>
      <c r="J8" s="159"/>
      <c r="K8" s="159"/>
      <c r="L8" s="159"/>
    </row>
    <row r="9" spans="2:12" s="2" customFormat="1" x14ac:dyDescent="0.25">
      <c r="B9" s="24"/>
      <c r="C9" s="89"/>
      <c r="D9" s="22"/>
      <c r="E9" s="111"/>
      <c r="F9" s="22"/>
      <c r="G9" s="43"/>
      <c r="H9" s="51"/>
    </row>
    <row r="10" spans="2:12" x14ac:dyDescent="0.25">
      <c r="B10" s="24" t="s">
        <v>7</v>
      </c>
      <c r="C10" s="90">
        <f>C12+C36+C41</f>
        <v>23271945.399507139</v>
      </c>
      <c r="D10" s="23">
        <f>C10/C8</f>
        <v>0.75431242535870369</v>
      </c>
      <c r="E10" s="90">
        <f>+E12+E36+E41</f>
        <v>24677507.318099998</v>
      </c>
      <c r="F10" s="23">
        <f>E10/E8</f>
        <v>0.722412455429852</v>
      </c>
      <c r="G10" s="97">
        <f>+(+E10-C10)/C10</f>
        <v>6.0397267803087337E-2</v>
      </c>
      <c r="H10" s="51"/>
    </row>
    <row r="11" spans="2:12" x14ac:dyDescent="0.25">
      <c r="B11" s="26"/>
      <c r="C11" s="112"/>
      <c r="D11" s="27"/>
      <c r="E11" s="112"/>
      <c r="F11" s="27"/>
      <c r="G11" s="43"/>
      <c r="H11" s="51"/>
    </row>
    <row r="12" spans="2:12" x14ac:dyDescent="0.25">
      <c r="B12" s="19" t="s">
        <v>8</v>
      </c>
      <c r="C12" s="94">
        <f>+C14+C33</f>
        <v>19886655.848774329</v>
      </c>
      <c r="D12" s="97">
        <f>+C12/C10</f>
        <v>0.8545334525061018</v>
      </c>
      <c r="E12" s="145">
        <f>+E14+E33</f>
        <v>21273761.053607907</v>
      </c>
      <c r="F12" s="97">
        <f>+E12/E10</f>
        <v>0.86207090446304624</v>
      </c>
      <c r="G12" s="97">
        <f>+(+E12-C12)/C12</f>
        <v>6.9750551092232507E-2</v>
      </c>
      <c r="H12" s="51"/>
    </row>
    <row r="13" spans="2:12" x14ac:dyDescent="0.25">
      <c r="B13" s="26"/>
      <c r="C13" s="112"/>
      <c r="D13" s="27"/>
      <c r="E13" s="112"/>
      <c r="F13" s="27"/>
      <c r="G13" s="43"/>
      <c r="H13" s="51"/>
    </row>
    <row r="14" spans="2:12" ht="13.8" x14ac:dyDescent="0.25">
      <c r="B14" s="61" t="s">
        <v>9</v>
      </c>
      <c r="C14" s="90">
        <f>+C16+C31</f>
        <v>19805544.332382429</v>
      </c>
      <c r="D14" s="23">
        <f>C14/C12</f>
        <v>0.99592130939416346</v>
      </c>
      <c r="E14" s="94">
        <f>+E16+E31</f>
        <v>21190896.899040196</v>
      </c>
      <c r="F14" s="23">
        <f>E14/E12</f>
        <v>0.9961048657847148</v>
      </c>
      <c r="G14" s="97">
        <f>+(+E14-C14)/C14</f>
        <v>6.9947714811992814E-2</v>
      </c>
      <c r="H14" s="51"/>
    </row>
    <row r="15" spans="2:12" x14ac:dyDescent="0.25">
      <c r="B15" s="61"/>
      <c r="C15" s="90"/>
      <c r="D15" s="97"/>
      <c r="E15" s="94"/>
      <c r="F15" s="23"/>
      <c r="G15" s="97"/>
      <c r="H15" s="51"/>
    </row>
    <row r="16" spans="2:12" x14ac:dyDescent="0.25">
      <c r="B16" s="115" t="s">
        <v>10</v>
      </c>
      <c r="C16" s="92">
        <f>+C17+C27</f>
        <v>19755385.130510394</v>
      </c>
      <c r="D16" s="43">
        <f>+C16/C14</f>
        <v>0.99746741614215451</v>
      </c>
      <c r="E16" s="92">
        <f>+E17+E27</f>
        <v>21146587.472480033</v>
      </c>
      <c r="F16" s="43">
        <f>+E16/E14</f>
        <v>0.99790903486665683</v>
      </c>
      <c r="G16" s="43">
        <f>+(+E16-C16)/C16</f>
        <v>7.0421423463977617E-2</v>
      </c>
      <c r="H16" s="51">
        <f>+E16-'[7]DIntInstrum  2022'!$M$30</f>
        <v>0</v>
      </c>
      <c r="I16" s="58"/>
      <c r="J16" s="154"/>
    </row>
    <row r="17" spans="2:11" x14ac:dyDescent="0.25">
      <c r="B17" s="62" t="s">
        <v>11</v>
      </c>
      <c r="C17" s="91">
        <f>SUM(C18:C26)</f>
        <v>19681141.418896273</v>
      </c>
      <c r="D17" s="64">
        <f>+C17/$C$16</f>
        <v>0.99624184944390393</v>
      </c>
      <c r="E17" s="91">
        <f>SUM(E18:E26)</f>
        <v>20980186.996696442</v>
      </c>
      <c r="F17" s="65">
        <f>+E17/$E$16</f>
        <v>0.99213109557274226</v>
      </c>
      <c r="G17" s="98">
        <f>+(+E17-C17)/C17</f>
        <v>6.6004585310937752E-2</v>
      </c>
      <c r="H17" s="51"/>
    </row>
    <row r="18" spans="2:11" ht="14.4" x14ac:dyDescent="0.3">
      <c r="B18" s="63" t="s">
        <v>12</v>
      </c>
      <c r="C18" s="162">
        <v>1122697.58746494</v>
      </c>
      <c r="D18" s="99">
        <f>+C18/$C$17</f>
        <v>5.7044333129328301E-2</v>
      </c>
      <c r="E18" s="162">
        <v>1229724.58746494</v>
      </c>
      <c r="F18" s="30">
        <f>+E18/$E$17</f>
        <v>5.8613614247507585E-2</v>
      </c>
      <c r="G18" s="43">
        <f>+(+E18-C18)/C18</f>
        <v>9.5330212868514133E-2</v>
      </c>
      <c r="H18" s="51"/>
    </row>
    <row r="19" spans="2:11" ht="14.4" x14ac:dyDescent="0.3">
      <c r="B19" s="63" t="s">
        <v>13</v>
      </c>
      <c r="C19" s="162">
        <v>681775.75229052443</v>
      </c>
      <c r="D19" s="99">
        <f t="shared" ref="D19:D21" si="0">+C19/$C$17</f>
        <v>3.4641067699251293E-2</v>
      </c>
      <c r="E19" s="162">
        <v>310956.45398426912</v>
      </c>
      <c r="F19" s="30">
        <f t="shared" ref="F19:F21" si="1">+E19/$E$17</f>
        <v>1.4821433862016224E-2</v>
      </c>
      <c r="G19" s="43">
        <f t="shared" ref="G19:G31" si="2">+(+E19-C19)/C19</f>
        <v>-0.54390215119917973</v>
      </c>
      <c r="H19" s="51"/>
    </row>
    <row r="20" spans="2:11" ht="14.4" x14ac:dyDescent="0.3">
      <c r="B20" s="63" t="s">
        <v>14</v>
      </c>
      <c r="C20" s="162">
        <v>61333.297666057493</v>
      </c>
      <c r="D20" s="99">
        <f t="shared" si="0"/>
        <v>3.116348608072605E-3</v>
      </c>
      <c r="E20" s="162">
        <v>39893.120109552357</v>
      </c>
      <c r="F20" s="30">
        <f t="shared" si="1"/>
        <v>1.9014663747198232E-3</v>
      </c>
      <c r="G20" s="43">
        <f t="shared" si="2"/>
        <v>-0.34956831561936968</v>
      </c>
      <c r="H20" s="51"/>
    </row>
    <row r="21" spans="2:11" ht="14.4" x14ac:dyDescent="0.3">
      <c r="B21" s="63" t="s">
        <v>15</v>
      </c>
      <c r="C21" s="162">
        <v>1199126.2022503125</v>
      </c>
      <c r="D21" s="99">
        <f t="shared" si="0"/>
        <v>6.0927675724082066E-2</v>
      </c>
      <c r="E21" s="162">
        <v>1716125.6185692628</v>
      </c>
      <c r="F21" s="30">
        <f t="shared" si="1"/>
        <v>8.1797441502284296E-2</v>
      </c>
      <c r="G21" s="43">
        <f t="shared" si="2"/>
        <v>0.43114679284693741</v>
      </c>
      <c r="H21" s="51"/>
    </row>
    <row r="22" spans="2:11" ht="14.4" x14ac:dyDescent="0.3">
      <c r="B22" s="63" t="s">
        <v>16</v>
      </c>
      <c r="C22" s="162">
        <v>0</v>
      </c>
      <c r="D22" s="99">
        <f>+C22/C14</f>
        <v>0</v>
      </c>
      <c r="E22" s="162">
        <v>0</v>
      </c>
      <c r="F22" s="30">
        <f>+E22/E14</f>
        <v>0</v>
      </c>
      <c r="G22" s="43">
        <v>0</v>
      </c>
      <c r="H22" s="66"/>
    </row>
    <row r="23" spans="2:11" ht="14.4" x14ac:dyDescent="0.3">
      <c r="B23" s="63" t="s">
        <v>17</v>
      </c>
      <c r="C23" s="162">
        <v>1629487.6500000001</v>
      </c>
      <c r="D23" s="99">
        <f t="shared" ref="D23:D25" si="3">+C23/$C$17</f>
        <v>8.2794367222802187E-2</v>
      </c>
      <c r="E23" s="162">
        <v>1694317.25</v>
      </c>
      <c r="F23" s="30">
        <f t="shared" ref="F23:F25" si="4">+E23/$E$17</f>
        <v>8.0757967041322778E-2</v>
      </c>
      <c r="G23" s="43">
        <f t="shared" si="2"/>
        <v>3.9785266246111076E-2</v>
      </c>
      <c r="H23" s="66"/>
    </row>
    <row r="24" spans="2:11" ht="14.4" x14ac:dyDescent="0.3">
      <c r="B24" s="63" t="s">
        <v>18</v>
      </c>
      <c r="C24" s="162">
        <v>4138585.2245408492</v>
      </c>
      <c r="D24" s="99">
        <f t="shared" si="3"/>
        <v>0.2102817685445473</v>
      </c>
      <c r="E24" s="162">
        <v>4141535.3233758481</v>
      </c>
      <c r="F24" s="30">
        <f t="shared" si="4"/>
        <v>0.19740221209791781</v>
      </c>
      <c r="G24" s="43">
        <f t="shared" si="2"/>
        <v>7.1282785660797918E-4</v>
      </c>
      <c r="H24" s="67"/>
    </row>
    <row r="25" spans="2:11" ht="14.4" x14ac:dyDescent="0.3">
      <c r="B25" s="63" t="s">
        <v>19</v>
      </c>
      <c r="C25" s="162">
        <v>10848135.704683591</v>
      </c>
      <c r="D25" s="99">
        <f t="shared" si="3"/>
        <v>0.55119443907191634</v>
      </c>
      <c r="E25" s="162">
        <v>11847634.643192571</v>
      </c>
      <c r="F25" s="30">
        <f t="shared" si="4"/>
        <v>0.56470586487423158</v>
      </c>
      <c r="G25" s="43">
        <f t="shared" si="2"/>
        <v>9.2135548975245105E-2</v>
      </c>
      <c r="H25" s="67"/>
    </row>
    <row r="26" spans="2:11" x14ac:dyDescent="0.25">
      <c r="B26" s="63" t="s">
        <v>20</v>
      </c>
      <c r="C26" s="93">
        <v>0</v>
      </c>
      <c r="D26" s="99">
        <f>+C26/C14</f>
        <v>0</v>
      </c>
      <c r="E26" s="92">
        <v>0</v>
      </c>
      <c r="F26" s="30">
        <f>+E26/E14</f>
        <v>0</v>
      </c>
      <c r="G26" s="43">
        <v>0</v>
      </c>
      <c r="H26" s="67"/>
    </row>
    <row r="27" spans="2:11" x14ac:dyDescent="0.25">
      <c r="B27" s="62" t="s">
        <v>21</v>
      </c>
      <c r="C27" s="91">
        <f>SUM(C28:C29)</f>
        <v>74243.711614121989</v>
      </c>
      <c r="D27" s="64">
        <f>+C27/$C$16</f>
        <v>3.7581505560961874E-3</v>
      </c>
      <c r="E27" s="138">
        <f>SUM(E28:E29)</f>
        <v>166400.47578358918</v>
      </c>
      <c r="F27" s="65">
        <f>+E27/$E$14</f>
        <v>7.8524508224626401E-3</v>
      </c>
      <c r="G27" s="98">
        <f t="shared" si="2"/>
        <v>1.2412736670338818</v>
      </c>
      <c r="H27" s="67"/>
    </row>
    <row r="28" spans="2:11" x14ac:dyDescent="0.25">
      <c r="B28" s="63" t="s">
        <v>22</v>
      </c>
      <c r="C28" s="92">
        <v>2995.1155011899973</v>
      </c>
      <c r="D28" s="99">
        <f>+C28/C27</f>
        <v>4.0341672527862853E-2</v>
      </c>
      <c r="E28" s="92">
        <v>92247.68459433</v>
      </c>
      <c r="F28" s="99">
        <f>+E28/E27</f>
        <v>0.55437151943184337</v>
      </c>
      <c r="G28" s="43">
        <f t="shared" si="2"/>
        <v>29.799374701135509</v>
      </c>
      <c r="H28" s="67"/>
      <c r="I28" s="58"/>
    </row>
    <row r="29" spans="2:11" x14ac:dyDescent="0.25">
      <c r="B29" s="63" t="s">
        <v>23</v>
      </c>
      <c r="C29" s="92">
        <v>71248.596112931991</v>
      </c>
      <c r="D29" s="99">
        <f>+C29/C27</f>
        <v>0.9596583274721372</v>
      </c>
      <c r="E29" s="92">
        <v>74152.79118925918</v>
      </c>
      <c r="F29" s="99">
        <f>+E29/E27</f>
        <v>0.44562848056815657</v>
      </c>
      <c r="G29" s="43">
        <f t="shared" si="2"/>
        <v>4.0761435800418001E-2</v>
      </c>
      <c r="H29" s="51"/>
      <c r="I29" s="58"/>
    </row>
    <row r="30" spans="2:11" x14ac:dyDescent="0.25">
      <c r="B30" s="63"/>
      <c r="C30" s="93"/>
      <c r="D30" s="99"/>
      <c r="E30" s="93"/>
      <c r="F30" s="99"/>
      <c r="G30" s="43"/>
      <c r="H30" s="51"/>
    </row>
    <row r="31" spans="2:11" x14ac:dyDescent="0.25">
      <c r="B31" s="115" t="s">
        <v>24</v>
      </c>
      <c r="C31" s="92">
        <v>50159.201872036996</v>
      </c>
      <c r="D31" s="99">
        <f>+C31/$C$16</f>
        <v>2.5390141240309548E-3</v>
      </c>
      <c r="E31" s="92">
        <v>44309.426560164306</v>
      </c>
      <c r="F31" s="99">
        <f>+E31/$E$16</f>
        <v>2.095346429669949E-3</v>
      </c>
      <c r="G31" s="43">
        <f t="shared" si="2"/>
        <v>-0.11662417051204821</v>
      </c>
      <c r="H31" s="51"/>
      <c r="I31" s="157"/>
      <c r="J31" s="157"/>
      <c r="K31" s="157"/>
    </row>
    <row r="32" spans="2:11" x14ac:dyDescent="0.25">
      <c r="B32" s="115"/>
      <c r="C32" s="93"/>
      <c r="D32" s="99"/>
      <c r="E32" s="93"/>
      <c r="F32" s="99"/>
      <c r="G32" s="43"/>
      <c r="H32" s="51"/>
      <c r="I32" s="154"/>
      <c r="J32" s="154"/>
    </row>
    <row r="33" spans="2:10" x14ac:dyDescent="0.25">
      <c r="B33" s="61" t="s">
        <v>25</v>
      </c>
      <c r="C33" s="90">
        <f>+C34</f>
        <v>81111.516391899975</v>
      </c>
      <c r="D33" s="100">
        <f>+C33/$C$12</f>
        <v>4.0786906058365314E-3</v>
      </c>
      <c r="E33" s="94">
        <f>+E34</f>
        <v>82864.154567712045</v>
      </c>
      <c r="F33" s="100">
        <f>+E33/$E$10</f>
        <v>3.3578818759759576E-3</v>
      </c>
      <c r="G33" s="97">
        <f>+(+E33-C33)/C33</f>
        <v>2.160775995536798E-2</v>
      </c>
      <c r="H33" s="51"/>
      <c r="I33" s="154"/>
      <c r="J33" s="154"/>
    </row>
    <row r="34" spans="2:10" x14ac:dyDescent="0.25">
      <c r="B34" s="115" t="s">
        <v>26</v>
      </c>
      <c r="C34" s="92">
        <v>81111.516391899975</v>
      </c>
      <c r="D34" s="99">
        <f>+C34/C33</f>
        <v>1</v>
      </c>
      <c r="E34" s="161">
        <v>82864.154567712045</v>
      </c>
      <c r="F34" s="99">
        <f>+E34/E33</f>
        <v>1</v>
      </c>
      <c r="G34" s="43">
        <f>+(+E34-C34)/C34</f>
        <v>2.160775995536798E-2</v>
      </c>
      <c r="H34" s="51"/>
      <c r="I34" s="154"/>
    </row>
    <row r="35" spans="2:10" x14ac:dyDescent="0.25">
      <c r="B35" s="31"/>
      <c r="C35" s="94"/>
      <c r="D35" s="97"/>
      <c r="E35" s="94"/>
      <c r="F35" s="32"/>
      <c r="G35" s="43"/>
      <c r="H35" s="10"/>
    </row>
    <row r="36" spans="2:10" ht="13.8" x14ac:dyDescent="0.25">
      <c r="B36" s="19" t="s">
        <v>27</v>
      </c>
      <c r="C36" s="90">
        <f>SUM(C37:C38)</f>
        <v>1446802.8788507299</v>
      </c>
      <c r="D36" s="100">
        <f>C36/C10</f>
        <v>6.2169399850919675E-2</v>
      </c>
      <c r="E36" s="94">
        <f>SUM(E37:E38)</f>
        <v>1310326.9739415501</v>
      </c>
      <c r="F36" s="44">
        <f>+E36/E10</f>
        <v>5.3098027975478544E-2</v>
      </c>
      <c r="G36" s="97">
        <f>+(+E36-C36)/C36</f>
        <v>-9.4329301457838979E-2</v>
      </c>
      <c r="H36" s="10"/>
      <c r="I36" s="155"/>
      <c r="J36" s="154"/>
    </row>
    <row r="37" spans="2:10" x14ac:dyDescent="0.25">
      <c r="B37" s="63" t="s">
        <v>28</v>
      </c>
      <c r="C37" s="68">
        <v>1378323.9060114999</v>
      </c>
      <c r="D37" s="43">
        <f>C37/C36</f>
        <v>0.95266876100383047</v>
      </c>
      <c r="E37" s="160">
        <v>1243922.6256810001</v>
      </c>
      <c r="F37" s="30">
        <f>+E37/E36</f>
        <v>0.94932230688894281</v>
      </c>
      <c r="G37" s="43">
        <f>+(+E37-C37)/C37</f>
        <v>-9.7510664760521462E-2</v>
      </c>
      <c r="H37" s="68"/>
      <c r="I37" s="58"/>
    </row>
    <row r="38" spans="2:10" ht="13.8" x14ac:dyDescent="0.25">
      <c r="B38" s="63" t="s">
        <v>56</v>
      </c>
      <c r="C38" s="68">
        <v>68478.972839230002</v>
      </c>
      <c r="D38" s="43">
        <f>C38/C36</f>
        <v>4.7331238996169527E-2</v>
      </c>
      <c r="E38" s="160">
        <v>66404.348260550003</v>
      </c>
      <c r="F38" s="30">
        <f>+E38/E36</f>
        <v>5.0677693111057111E-2</v>
      </c>
      <c r="G38" s="43">
        <f>+(+E38-C38)/C38</f>
        <v>-3.0295789972648292E-2</v>
      </c>
      <c r="H38" s="51"/>
      <c r="I38" s="58"/>
      <c r="J38" s="154"/>
    </row>
    <row r="39" spans="2:10" s="142" customFormat="1" x14ac:dyDescent="0.25">
      <c r="B39" s="63" t="s">
        <v>57</v>
      </c>
      <c r="C39" s="92">
        <v>0</v>
      </c>
      <c r="D39" s="43"/>
      <c r="E39" s="93">
        <v>0</v>
      </c>
      <c r="F39" s="30">
        <f>+E39/E36</f>
        <v>0</v>
      </c>
      <c r="G39" s="43">
        <v>0</v>
      </c>
      <c r="H39" s="141"/>
    </row>
    <row r="40" spans="2:10" x14ac:dyDescent="0.25">
      <c r="B40" s="63"/>
      <c r="C40" s="95"/>
      <c r="D40" s="43"/>
      <c r="E40" s="113"/>
      <c r="F40" s="30"/>
      <c r="G40" s="43"/>
      <c r="H40" s="51"/>
    </row>
    <row r="41" spans="2:10" x14ac:dyDescent="0.25">
      <c r="B41" s="19" t="s">
        <v>29</v>
      </c>
      <c r="C41" s="90">
        <v>1938486.6718820801</v>
      </c>
      <c r="D41" s="100">
        <f>+C41/$C$10</f>
        <v>8.3297147642978492E-2</v>
      </c>
      <c r="E41" s="90">
        <v>2093419.29055054</v>
      </c>
      <c r="F41" s="100">
        <f>+E41/$E$10</f>
        <v>8.483106756147521E-2</v>
      </c>
      <c r="G41" s="97">
        <f>+(+E41-C41)/C41</f>
        <v>7.9924520975960839E-2</v>
      </c>
      <c r="H41" s="51"/>
    </row>
    <row r="42" spans="2:10" x14ac:dyDescent="0.2">
      <c r="B42" s="28"/>
      <c r="C42" s="96"/>
      <c r="D42" s="101"/>
      <c r="E42" s="96"/>
      <c r="F42" s="33"/>
      <c r="G42" s="43"/>
      <c r="H42" s="51"/>
    </row>
    <row r="43" spans="2:10" x14ac:dyDescent="0.25">
      <c r="B43" s="24" t="s">
        <v>30</v>
      </c>
      <c r="C43" s="94">
        <f>C68+C64+C45</f>
        <v>7579919.9776811767</v>
      </c>
      <c r="D43" s="97">
        <f>C43/C8</f>
        <v>0.2456875746412962</v>
      </c>
      <c r="E43" s="94">
        <f>E68+E64+E45</f>
        <v>9482351.2676940598</v>
      </c>
      <c r="F43" s="23">
        <f>E43/E8</f>
        <v>0.27758754457014795</v>
      </c>
      <c r="G43" s="97">
        <f>+(+E43-C43)/C43</f>
        <v>0.2509830309046176</v>
      </c>
      <c r="H43" s="51"/>
    </row>
    <row r="44" spans="2:10" x14ac:dyDescent="0.25">
      <c r="B44" s="26"/>
      <c r="C44" s="94"/>
      <c r="D44" s="97"/>
      <c r="E44" s="94"/>
      <c r="F44" s="23"/>
      <c r="G44" s="97"/>
      <c r="H44" s="51"/>
    </row>
    <row r="45" spans="2:10" x14ac:dyDescent="0.25">
      <c r="B45" s="19" t="s">
        <v>8</v>
      </c>
      <c r="C45" s="90">
        <f>+C47+C57+C61</f>
        <v>5982414.431948211</v>
      </c>
      <c r="D45" s="97">
        <f>+C45/C43</f>
        <v>0.78924506453408905</v>
      </c>
      <c r="E45" s="90">
        <f>+E47+E57+E61</f>
        <v>7665105.178875668</v>
      </c>
      <c r="F45" s="97">
        <f>+E45/E43</f>
        <v>0.80835490718323555</v>
      </c>
      <c r="G45" s="97">
        <f>+(+E45-C45)/C45</f>
        <v>0.28127284829036459</v>
      </c>
      <c r="H45" s="51"/>
    </row>
    <row r="46" spans="2:10" x14ac:dyDescent="0.25">
      <c r="B46" s="26"/>
      <c r="C46" s="90"/>
      <c r="D46" s="97"/>
      <c r="E46" s="90"/>
      <c r="F46" s="23"/>
      <c r="G46" s="97"/>
      <c r="H46" s="51"/>
    </row>
    <row r="47" spans="2:10" ht="13.8" x14ac:dyDescent="0.25">
      <c r="B47" s="61" t="s">
        <v>9</v>
      </c>
      <c r="C47" s="90">
        <f>+C49+C54</f>
        <v>5903486.0014987271</v>
      </c>
      <c r="D47" s="97">
        <f>+C47/C45</f>
        <v>0.98680659266466431</v>
      </c>
      <c r="E47" s="90">
        <f>+E49+E54</f>
        <v>7579418.4206016082</v>
      </c>
      <c r="F47" s="97">
        <f>+E47/E45</f>
        <v>0.98882118949780307</v>
      </c>
      <c r="G47" s="97">
        <f>+(+E47-C47)/C47</f>
        <v>0.28388860728684873</v>
      </c>
      <c r="H47" s="51"/>
    </row>
    <row r="48" spans="2:10" x14ac:dyDescent="0.25">
      <c r="B48" s="61"/>
      <c r="C48" s="94"/>
      <c r="D48" s="97"/>
      <c r="E48" s="94"/>
      <c r="F48" s="23"/>
      <c r="G48" s="97"/>
      <c r="H48" s="51"/>
    </row>
    <row r="49" spans="2:8" x14ac:dyDescent="0.25">
      <c r="B49" s="115" t="s">
        <v>10</v>
      </c>
      <c r="C49" s="92">
        <f>+C50+C51+C52</f>
        <v>5903486.0014987271</v>
      </c>
      <c r="D49" s="43">
        <f>C49/C47</f>
        <v>1</v>
      </c>
      <c r="E49" s="93">
        <f>SUM(E50:E52)</f>
        <v>7579418.4206016082</v>
      </c>
      <c r="F49" s="43">
        <f>E49/E47</f>
        <v>1</v>
      </c>
      <c r="G49" s="43">
        <f>+(+E49-C49)/C49</f>
        <v>0.28388860728684873</v>
      </c>
      <c r="H49" s="51"/>
    </row>
    <row r="50" spans="2:8" x14ac:dyDescent="0.25">
      <c r="B50" s="63" t="s">
        <v>31</v>
      </c>
      <c r="C50" s="92">
        <f>+'D. Pública Dólares'!C50*'D. Pública Dólares'!C76</f>
        <v>262596.14074722381</v>
      </c>
      <c r="D50" s="43">
        <f>C50/$C$49</f>
        <v>4.4481538650309009E-2</v>
      </c>
      <c r="E50" s="93">
        <f>+'D. Pública Dólares'!E50*'D. Pública Colones'!$E$76</f>
        <v>300196.90707018389</v>
      </c>
      <c r="F50" s="30">
        <f>E50/E49</f>
        <v>3.9606852453773898E-2</v>
      </c>
      <c r="G50" s="43">
        <f>+(+E50-C50)/C50</f>
        <v>0.14318857168260804</v>
      </c>
      <c r="H50" s="51"/>
    </row>
    <row r="51" spans="2:8" x14ac:dyDescent="0.25">
      <c r="B51" s="63" t="s">
        <v>32</v>
      </c>
      <c r="C51" s="92">
        <f>+'D. Pública Dólares'!C51*'D. Pública Dólares'!C76</f>
        <v>3381675</v>
      </c>
      <c r="D51" s="43">
        <f>C51/$C$49</f>
        <v>0.57282680083284498</v>
      </c>
      <c r="E51" s="93">
        <f>+'D. Pública Dólares'!E51*'D. Pública Colones'!$E$76</f>
        <v>3681040</v>
      </c>
      <c r="F51" s="30">
        <f>E51/E49</f>
        <v>0.48566259252749122</v>
      </c>
      <c r="G51" s="43">
        <f t="shared" ref="G51:G52" si="5">+(+E51-C51)/C51</f>
        <v>8.8525656664227043E-2</v>
      </c>
      <c r="H51" s="69"/>
    </row>
    <row r="52" spans="2:8" x14ac:dyDescent="0.25">
      <c r="B52" s="63" t="s">
        <v>33</v>
      </c>
      <c r="C52" s="92">
        <f>+'D. Pública Dólares'!C52*'D. Pública Dólares'!C76</f>
        <v>2259214.8607515031</v>
      </c>
      <c r="D52" s="43">
        <f>C52/$C$49</f>
        <v>0.38269166051684594</v>
      </c>
      <c r="E52" s="93">
        <f>+'D. Pública Dólares'!E52*'D. Pública Colones'!$E$76</f>
        <v>3598181.5135314236</v>
      </c>
      <c r="F52" s="30">
        <f>E52/E49</f>
        <v>0.47473055501873479</v>
      </c>
      <c r="G52" s="43">
        <f t="shared" si="5"/>
        <v>0.59266901791471394</v>
      </c>
      <c r="H52" s="51"/>
    </row>
    <row r="53" spans="2:8" x14ac:dyDescent="0.25">
      <c r="B53" s="63"/>
      <c r="C53" s="92"/>
      <c r="D53" s="43"/>
      <c r="E53" s="93"/>
      <c r="F53" s="30"/>
      <c r="G53" s="43"/>
      <c r="H53" s="51"/>
    </row>
    <row r="54" spans="2:8" x14ac:dyDescent="0.25">
      <c r="B54" s="115" t="s">
        <v>24</v>
      </c>
      <c r="C54" s="92">
        <v>0</v>
      </c>
      <c r="D54" s="99">
        <f>+C54/C47</f>
        <v>0</v>
      </c>
      <c r="E54" s="93">
        <f>+E55</f>
        <v>0</v>
      </c>
      <c r="F54" s="99">
        <f>+E54/E47</f>
        <v>0</v>
      </c>
      <c r="G54" s="43">
        <v>0</v>
      </c>
      <c r="H54" s="51"/>
    </row>
    <row r="55" spans="2:8" x14ac:dyDescent="0.25">
      <c r="B55" s="63" t="s">
        <v>33</v>
      </c>
      <c r="C55" s="92">
        <v>0</v>
      </c>
      <c r="D55" s="30"/>
      <c r="E55" s="93">
        <v>0</v>
      </c>
      <c r="F55" s="30"/>
      <c r="G55" s="43"/>
      <c r="H55" s="51"/>
    </row>
    <row r="56" spans="2:8" x14ac:dyDescent="0.25">
      <c r="B56" s="10"/>
      <c r="C56" s="92"/>
      <c r="D56" s="43"/>
      <c r="E56" s="93"/>
      <c r="F56" s="21"/>
      <c r="G56" s="43"/>
      <c r="H56" s="51"/>
    </row>
    <row r="57" spans="2:8" x14ac:dyDescent="0.25">
      <c r="B57" s="61" t="s">
        <v>34</v>
      </c>
      <c r="C57" s="90">
        <f>+C58++C59</f>
        <v>78928.430449483538</v>
      </c>
      <c r="D57" s="97">
        <f>+C57/C45</f>
        <v>1.3193407335335677E-2</v>
      </c>
      <c r="E57" s="90">
        <f>+E58++E59</f>
        <v>83272.118274039967</v>
      </c>
      <c r="F57" s="97">
        <f>+E57/E45</f>
        <v>1.0863793298431226E-2</v>
      </c>
      <c r="G57" s="97">
        <f t="shared" ref="G57:G59" si="6">+(+E57-C57)/C57</f>
        <v>5.5033247206613518E-2</v>
      </c>
      <c r="H57" s="51"/>
    </row>
    <row r="58" spans="2:8" x14ac:dyDescent="0.25">
      <c r="B58" s="63" t="s">
        <v>31</v>
      </c>
      <c r="C58" s="93">
        <f>+'D. Pública Dólares'!C58*'D. Pública Dólares'!C76</f>
        <v>3898.9938039000003</v>
      </c>
      <c r="D58" s="43">
        <f>+C58/$C$57</f>
        <v>4.9399104754724199E-2</v>
      </c>
      <c r="E58" s="93">
        <f>+'D. Pública Dólares'!E58*'D. Pública Colones'!$E$76</f>
        <v>3591.2078998399998</v>
      </c>
      <c r="F58" s="43">
        <f>+E58/$E$57</f>
        <v>4.3126174453995567E-2</v>
      </c>
      <c r="G58" s="43">
        <f t="shared" si="6"/>
        <v>-7.8939828976423404E-2</v>
      </c>
      <c r="H58" s="51"/>
    </row>
    <row r="59" spans="2:8" x14ac:dyDescent="0.25">
      <c r="B59" s="63" t="s">
        <v>33</v>
      </c>
      <c r="C59" s="93">
        <f>+'D. Pública Dólares'!C59*'D. Pública Dólares'!C76</f>
        <v>75029.436645583541</v>
      </c>
      <c r="D59" s="43">
        <f>+C59/$C$57</f>
        <v>0.9506008952452758</v>
      </c>
      <c r="E59" s="93">
        <f>+'D. Pública Dólares'!E59*'D. Pública Colones'!$E$76</f>
        <v>79680.910374199972</v>
      </c>
      <c r="F59" s="43">
        <f>+E59/$E$57</f>
        <v>0.95687382554600453</v>
      </c>
      <c r="G59" s="43">
        <f t="shared" si="6"/>
        <v>6.1995317259125798E-2</v>
      </c>
      <c r="H59" s="51"/>
    </row>
    <row r="60" spans="2:8" x14ac:dyDescent="0.25">
      <c r="B60" s="10"/>
      <c r="C60" s="92"/>
      <c r="D60" s="43"/>
      <c r="E60" s="93"/>
      <c r="F60" s="21"/>
      <c r="G60" s="43"/>
      <c r="H60" s="51"/>
    </row>
    <row r="61" spans="2:8" x14ac:dyDescent="0.25">
      <c r="B61" s="61" t="s">
        <v>25</v>
      </c>
      <c r="C61" s="90">
        <f>+C62</f>
        <v>0</v>
      </c>
      <c r="D61" s="100">
        <f>+C61/$E$45</f>
        <v>0</v>
      </c>
      <c r="E61" s="94">
        <f>+E62</f>
        <v>2414.6400000199983</v>
      </c>
      <c r="F61" s="100">
        <f>+E61/$E$45</f>
        <v>3.1501720376577824E-4</v>
      </c>
      <c r="G61" s="97">
        <v>1</v>
      </c>
      <c r="H61" s="51"/>
    </row>
    <row r="62" spans="2:8" x14ac:dyDescent="0.25">
      <c r="B62" s="115" t="s">
        <v>26</v>
      </c>
      <c r="C62" s="93">
        <f>+'D. Pública Dólares'!C62*'D. Pública Dólares'!C79</f>
        <v>0</v>
      </c>
      <c r="D62" s="43">
        <f>+C62/$C$57</f>
        <v>0</v>
      </c>
      <c r="E62" s="93">
        <f>+'D. Pública Dólares'!E62*'D. Pública Colones'!$E$76</f>
        <v>2414.6400000199983</v>
      </c>
      <c r="F62" s="43">
        <f>+E62/$E$61</f>
        <v>1</v>
      </c>
      <c r="G62" s="43">
        <v>1</v>
      </c>
      <c r="H62" s="51"/>
    </row>
    <row r="63" spans="2:8" x14ac:dyDescent="0.25">
      <c r="B63" s="10"/>
      <c r="C63" s="92"/>
      <c r="D63" s="43"/>
      <c r="E63" s="93"/>
      <c r="F63" s="21"/>
      <c r="G63" s="43"/>
      <c r="H63" s="51"/>
    </row>
    <row r="64" spans="2:8" x14ac:dyDescent="0.25">
      <c r="B64" s="19" t="s">
        <v>35</v>
      </c>
      <c r="C64" s="90">
        <f>SUM(C65:C66)</f>
        <v>142451.62921221426</v>
      </c>
      <c r="D64" s="97">
        <f>C64/C43</f>
        <v>1.8793289326491356E-2</v>
      </c>
      <c r="E64" s="94">
        <f>SUM(E65:E66)</f>
        <v>462447.39568403189</v>
      </c>
      <c r="F64" s="23">
        <f>E64/E43</f>
        <v>4.8769274901212439E-2</v>
      </c>
      <c r="G64" s="97">
        <f>+(+E64-C64)/C64</f>
        <v>2.2463468353535698</v>
      </c>
      <c r="H64" s="51"/>
    </row>
    <row r="65" spans="2:8" x14ac:dyDescent="0.25">
      <c r="B65" s="63" t="s">
        <v>31</v>
      </c>
      <c r="C65" s="92">
        <f>+'D. Pública Dólares'!C65*'D. Pública Dólares'!C76</f>
        <v>4244.2304433990003</v>
      </c>
      <c r="D65" s="43">
        <f>C65/C64</f>
        <v>2.9794186748655915E-2</v>
      </c>
      <c r="E65" s="93">
        <f>+'D. Pública Dólares'!E65*'D. Pública Colones'!$E$76</f>
        <v>3064.6696426096</v>
      </c>
      <c r="F65" s="43">
        <f>E65/E64</f>
        <v>6.6270664971017409E-3</v>
      </c>
      <c r="G65" s="43">
        <f>+(+E65-C65)/C65</f>
        <v>-0.27792100747591514</v>
      </c>
      <c r="H65" s="10"/>
    </row>
    <row r="66" spans="2:8" x14ac:dyDescent="0.25">
      <c r="B66" s="63" t="s">
        <v>33</v>
      </c>
      <c r="C66" s="92">
        <f>+'D. Pública Dólares'!C66*'D. Pública Dólares'!$C$76</f>
        <v>138207.39876881527</v>
      </c>
      <c r="D66" s="43">
        <f>C66/C64</f>
        <v>0.97020581325134414</v>
      </c>
      <c r="E66" s="93">
        <f>+'D. Pública Dólares'!E66*'D. Pública Colones'!$E$76</f>
        <v>459382.72604142228</v>
      </c>
      <c r="F66" s="43">
        <f>E66/E64</f>
        <v>0.99337293350289824</v>
      </c>
      <c r="G66" s="43">
        <f>+(+E66-C66)/C66</f>
        <v>2.3238649314994277</v>
      </c>
      <c r="H66" s="10"/>
    </row>
    <row r="67" spans="2:8" x14ac:dyDescent="0.25">
      <c r="B67" s="10"/>
      <c r="C67" s="92"/>
      <c r="D67" s="43"/>
      <c r="E67" s="93"/>
      <c r="F67" s="21"/>
      <c r="G67" s="43"/>
      <c r="H67" s="51"/>
    </row>
    <row r="68" spans="2:8" ht="13.8" x14ac:dyDescent="0.25">
      <c r="B68" s="19" t="s">
        <v>36</v>
      </c>
      <c r="C68" s="90">
        <f>SUM(C69:C73)</f>
        <v>1455053.9165207518</v>
      </c>
      <c r="D68" s="97">
        <f>C68/C43</f>
        <v>0.19196164613941966</v>
      </c>
      <c r="E68" s="94">
        <f>SUM(E69:E73)</f>
        <v>1354798.6931343598</v>
      </c>
      <c r="F68" s="23">
        <f>E68/E43</f>
        <v>0.14287581791555196</v>
      </c>
      <c r="G68" s="97">
        <f>+(+E68-C68)/C68</f>
        <v>-6.8901380387413405E-2</v>
      </c>
      <c r="H68" s="51"/>
    </row>
    <row r="69" spans="2:8" x14ac:dyDescent="0.25">
      <c r="B69" s="63" t="s">
        <v>31</v>
      </c>
      <c r="C69" s="93">
        <f>+'D. Pública Dólares'!C69*'D. Pública Dólares'!C76</f>
        <v>132658.00636823688</v>
      </c>
      <c r="D69" s="43">
        <f>C69/C68</f>
        <v>9.1170509121367621E-2</v>
      </c>
      <c r="E69" s="93">
        <f>+'D. Pública Dólares'!E69*'D. Pública Colones'!$E$76</f>
        <v>116051.49009505523</v>
      </c>
      <c r="F69" s="30">
        <f>E69/E68</f>
        <v>8.5659582256141148E-2</v>
      </c>
      <c r="G69" s="43">
        <f>+(+E69-C69)/C69</f>
        <v>-0.12518291754728084</v>
      </c>
      <c r="H69" s="51"/>
    </row>
    <row r="70" spans="2:8" x14ac:dyDescent="0.25">
      <c r="B70" s="63" t="s">
        <v>32</v>
      </c>
      <c r="C70" s="93">
        <f>+'D. Pública Dólares'!C70*'D. Pública Dólares'!C76</f>
        <v>604254.28995000001</v>
      </c>
      <c r="D70" s="43">
        <f>C70/C68</f>
        <v>0.41527965602461042</v>
      </c>
      <c r="E70" s="93">
        <f>+'D. Pública Dólares'!E70*'D. Pública Colones'!$E$76</f>
        <v>535424</v>
      </c>
      <c r="F70" s="30">
        <f>E70/E68</f>
        <v>0.39520557756169927</v>
      </c>
      <c r="G70" s="43">
        <f t="shared" ref="G70:G73" si="7">+(+E70-C70)/C70</f>
        <v>-0.1139094766802491</v>
      </c>
      <c r="H70" s="51"/>
    </row>
    <row r="71" spans="2:8" x14ac:dyDescent="0.25">
      <c r="B71" s="63" t="s">
        <v>37</v>
      </c>
      <c r="C71" s="93">
        <f>+'D. Pública Dólares'!C71*'D. Pública Dólares'!C76</f>
        <v>660333.51073256065</v>
      </c>
      <c r="D71" s="43">
        <f>C71/C68</f>
        <v>0.45382064763037466</v>
      </c>
      <c r="E71" s="93">
        <f>+'D. Pública Dólares'!E71*'D. Pública Colones'!$E$76</f>
        <v>663729.35939806304</v>
      </c>
      <c r="F71" s="30">
        <f>E71/E68</f>
        <v>0.48990994954572109</v>
      </c>
      <c r="G71" s="43">
        <f t="shared" si="7"/>
        <v>5.1426265823388282E-3</v>
      </c>
      <c r="H71" s="51"/>
    </row>
    <row r="72" spans="2:8" x14ac:dyDescent="0.25">
      <c r="B72" s="63" t="s">
        <v>33</v>
      </c>
      <c r="C72" s="93">
        <f>+'D. Pública Dólares'!C72*'D. Pública Dólares'!C76</f>
        <v>56993.448837144031</v>
      </c>
      <c r="D72" s="43">
        <f>C72/C68</f>
        <v>3.9169303755714951E-2</v>
      </c>
      <c r="E72" s="93">
        <f>+'D. Pública Dólares'!E72*'D. Pública Colones'!$E$76</f>
        <v>39593.843641241627</v>
      </c>
      <c r="F72" s="30">
        <f>E72/E68</f>
        <v>2.9224890636438617E-2</v>
      </c>
      <c r="G72" s="43">
        <f t="shared" si="7"/>
        <v>-0.3052913194570997</v>
      </c>
      <c r="H72" s="51"/>
    </row>
    <row r="73" spans="2:8" x14ac:dyDescent="0.25">
      <c r="B73" s="63" t="s">
        <v>38</v>
      </c>
      <c r="C73" s="93">
        <f>+'D. Pública Dólares'!C73*'D. Pública Dólares'!C76</f>
        <v>814.66063281000004</v>
      </c>
      <c r="D73" s="43">
        <f>C73/C68</f>
        <v>5.5988346793222179E-4</v>
      </c>
      <c r="E73" s="93">
        <f>+'D. Pública Dólares'!E73*'D. Pública Colones'!$E$76</f>
        <v>0</v>
      </c>
      <c r="F73" s="30">
        <f>E73/E68</f>
        <v>0</v>
      </c>
      <c r="G73" s="43">
        <f t="shared" si="7"/>
        <v>-1</v>
      </c>
      <c r="H73" s="51"/>
    </row>
    <row r="74" spans="2:8" x14ac:dyDescent="0.25">
      <c r="B74" s="34"/>
      <c r="C74" s="92"/>
      <c r="D74" s="21"/>
      <c r="E74" s="93"/>
      <c r="F74" s="21"/>
      <c r="G74" s="25"/>
      <c r="H74" s="51"/>
    </row>
    <row r="75" spans="2:8" x14ac:dyDescent="0.25">
      <c r="B75" s="34"/>
      <c r="C75" s="92"/>
      <c r="D75" s="21"/>
      <c r="E75" s="93"/>
      <c r="F75" s="21"/>
      <c r="G75" s="25"/>
      <c r="H75" s="51"/>
    </row>
    <row r="76" spans="2:8" x14ac:dyDescent="0.25">
      <c r="B76" s="29" t="s">
        <v>58</v>
      </c>
      <c r="C76" s="94">
        <v>614.85</v>
      </c>
      <c r="D76" s="60"/>
      <c r="E76" s="94">
        <v>669.28</v>
      </c>
      <c r="F76" s="60"/>
      <c r="G76" s="25"/>
      <c r="H76" s="51"/>
    </row>
    <row r="77" spans="2:8" x14ac:dyDescent="0.25">
      <c r="B77" s="52"/>
      <c r="C77" s="50"/>
      <c r="D77" s="40"/>
      <c r="E77" s="53" t="s">
        <v>46</v>
      </c>
      <c r="F77" s="40"/>
      <c r="G77" s="54"/>
      <c r="H77" s="51"/>
    </row>
    <row r="78" spans="2:8" x14ac:dyDescent="0.2">
      <c r="B78" s="118" t="s">
        <v>39</v>
      </c>
      <c r="C78" s="118"/>
      <c r="D78" s="118"/>
      <c r="E78" s="53"/>
      <c r="F78" s="40"/>
      <c r="G78" s="54"/>
      <c r="H78" s="51"/>
    </row>
    <row r="79" spans="2:8" x14ac:dyDescent="0.25">
      <c r="B79" s="52"/>
      <c r="C79" s="50"/>
      <c r="D79" s="40"/>
      <c r="E79" s="53"/>
      <c r="F79" s="40"/>
      <c r="G79" s="54"/>
      <c r="H79" s="51"/>
    </row>
    <row r="80" spans="2:8" x14ac:dyDescent="0.25">
      <c r="B80" s="80" t="s">
        <v>40</v>
      </c>
      <c r="C80" s="81"/>
      <c r="D80" s="82"/>
      <c r="E80" s="83"/>
      <c r="F80" s="84"/>
      <c r="G80" s="85"/>
      <c r="H80" s="46"/>
    </row>
    <row r="81" spans="2:9" ht="13.2" customHeight="1" x14ac:dyDescent="0.25">
      <c r="B81" s="164" t="s">
        <v>41</v>
      </c>
      <c r="C81" s="164"/>
      <c r="D81" s="164"/>
      <c r="E81" s="164"/>
      <c r="F81" s="164"/>
      <c r="G81" s="164"/>
      <c r="H81" s="46"/>
    </row>
    <row r="82" spans="2:9" ht="23.4" customHeight="1" x14ac:dyDescent="0.25">
      <c r="B82" s="164" t="s">
        <v>42</v>
      </c>
      <c r="C82" s="164"/>
      <c r="D82" s="164"/>
      <c r="E82" s="164"/>
      <c r="F82" s="164"/>
      <c r="G82" s="164"/>
      <c r="H82" s="46"/>
    </row>
    <row r="83" spans="2:9" x14ac:dyDescent="0.25">
      <c r="B83" s="164" t="s">
        <v>54</v>
      </c>
      <c r="C83" s="164"/>
      <c r="D83" s="164"/>
      <c r="E83" s="164"/>
      <c r="F83" s="164"/>
      <c r="G83" s="164"/>
      <c r="H83" s="46"/>
    </row>
    <row r="84" spans="2:9" x14ac:dyDescent="0.25">
      <c r="B84" s="164" t="s">
        <v>53</v>
      </c>
      <c r="C84" s="164"/>
      <c r="D84" s="164"/>
      <c r="E84" s="164"/>
      <c r="F84" s="164"/>
      <c r="G84" s="164"/>
      <c r="H84" s="46"/>
      <c r="I84" s="58"/>
    </row>
    <row r="85" spans="2:9" ht="13.2" customHeight="1" x14ac:dyDescent="0.25">
      <c r="B85" s="164" t="s">
        <v>47</v>
      </c>
      <c r="C85" s="164"/>
      <c r="D85" s="164"/>
      <c r="E85" s="164"/>
      <c r="F85" s="164"/>
      <c r="G85" s="164"/>
      <c r="H85" s="45"/>
    </row>
    <row r="86" spans="2:9" ht="21" customHeight="1" x14ac:dyDescent="0.25">
      <c r="B86" s="164" t="s">
        <v>48</v>
      </c>
      <c r="C86" s="164"/>
      <c r="D86" s="164"/>
      <c r="E86" s="164"/>
      <c r="F86" s="164"/>
      <c r="G86" s="164"/>
      <c r="H86" s="45"/>
    </row>
    <row r="87" spans="2:9" ht="15.6" customHeight="1" x14ac:dyDescent="0.25">
      <c r="B87" s="164" t="s">
        <v>49</v>
      </c>
      <c r="C87" s="164"/>
      <c r="D87" s="164"/>
      <c r="E87" s="164"/>
      <c r="F87" s="164"/>
      <c r="G87" s="164"/>
      <c r="H87" s="45"/>
    </row>
    <row r="88" spans="2:9" x14ac:dyDescent="0.25">
      <c r="B88" s="164" t="s">
        <v>50</v>
      </c>
      <c r="C88" s="164"/>
      <c r="D88" s="164"/>
      <c r="E88" s="164"/>
      <c r="F88" s="164"/>
      <c r="G88" s="164"/>
      <c r="H88" s="45"/>
    </row>
    <row r="89" spans="2:9" x14ac:dyDescent="0.25">
      <c r="B89" s="164" t="s">
        <v>51</v>
      </c>
      <c r="C89" s="164"/>
      <c r="D89" s="164"/>
      <c r="E89" s="164"/>
      <c r="F89" s="164"/>
      <c r="G89" s="164"/>
      <c r="H89" s="45"/>
    </row>
    <row r="90" spans="2:9" x14ac:dyDescent="0.25">
      <c r="B90" s="144"/>
      <c r="C90" s="144"/>
      <c r="D90" s="144"/>
      <c r="E90" s="144"/>
      <c r="F90" s="144"/>
      <c r="G90" s="144"/>
      <c r="H90" s="45"/>
    </row>
    <row r="91" spans="2:9" x14ac:dyDescent="0.2">
      <c r="B91" s="70" t="s">
        <v>43</v>
      </c>
      <c r="C91" s="88"/>
      <c r="D91" s="88"/>
      <c r="E91" s="114"/>
      <c r="F91" s="86"/>
      <c r="G91" s="87"/>
      <c r="H91" s="45"/>
    </row>
    <row r="92" spans="2:9" x14ac:dyDescent="0.25">
      <c r="B92" s="147"/>
      <c r="C92" s="148"/>
      <c r="D92" s="149"/>
      <c r="E92" s="149"/>
      <c r="F92" s="147"/>
      <c r="G92" s="147"/>
      <c r="H92" s="45"/>
    </row>
    <row r="93" spans="2:9" x14ac:dyDescent="0.25">
      <c r="B93" s="147"/>
      <c r="C93" s="148"/>
      <c r="D93" s="149"/>
      <c r="E93" s="149"/>
      <c r="F93" s="147"/>
      <c r="G93" s="147"/>
      <c r="H93" s="45"/>
    </row>
    <row r="94" spans="2:9" x14ac:dyDescent="0.25">
      <c r="B94" s="147"/>
      <c r="C94" s="148"/>
      <c r="D94" s="149"/>
      <c r="E94" s="149"/>
      <c r="F94" s="147"/>
      <c r="G94" s="147"/>
      <c r="H94" s="45"/>
    </row>
  </sheetData>
  <mergeCells count="13">
    <mergeCell ref="B87:G87"/>
    <mergeCell ref="B88:G88"/>
    <mergeCell ref="B89:G89"/>
    <mergeCell ref="B83:G83"/>
    <mergeCell ref="B85:G85"/>
    <mergeCell ref="B86:G86"/>
    <mergeCell ref="B84:G84"/>
    <mergeCell ref="B81:G81"/>
    <mergeCell ref="B82:G82"/>
    <mergeCell ref="B2:G2"/>
    <mergeCell ref="B4:G4"/>
    <mergeCell ref="B5:G5"/>
    <mergeCell ref="B3:G3"/>
  </mergeCells>
  <phoneticPr fontId="4" type="noConversion"/>
  <pageMargins left="0.75" right="0.75" top="0.37" bottom="0.42" header="0" footer="0"/>
  <pageSetup scale="71" orientation="portrait" r:id="rId1"/>
  <headerFooter alignWithMargins="0"/>
  <ignoredErrors>
    <ignoredError sqref="D36 E64 D68 D22 F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Q113"/>
  <sheetViews>
    <sheetView showGridLines="0" topLeftCell="B1" zoomScaleNormal="100" workbookViewId="0">
      <pane xSplit="1" ySplit="8" topLeftCell="D72" activePane="bottomRight" state="frozen"/>
      <selection pane="topRight" activeCell="C1" sqref="C1"/>
      <selection pane="bottomLeft" activeCell="B9" sqref="B9"/>
      <selection pane="bottomRight" activeCell="B77" sqref="B77"/>
    </sheetView>
  </sheetViews>
  <sheetFormatPr baseColWidth="10" defaultColWidth="11.44140625" defaultRowHeight="13.2" x14ac:dyDescent="0.25"/>
  <cols>
    <col min="1" max="1" width="11.44140625" style="1"/>
    <col min="2" max="2" width="61" style="1" customWidth="1"/>
    <col min="3" max="3" width="13.6640625" style="41" bestFit="1" customWidth="1"/>
    <col min="4" max="4" width="12.6640625" style="4" bestFit="1" customWidth="1"/>
    <col min="5" max="5" width="13.6640625" style="3" customWidth="1"/>
    <col min="6" max="6" width="12.6640625" style="4" customWidth="1"/>
    <col min="7" max="7" width="12.44140625" style="6" customWidth="1"/>
    <col min="8" max="8" width="19" style="1" bestFit="1" customWidth="1"/>
    <col min="9" max="9" width="14.33203125" style="1" customWidth="1"/>
    <col min="10" max="16384" width="11.44140625" style="1"/>
  </cols>
  <sheetData>
    <row r="1" spans="2:12" x14ac:dyDescent="0.25">
      <c r="B1" s="10"/>
      <c r="C1" s="10"/>
      <c r="D1" s="11"/>
      <c r="E1" s="108"/>
      <c r="F1" s="11"/>
      <c r="G1" s="12"/>
      <c r="H1" s="48"/>
    </row>
    <row r="2" spans="2:12" x14ac:dyDescent="0.25">
      <c r="B2" s="165" t="s">
        <v>0</v>
      </c>
      <c r="C2" s="165"/>
      <c r="D2" s="165"/>
      <c r="E2" s="165"/>
      <c r="F2" s="165"/>
      <c r="G2" s="165"/>
      <c r="H2" s="48"/>
    </row>
    <row r="3" spans="2:12" x14ac:dyDescent="0.25">
      <c r="B3" s="165" t="s">
        <v>1</v>
      </c>
      <c r="C3" s="165"/>
      <c r="D3" s="165"/>
      <c r="E3" s="165"/>
      <c r="F3" s="165"/>
      <c r="G3" s="165"/>
      <c r="H3" s="48"/>
    </row>
    <row r="4" spans="2:12" x14ac:dyDescent="0.25">
      <c r="B4" s="165" t="s">
        <v>2</v>
      </c>
      <c r="C4" s="165"/>
      <c r="D4" s="165"/>
      <c r="E4" s="165"/>
      <c r="F4" s="165"/>
      <c r="G4" s="165"/>
      <c r="H4" s="48"/>
    </row>
    <row r="5" spans="2:12" x14ac:dyDescent="0.25">
      <c r="B5" s="166" t="s">
        <v>44</v>
      </c>
      <c r="C5" s="166"/>
      <c r="D5" s="166"/>
      <c r="E5" s="166"/>
      <c r="F5" s="166"/>
      <c r="G5" s="166"/>
      <c r="H5" s="48"/>
    </row>
    <row r="6" spans="2:12" x14ac:dyDescent="0.25">
      <c r="B6" s="120"/>
      <c r="C6" s="9"/>
      <c r="D6" s="15"/>
      <c r="E6" s="109"/>
      <c r="F6" s="15"/>
      <c r="G6" s="12"/>
      <c r="H6" s="48"/>
    </row>
    <row r="7" spans="2:12" s="2" customFormat="1" x14ac:dyDescent="0.25">
      <c r="B7" s="16"/>
      <c r="C7" s="104">
        <f>+'D. Pública Colones'!C7</f>
        <v>44316</v>
      </c>
      <c r="D7" s="105" t="s">
        <v>4</v>
      </c>
      <c r="E7" s="106">
        <f>+'D. Pública Colones'!E7</f>
        <v>44681</v>
      </c>
      <c r="F7" s="105" t="s">
        <v>4</v>
      </c>
      <c r="G7" s="107" t="s">
        <v>5</v>
      </c>
      <c r="H7" s="52"/>
    </row>
    <row r="8" spans="2:12" s="2" customFormat="1" x14ac:dyDescent="0.25">
      <c r="B8" s="19" t="s">
        <v>6</v>
      </c>
      <c r="C8" s="89">
        <f>C10+C43</f>
        <v>50177.873265330272</v>
      </c>
      <c r="D8" s="23">
        <f>+D10+D43</f>
        <v>0.99999999999999989</v>
      </c>
      <c r="E8" s="89">
        <f>E10+E43</f>
        <v>51039.712206840275</v>
      </c>
      <c r="F8" s="23">
        <f>+F10+F43</f>
        <v>1</v>
      </c>
      <c r="G8" s="97">
        <f>+(+E8-C8)/C8</f>
        <v>1.7175676955314061E-2</v>
      </c>
      <c r="H8" s="56"/>
      <c r="I8" s="156"/>
      <c r="J8" s="152"/>
      <c r="K8" s="152"/>
      <c r="L8" s="156"/>
    </row>
    <row r="9" spans="2:12" s="2" customFormat="1" x14ac:dyDescent="0.25">
      <c r="B9" s="24"/>
      <c r="C9" s="89"/>
      <c r="D9" s="22"/>
      <c r="E9" s="89"/>
      <c r="F9" s="22"/>
      <c r="G9" s="43"/>
      <c r="H9" s="57"/>
    </row>
    <row r="10" spans="2:12" x14ac:dyDescent="0.25">
      <c r="B10" s="24" t="s">
        <v>7</v>
      </c>
      <c r="C10" s="90">
        <f>C12+C36+C41</f>
        <v>37849.793282112936</v>
      </c>
      <c r="D10" s="23">
        <f>C10/C8</f>
        <v>0.75431242535870369</v>
      </c>
      <c r="E10" s="90">
        <f>E12+E36+E41</f>
        <v>36871.723819776475</v>
      </c>
      <c r="F10" s="23">
        <f>E10/E8</f>
        <v>0.722412455429852</v>
      </c>
      <c r="G10" s="97">
        <f>+(+E10-C10)/C10</f>
        <v>-2.5840813846628796E-2</v>
      </c>
      <c r="H10" s="47"/>
    </row>
    <row r="11" spans="2:12" x14ac:dyDescent="0.25">
      <c r="B11" s="26"/>
      <c r="C11" s="112"/>
      <c r="D11" s="27"/>
      <c r="E11" s="112"/>
      <c r="F11" s="27"/>
      <c r="G11" s="43"/>
      <c r="H11" s="47"/>
    </row>
    <row r="12" spans="2:12" x14ac:dyDescent="0.25">
      <c r="B12" s="19" t="s">
        <v>8</v>
      </c>
      <c r="C12" s="94">
        <f>+C14+C33</f>
        <v>32343.91453000623</v>
      </c>
      <c r="D12" s="97">
        <f>+C12/C10</f>
        <v>0.85453345250610191</v>
      </c>
      <c r="E12" s="145">
        <f>+E14+E33</f>
        <v>31786.040302426347</v>
      </c>
      <c r="F12" s="97">
        <f>+E12/E10</f>
        <v>0.86207090446304613</v>
      </c>
      <c r="G12" s="97">
        <f>+(+E12-C12)/C12</f>
        <v>-1.7248197556988032E-2</v>
      </c>
      <c r="H12" s="47"/>
    </row>
    <row r="13" spans="2:12" x14ac:dyDescent="0.25">
      <c r="B13" s="26"/>
      <c r="C13" s="112"/>
      <c r="D13" s="27"/>
      <c r="E13" s="112"/>
      <c r="F13" s="27"/>
      <c r="G13" s="43"/>
      <c r="H13" s="47"/>
    </row>
    <row r="14" spans="2:12" ht="13.8" x14ac:dyDescent="0.25">
      <c r="B14" s="61" t="s">
        <v>9</v>
      </c>
      <c r="C14" s="94">
        <f>+C16+C31</f>
        <v>32211.993709656716</v>
      </c>
      <c r="D14" s="23">
        <f>C14/C12</f>
        <v>0.99592130939416357</v>
      </c>
      <c r="E14" s="94">
        <f>+E16+E31</f>
        <v>31662.229409275929</v>
      </c>
      <c r="F14" s="23">
        <f>E14/E12</f>
        <v>0.99610486578471469</v>
      </c>
      <c r="G14" s="97">
        <f>+(+E14-C14)/C14</f>
        <v>-1.7067068413588269E-2</v>
      </c>
      <c r="H14" s="47"/>
    </row>
    <row r="15" spans="2:12" x14ac:dyDescent="0.25">
      <c r="B15" s="61"/>
      <c r="C15" s="90"/>
      <c r="D15" s="97"/>
      <c r="E15" s="90"/>
      <c r="F15" s="97"/>
      <c r="G15" s="97"/>
      <c r="H15" s="47"/>
    </row>
    <row r="16" spans="2:12" x14ac:dyDescent="0.25">
      <c r="B16" s="115" t="s">
        <v>10</v>
      </c>
      <c r="C16" s="116">
        <f>+C17+C27</f>
        <v>32130.414134358616</v>
      </c>
      <c r="D16" s="43">
        <f>+C16/C14</f>
        <v>0.99746741614215439</v>
      </c>
      <c r="E16" s="116">
        <f>+E17+E27</f>
        <v>31596.02479153722</v>
      </c>
      <c r="F16" s="43">
        <f>+E16/E14</f>
        <v>0.99790903486665683</v>
      </c>
      <c r="G16" s="43">
        <f>+(+E16-C16)/C16</f>
        <v>-1.6631884686788008E-2</v>
      </c>
      <c r="H16" s="47"/>
    </row>
    <row r="17" spans="2:9" x14ac:dyDescent="0.25">
      <c r="B17" s="62" t="s">
        <v>11</v>
      </c>
      <c r="C17" s="91">
        <f>SUM(C18:C26)</f>
        <v>32009.663200611976</v>
      </c>
      <c r="D17" s="64">
        <f>+C17/$C$16</f>
        <v>0.99624184944390382</v>
      </c>
      <c r="E17" s="91">
        <f>SUM(E18:E26)</f>
        <v>31347.398692171351</v>
      </c>
      <c r="F17" s="65">
        <f>+E17/$E$16</f>
        <v>0.99213109557274237</v>
      </c>
      <c r="G17" s="98">
        <f>+(+E17-C17)/C17</f>
        <v>-2.0689518171124133E-2</v>
      </c>
      <c r="H17" s="47"/>
      <c r="I17" s="48"/>
    </row>
    <row r="18" spans="2:9" x14ac:dyDescent="0.25">
      <c r="B18" s="63" t="s">
        <v>12</v>
      </c>
      <c r="C18" s="92">
        <f>+'D. Pública Colones'!C18/'D. Pública Colones'!C76</f>
        <v>1825.9698909733106</v>
      </c>
      <c r="D18" s="43">
        <f>C18/$C$17</f>
        <v>5.7044333129328301E-2</v>
      </c>
      <c r="E18" s="93">
        <f>+'D. Pública Colones'!E18/'D. Pública Dólares'!$E$76</f>
        <v>1837.3843346057556</v>
      </c>
      <c r="F18" s="30">
        <f>E18/E14</f>
        <v>5.803079470037148E-2</v>
      </c>
      <c r="G18" s="43">
        <f>+(+E18-C18)/C18</f>
        <v>6.2511674967217958E-3</v>
      </c>
      <c r="H18" s="47"/>
      <c r="I18" s="48"/>
    </row>
    <row r="19" spans="2:9" x14ac:dyDescent="0.25">
      <c r="B19" s="63" t="s">
        <v>13</v>
      </c>
      <c r="C19" s="92">
        <f>+'D. Pública Colones'!C19/'D. Pública Colones'!C76</f>
        <v>1108.8489099626322</v>
      </c>
      <c r="D19" s="43">
        <f t="shared" ref="D19:D21" si="0">C19/$C$17</f>
        <v>3.4641067699251293E-2</v>
      </c>
      <c r="E19" s="93">
        <f>+'D. Pública Colones'!E19/'D. Pública Dólares'!$E$76</f>
        <v>464.61339646227157</v>
      </c>
      <c r="F19" s="30">
        <f>E19/E14</f>
        <v>1.4674058180064732E-2</v>
      </c>
      <c r="G19" s="43">
        <f t="shared" ref="G19:G25" si="1">+(+E19-C19)/C19</f>
        <v>-0.58099485665911976</v>
      </c>
      <c r="H19" s="47"/>
      <c r="I19" s="48"/>
    </row>
    <row r="20" spans="2:9" x14ac:dyDescent="0.25">
      <c r="B20" s="63" t="s">
        <v>14</v>
      </c>
      <c r="C20" s="92">
        <f>+'D. Pública Colones'!C20/'D. Pública Colones'!C76</f>
        <v>99.753269360100006</v>
      </c>
      <c r="D20" s="43">
        <f t="shared" si="0"/>
        <v>3.1163486080726045E-3</v>
      </c>
      <c r="E20" s="93">
        <f>+'D. Pública Colones'!E20/'D. Pública Dólares'!$E$76</f>
        <v>59.606024548099988</v>
      </c>
      <c r="F20" s="30">
        <f>E20/E14</f>
        <v>1.8825593036300059E-3</v>
      </c>
      <c r="G20" s="43">
        <f t="shared" si="1"/>
        <v>-0.40246545370931358</v>
      </c>
      <c r="H20" s="47"/>
      <c r="I20" s="48"/>
    </row>
    <row r="21" spans="2:9" x14ac:dyDescent="0.25">
      <c r="B21" s="63" t="s">
        <v>15</v>
      </c>
      <c r="C21" s="92">
        <f>+'D. Pública Colones'!C21/'D. Pública Colones'!C76</f>
        <v>1950.2743795239692</v>
      </c>
      <c r="D21" s="43">
        <f t="shared" si="0"/>
        <v>6.0927675724082059E-2</v>
      </c>
      <c r="E21" s="93">
        <f>+'D. Pública Colones'!E21/'D. Pública Dólares'!$E$76</f>
        <v>2564.1370107716693</v>
      </c>
      <c r="F21" s="30">
        <f>E21/E14</f>
        <v>8.0984095517306384E-2</v>
      </c>
      <c r="G21" s="43">
        <f t="shared" si="1"/>
        <v>0.31475706069498499</v>
      </c>
      <c r="H21" s="47"/>
      <c r="I21" s="48"/>
    </row>
    <row r="22" spans="2:9" x14ac:dyDescent="0.25">
      <c r="B22" s="63" t="s">
        <v>16</v>
      </c>
      <c r="C22" s="92">
        <v>0</v>
      </c>
      <c r="D22" s="43">
        <f>C22/C14</f>
        <v>0</v>
      </c>
      <c r="E22" s="93">
        <f>+'D. Pública Colones'!E22/'D. Pública Dólares'!$E$76</f>
        <v>0</v>
      </c>
      <c r="F22" s="30">
        <f>E22/E14</f>
        <v>0</v>
      </c>
      <c r="G22" s="43">
        <v>0</v>
      </c>
      <c r="H22" s="47"/>
      <c r="I22" s="48"/>
    </row>
    <row r="23" spans="2:9" x14ac:dyDescent="0.25">
      <c r="B23" s="63" t="s">
        <v>17</v>
      </c>
      <c r="C23" s="92">
        <f>+'D. Pública Colones'!C23/'D. Pública Colones'!C76</f>
        <v>2650.2198097096853</v>
      </c>
      <c r="D23" s="43">
        <f t="shared" ref="D23:D25" si="2">C23/$C$17</f>
        <v>8.2794367222802173E-2</v>
      </c>
      <c r="E23" s="93">
        <f>+'D. Pública Colones'!E23/'D. Pública Dólares'!$E$76</f>
        <v>2531.552190413579</v>
      </c>
      <c r="F23" s="30">
        <f>E23/E14</f>
        <v>7.9954956983285655E-2</v>
      </c>
      <c r="G23" s="43">
        <f t="shared" si="1"/>
        <v>-4.4776519615973127E-2</v>
      </c>
      <c r="H23" s="47"/>
      <c r="I23" s="48"/>
    </row>
    <row r="24" spans="2:9" x14ac:dyDescent="0.25">
      <c r="B24" s="63" t="s">
        <v>18</v>
      </c>
      <c r="C24" s="92">
        <f>+'D. Pública Colones'!C24/'D. Pública Colones'!C76</f>
        <v>6731.0485883399997</v>
      </c>
      <c r="D24" s="43">
        <f t="shared" si="2"/>
        <v>0.21028176854454728</v>
      </c>
      <c r="E24" s="93">
        <f>+'D. Pública Colones'!E24/'D. Pública Dólares'!$E$76</f>
        <v>6188.0458453500005</v>
      </c>
      <c r="F24" s="30">
        <f>E24/E14</f>
        <v>0.19543935979243202</v>
      </c>
      <c r="G24" s="43">
        <f t="shared" si="1"/>
        <v>-8.0671345016083695E-2</v>
      </c>
      <c r="H24" s="47"/>
      <c r="I24" s="48"/>
    </row>
    <row r="25" spans="2:9" x14ac:dyDescent="0.25">
      <c r="B25" s="63" t="s">
        <v>19</v>
      </c>
      <c r="C25" s="92">
        <f>+'D. Pública Colones'!C25/'D. Pública Colones'!C76</f>
        <v>17643.54835274228</v>
      </c>
      <c r="D25" s="43">
        <f t="shared" si="2"/>
        <v>0.55119443907191634</v>
      </c>
      <c r="E25" s="93">
        <f>+'D. Pública Colones'!E25/'D. Pública Dólares'!$E$76</f>
        <v>17702.059890019977</v>
      </c>
      <c r="F25" s="30">
        <f>E25/E14</f>
        <v>0.55909075956710397</v>
      </c>
      <c r="G25" s="43">
        <f t="shared" si="1"/>
        <v>3.3163134822934907E-3</v>
      </c>
      <c r="H25" s="47"/>
      <c r="I25" s="48"/>
    </row>
    <row r="26" spans="2:9" x14ac:dyDescent="0.25">
      <c r="B26" s="63" t="s">
        <v>20</v>
      </c>
      <c r="C26" s="92">
        <f>+'D. Pública Colones'!C26/'D. Pública Dólares'!$C$76</f>
        <v>0</v>
      </c>
      <c r="D26" s="43">
        <f>C26/C14</f>
        <v>0</v>
      </c>
      <c r="E26" s="93">
        <v>0</v>
      </c>
      <c r="F26" s="30">
        <f>E26/E14</f>
        <v>0</v>
      </c>
      <c r="G26" s="43">
        <v>0</v>
      </c>
      <c r="H26" s="47"/>
      <c r="I26" s="48"/>
    </row>
    <row r="27" spans="2:9" x14ac:dyDescent="0.25">
      <c r="B27" s="62" t="s">
        <v>21</v>
      </c>
      <c r="C27" s="91">
        <f>SUM(C28:C29)</f>
        <v>120.75093374664061</v>
      </c>
      <c r="D27" s="64">
        <f>+C27/$C$16</f>
        <v>3.7581505560961869E-3</v>
      </c>
      <c r="E27" s="91">
        <f>SUM(E28:E29)</f>
        <v>248.62609936586958</v>
      </c>
      <c r="F27" s="65">
        <f>+E27/$E$14</f>
        <v>7.8524508224626401E-3</v>
      </c>
      <c r="G27" s="98">
        <f t="shared" ref="G27" si="3">+(+E27-C27)/C27</f>
        <v>1.0589993936406024</v>
      </c>
      <c r="H27" s="47"/>
      <c r="I27" s="48"/>
    </row>
    <row r="28" spans="2:9" x14ac:dyDescent="0.25">
      <c r="B28" s="63" t="s">
        <v>22</v>
      </c>
      <c r="C28" s="92">
        <f>+'D. Pública Colones'!C28/'D. Pública Colones'!C76</f>
        <v>4.8712946266406396</v>
      </c>
      <c r="D28" s="43">
        <f>C28/C27</f>
        <v>4.034167252786286E-2</v>
      </c>
      <c r="E28" s="93">
        <f>+'D. Pública Colones'!E28/'D. Pública Dólares'!$E$76</f>
        <v>137.83122847586961</v>
      </c>
      <c r="F28" s="43">
        <f>E28/E27</f>
        <v>0.55437151943184348</v>
      </c>
      <c r="G28" s="43">
        <f>+(+E28-C28)/C28</f>
        <v>27.294578554555898</v>
      </c>
      <c r="H28" s="47"/>
      <c r="I28" s="48"/>
    </row>
    <row r="29" spans="2:9" x14ac:dyDescent="0.25">
      <c r="B29" s="63" t="s">
        <v>23</v>
      </c>
      <c r="C29" s="92">
        <f>+'D. Pública Colones'!C29/'D. Pública Colones'!C76</f>
        <v>115.87963911999998</v>
      </c>
      <c r="D29" s="43">
        <f>C29/C27</f>
        <v>0.9596583274721372</v>
      </c>
      <c r="E29" s="93">
        <f>+'D. Pública Colones'!E29/'D. Pública Dólares'!$E$76</f>
        <v>110.79487088999997</v>
      </c>
      <c r="F29" s="43">
        <f>E29/E27</f>
        <v>0.44562848056815657</v>
      </c>
      <c r="G29" s="43">
        <f>+(+E29-C29)/C29</f>
        <v>-4.3879738223333964E-2</v>
      </c>
      <c r="H29" s="47"/>
      <c r="I29" s="48"/>
    </row>
    <row r="30" spans="2:9" x14ac:dyDescent="0.25">
      <c r="B30" s="63"/>
      <c r="C30" s="92"/>
      <c r="D30" s="43"/>
      <c r="E30" s="93"/>
      <c r="F30" s="43"/>
      <c r="G30" s="43"/>
      <c r="H30" s="47"/>
      <c r="I30" s="48"/>
    </row>
    <row r="31" spans="2:9" x14ac:dyDescent="0.25">
      <c r="B31" s="115" t="s">
        <v>24</v>
      </c>
      <c r="C31" s="92">
        <f>+'D. Pública Colones'!C31/'D. Pública Colones'!C76</f>
        <v>81.579575298100337</v>
      </c>
      <c r="D31" s="119">
        <f>C31/C14</f>
        <v>2.5325838578455916E-3</v>
      </c>
      <c r="E31" s="92">
        <f>+'D. Pública Colones'!E31/'D. Pública Dólares'!$E$76</f>
        <v>66.204617738710709</v>
      </c>
      <c r="F31" s="119">
        <f>E31/E14</f>
        <v>2.0909651333432342E-3</v>
      </c>
      <c r="G31" s="43">
        <f>+(+E31-C31)/C31</f>
        <v>-0.18846577103653603</v>
      </c>
      <c r="H31" s="47"/>
      <c r="I31" s="48"/>
    </row>
    <row r="32" spans="2:9" x14ac:dyDescent="0.25">
      <c r="B32" s="115"/>
      <c r="C32" s="92"/>
      <c r="D32" s="43"/>
      <c r="E32" s="93"/>
      <c r="F32" s="43"/>
      <c r="G32" s="43"/>
      <c r="H32" s="47"/>
      <c r="I32" s="48"/>
    </row>
    <row r="33" spans="2:10" x14ac:dyDescent="0.25">
      <c r="B33" s="61" t="s">
        <v>25</v>
      </c>
      <c r="C33" s="94">
        <f>+C34</f>
        <v>131.92082034951611</v>
      </c>
      <c r="D33" s="100">
        <f>+C33/$C$12</f>
        <v>4.0786906058365314E-3</v>
      </c>
      <c r="E33" s="94">
        <f>+E34</f>
        <v>123.81089315041844</v>
      </c>
      <c r="F33" s="100">
        <f>+E33/$E$10</f>
        <v>3.3578818759759576E-3</v>
      </c>
      <c r="G33" s="97">
        <f>+(+E33-C33)/C33</f>
        <v>-6.1475718371148048E-2</v>
      </c>
      <c r="H33" s="47"/>
      <c r="I33" s="48"/>
    </row>
    <row r="34" spans="2:10" x14ac:dyDescent="0.25">
      <c r="B34" s="115" t="s">
        <v>26</v>
      </c>
      <c r="C34" s="92">
        <f>+'D. Pública Colones'!C34/'D. Pública Colones'!C76</f>
        <v>131.92082034951611</v>
      </c>
      <c r="D34" s="117">
        <f>+C34/$C$33</f>
        <v>1</v>
      </c>
      <c r="E34" s="92">
        <f>+'D. Pública Colones'!E34/'D. Pública Dólares'!E76</f>
        <v>123.81089315041844</v>
      </c>
      <c r="F34" s="117">
        <f>+E34/$E$33</f>
        <v>1</v>
      </c>
      <c r="G34" s="43">
        <f>+(+E34-C34)/C34</f>
        <v>-6.1475718371148048E-2</v>
      </c>
      <c r="H34" s="47"/>
      <c r="I34" s="48"/>
    </row>
    <row r="35" spans="2:10" x14ac:dyDescent="0.25">
      <c r="B35" s="31"/>
      <c r="C35" s="90"/>
      <c r="D35" s="97"/>
      <c r="E35" s="94"/>
      <c r="F35" s="32"/>
      <c r="G35" s="43"/>
      <c r="H35" s="47"/>
      <c r="I35" s="48"/>
    </row>
    <row r="36" spans="2:10" ht="13.8" x14ac:dyDescent="0.25">
      <c r="B36" s="19" t="s">
        <v>27</v>
      </c>
      <c r="C36" s="90">
        <f>SUM(C37:C38)</f>
        <v>2353.0989328303326</v>
      </c>
      <c r="D36" s="100">
        <f>C36/C10</f>
        <v>6.2169399850919675E-2</v>
      </c>
      <c r="E36" s="94">
        <f>SUM(E37:E38)</f>
        <v>1957.8158228866098</v>
      </c>
      <c r="F36" s="44">
        <f>+E36/E10</f>
        <v>5.3098027975478544E-2</v>
      </c>
      <c r="G36" s="97">
        <f>+(+E36-C36)/C36</f>
        <v>-0.16798405899078458</v>
      </c>
      <c r="H36" s="47"/>
      <c r="I36" s="48"/>
    </row>
    <row r="37" spans="2:10" x14ac:dyDescent="0.25">
      <c r="B37" s="63" t="s">
        <v>28</v>
      </c>
      <c r="C37" s="92">
        <f>+'D. Pública Colones'!C37/'D. Pública Colones'!C76</f>
        <v>2241.7238448589087</v>
      </c>
      <c r="D37" s="99">
        <f>C37/C36</f>
        <v>0.95266876100383047</v>
      </c>
      <c r="E37" s="93">
        <f>+'D. Pública Colones'!E37/'D. Pública Dólares'!$E$76</f>
        <v>1858.5982334463904</v>
      </c>
      <c r="F37" s="30">
        <f>E37/E36</f>
        <v>0.94932230688894281</v>
      </c>
      <c r="G37" s="43">
        <f>+(+E37-C37)/C37</f>
        <v>-0.17090669410113349</v>
      </c>
      <c r="H37" s="47"/>
      <c r="I37" s="48"/>
    </row>
    <row r="38" spans="2:10" ht="13.8" x14ac:dyDescent="0.25">
      <c r="B38" s="63" t="s">
        <v>56</v>
      </c>
      <c r="C38" s="92">
        <f>+'D. Pública Colones'!C38/'D. Pública Colones'!C76</f>
        <v>111.37508797142392</v>
      </c>
      <c r="D38" s="99">
        <f>C38/C36</f>
        <v>4.733123899616952E-2</v>
      </c>
      <c r="E38" s="93">
        <f>+'D. Pública Colones'!E38/'D. Pública Dólares'!$E$76</f>
        <v>99.217589440219342</v>
      </c>
      <c r="F38" s="30">
        <f>E38/E36</f>
        <v>5.0677693111057104E-2</v>
      </c>
      <c r="G38" s="43">
        <f>+(+E38-C38)/C38</f>
        <v>-0.10915814975000418</v>
      </c>
      <c r="H38" s="47"/>
      <c r="I38" s="48"/>
    </row>
    <row r="39" spans="2:10" x14ac:dyDescent="0.25">
      <c r="B39" s="63" t="s">
        <v>57</v>
      </c>
      <c r="C39" s="92">
        <f>+'D. Pública Colones'!C39/'D. Pública Dólares'!$C$76</f>
        <v>0</v>
      </c>
      <c r="D39" s="99">
        <f>C39/C37</f>
        <v>0</v>
      </c>
      <c r="E39" s="93">
        <f>+'D. Pública Colones'!E39/'D. Pública Dólares'!$E$76</f>
        <v>0</v>
      </c>
      <c r="F39" s="30">
        <f>E39/E36</f>
        <v>0</v>
      </c>
      <c r="G39" s="43"/>
      <c r="H39" s="47"/>
      <c r="I39" s="48"/>
    </row>
    <row r="40" spans="2:10" x14ac:dyDescent="0.25">
      <c r="B40" s="63"/>
      <c r="C40" s="92"/>
      <c r="D40" s="99"/>
      <c r="E40" s="93"/>
      <c r="F40" s="30"/>
      <c r="G40" s="43"/>
      <c r="H40" s="47"/>
      <c r="I40" s="48"/>
    </row>
    <row r="41" spans="2:10" x14ac:dyDescent="0.25">
      <c r="B41" s="19" t="s">
        <v>29</v>
      </c>
      <c r="C41" s="90">
        <f>+'D. Pública Colones'!C41/'D. Pública Dólares'!$C$76</f>
        <v>3152.7798192763767</v>
      </c>
      <c r="D41" s="100">
        <f>+C41/$C$10</f>
        <v>8.3297147642978492E-2</v>
      </c>
      <c r="E41" s="90">
        <f>+'D. Pública Colones'!E41/'D. Pública Dólares'!$E$76</f>
        <v>3127.8676944635131</v>
      </c>
      <c r="F41" s="100">
        <f>+E41/$E$10</f>
        <v>8.483106756147521E-2</v>
      </c>
      <c r="G41" s="97">
        <f>+(+E41-C41)/C41</f>
        <v>-7.9016379959515777E-3</v>
      </c>
      <c r="H41" s="47"/>
      <c r="I41" s="48"/>
    </row>
    <row r="42" spans="2:10" x14ac:dyDescent="0.2">
      <c r="B42" s="28"/>
      <c r="C42" s="103"/>
      <c r="D42" s="101"/>
      <c r="E42" s="96"/>
      <c r="F42" s="33"/>
      <c r="G42" s="43"/>
      <c r="H42" s="47"/>
      <c r="I42" s="53"/>
    </row>
    <row r="43" spans="2:10" x14ac:dyDescent="0.25">
      <c r="B43" s="24" t="s">
        <v>30</v>
      </c>
      <c r="C43" s="90">
        <f>C68+C64+C45</f>
        <v>12328.079983217332</v>
      </c>
      <c r="D43" s="97">
        <f>+C43/C8</f>
        <v>0.2456875746412962</v>
      </c>
      <c r="E43" s="90">
        <f>E68+E64+E45</f>
        <v>14167.988387063799</v>
      </c>
      <c r="F43" s="23">
        <f>E43/E8</f>
        <v>0.27758754457014795</v>
      </c>
      <c r="G43" s="97">
        <f>+(+E43-C43)/C43</f>
        <v>0.14924533312171895</v>
      </c>
      <c r="H43" s="47"/>
      <c r="I43" s="53"/>
      <c r="J43" s="163"/>
    </row>
    <row r="44" spans="2:10" x14ac:dyDescent="0.25">
      <c r="B44" s="26"/>
      <c r="C44" s="90"/>
      <c r="D44" s="97"/>
      <c r="E44" s="94"/>
      <c r="F44" s="23"/>
      <c r="G44" s="97"/>
      <c r="H44" s="47"/>
      <c r="I44" s="53"/>
    </row>
    <row r="45" spans="2:10" x14ac:dyDescent="0.25">
      <c r="B45" s="19" t="s">
        <v>8</v>
      </c>
      <c r="C45" s="90">
        <f>+C47+C57+C61</f>
        <v>9729.8762819357744</v>
      </c>
      <c r="D45" s="97">
        <f>+C45/C43</f>
        <v>0.78924506453408905</v>
      </c>
      <c r="E45" s="90">
        <f>+E47+E57+E61</f>
        <v>11452.762937598116</v>
      </c>
      <c r="F45" s="97">
        <f>+E45/E43</f>
        <v>0.80835490718323555</v>
      </c>
      <c r="G45" s="97">
        <f>+(+E45-C45)/C45</f>
        <v>0.17707179472168691</v>
      </c>
      <c r="H45" s="47"/>
      <c r="I45" s="53"/>
    </row>
    <row r="46" spans="2:10" x14ac:dyDescent="0.25">
      <c r="B46" s="26"/>
      <c r="C46" s="90"/>
      <c r="D46" s="97"/>
      <c r="E46" s="90"/>
      <c r="F46" s="23"/>
      <c r="G46" s="97"/>
      <c r="H46" s="47"/>
      <c r="I46" s="53"/>
    </row>
    <row r="47" spans="2:10" ht="13.8" x14ac:dyDescent="0.25">
      <c r="B47" s="61" t="s">
        <v>9</v>
      </c>
      <c r="C47" s="90">
        <f>+C49+C54</f>
        <v>9601.5060608257736</v>
      </c>
      <c r="D47" s="97">
        <f>+C47/C45</f>
        <v>0.98680659266466419</v>
      </c>
      <c r="E47" s="90">
        <f>+E49+E54</f>
        <v>11324.734670992122</v>
      </c>
      <c r="F47" s="97">
        <f>+E47/E45</f>
        <v>0.98882118949780307</v>
      </c>
      <c r="G47" s="97">
        <f>+(+E47-C47)/C47</f>
        <v>0.17947482397549441</v>
      </c>
      <c r="H47" s="47"/>
      <c r="I47" s="53"/>
    </row>
    <row r="48" spans="2:10" x14ac:dyDescent="0.25">
      <c r="B48" s="61"/>
      <c r="C48" s="90"/>
      <c r="D48" s="97"/>
      <c r="E48" s="94"/>
      <c r="F48" s="23"/>
      <c r="G48" s="97"/>
      <c r="H48" s="47"/>
      <c r="I48" s="53"/>
    </row>
    <row r="49" spans="2:10" x14ac:dyDescent="0.25">
      <c r="B49" s="115" t="s">
        <v>10</v>
      </c>
      <c r="C49" s="92">
        <f>+C50+C51+C52</f>
        <v>9601.5060608257736</v>
      </c>
      <c r="D49" s="43">
        <f>C49/C47</f>
        <v>1</v>
      </c>
      <c r="E49" s="93">
        <f>SUM(E50:E52)</f>
        <v>11324.734670992122</v>
      </c>
      <c r="F49" s="43">
        <f>E49/E47</f>
        <v>1</v>
      </c>
      <c r="G49" s="43">
        <f>+(+E49-C49)/C49</f>
        <v>0.17947482397549441</v>
      </c>
      <c r="H49" s="47"/>
      <c r="I49" s="53"/>
    </row>
    <row r="50" spans="2:10" x14ac:dyDescent="0.2">
      <c r="B50" s="63" t="s">
        <v>31</v>
      </c>
      <c r="C50" s="139">
        <v>427.08976294579787</v>
      </c>
      <c r="D50" s="99">
        <f>C50/C49</f>
        <v>4.4481538650309009E-2</v>
      </c>
      <c r="E50" s="139">
        <v>448.53709519212276</v>
      </c>
      <c r="F50" s="30">
        <f>E50/E49</f>
        <v>3.9606852453773905E-2</v>
      </c>
      <c r="G50" s="43">
        <f>+(+E50-C50)/C50</f>
        <v>5.0217387788446664E-2</v>
      </c>
      <c r="H50" s="47"/>
      <c r="I50" s="5"/>
    </row>
    <row r="51" spans="2:10" x14ac:dyDescent="0.2">
      <c r="B51" s="63" t="s">
        <v>32</v>
      </c>
      <c r="C51" s="139">
        <v>5500</v>
      </c>
      <c r="D51" s="99">
        <f>C51/C49</f>
        <v>0.5728268008328451</v>
      </c>
      <c r="E51" s="139">
        <v>5500</v>
      </c>
      <c r="F51" s="30">
        <f>E51/E49</f>
        <v>0.48566259252749128</v>
      </c>
      <c r="G51" s="43">
        <f t="shared" ref="G51:G52" si="4">+(+E51-C51)/C51</f>
        <v>0</v>
      </c>
      <c r="H51" s="49"/>
      <c r="I51" s="48"/>
    </row>
    <row r="52" spans="2:10" x14ac:dyDescent="0.2">
      <c r="B52" s="63" t="s">
        <v>33</v>
      </c>
      <c r="C52" s="139">
        <v>3674.4162978799759</v>
      </c>
      <c r="D52" s="99">
        <f>C52/C49</f>
        <v>0.38269166051684594</v>
      </c>
      <c r="E52" s="139">
        <v>5376.1975757999999</v>
      </c>
      <c r="F52" s="30">
        <f>E52/E49</f>
        <v>0.47473055501873485</v>
      </c>
      <c r="G52" s="43">
        <f t="shared" si="4"/>
        <v>0.46314329677393901</v>
      </c>
      <c r="H52" s="47"/>
      <c r="I52" s="48"/>
    </row>
    <row r="53" spans="2:10" x14ac:dyDescent="0.25">
      <c r="B53" s="10"/>
      <c r="C53" s="92"/>
      <c r="D53" s="99"/>
      <c r="E53" s="92"/>
      <c r="F53" s="30"/>
      <c r="G53" s="43"/>
      <c r="H53" s="47"/>
      <c r="I53" s="48"/>
    </row>
    <row r="54" spans="2:10" x14ac:dyDescent="0.25">
      <c r="B54" s="115" t="s">
        <v>24</v>
      </c>
      <c r="C54" s="92">
        <v>0</v>
      </c>
      <c r="D54" s="99">
        <f>+C54/C47</f>
        <v>0</v>
      </c>
      <c r="E54" s="92">
        <v>0</v>
      </c>
      <c r="F54" s="99">
        <f>+E54/E47</f>
        <v>0</v>
      </c>
      <c r="G54" s="43">
        <v>0</v>
      </c>
      <c r="H54" s="47"/>
      <c r="I54" s="48"/>
    </row>
    <row r="55" spans="2:10" x14ac:dyDescent="0.25">
      <c r="B55" s="63" t="s">
        <v>33</v>
      </c>
      <c r="C55" s="143">
        <v>0</v>
      </c>
      <c r="D55" s="30">
        <v>0</v>
      </c>
      <c r="E55" s="92">
        <v>0</v>
      </c>
      <c r="F55" s="30">
        <v>0</v>
      </c>
      <c r="G55" s="43">
        <v>0</v>
      </c>
      <c r="H55" s="47"/>
      <c r="I55" s="48"/>
    </row>
    <row r="56" spans="2:10" x14ac:dyDescent="0.25">
      <c r="B56" s="10"/>
      <c r="C56" s="92"/>
      <c r="D56" s="99"/>
      <c r="E56" s="92"/>
      <c r="F56" s="30"/>
      <c r="G56" s="43"/>
      <c r="H56" s="47"/>
      <c r="I56" s="48"/>
    </row>
    <row r="57" spans="2:10" x14ac:dyDescent="0.25">
      <c r="B57" s="61" t="s">
        <v>34</v>
      </c>
      <c r="C57" s="90">
        <f>+C58+C59</f>
        <v>128.37022111000007</v>
      </c>
      <c r="D57" s="100">
        <f>+C57/C45</f>
        <v>1.3193407335335677E-2</v>
      </c>
      <c r="E57" s="90">
        <f>+E58+E59</f>
        <v>124.42044924999996</v>
      </c>
      <c r="F57" s="100">
        <f>+E57/E45</f>
        <v>1.0863793298431228E-2</v>
      </c>
      <c r="G57" s="43">
        <f>+(+E57-C57)/C57</f>
        <v>-3.0768599024345093E-2</v>
      </c>
      <c r="H57" s="47"/>
      <c r="I57" s="48"/>
    </row>
    <row r="58" spans="2:10" x14ac:dyDescent="0.25">
      <c r="B58" s="63" t="s">
        <v>31</v>
      </c>
      <c r="C58" s="92">
        <v>6.3413740000000001</v>
      </c>
      <c r="D58" s="30">
        <f>+C58/$E$57</f>
        <v>5.096729708199476E-2</v>
      </c>
      <c r="E58" s="93">
        <v>5.3657779999999997</v>
      </c>
      <c r="F58" s="30">
        <f>+E58/$E$57</f>
        <v>4.312617445399556E-2</v>
      </c>
      <c r="G58" s="43">
        <f t="shared" ref="G58:G59" si="5">+(+E58-C58)/C58</f>
        <v>-0.15384615384615391</v>
      </c>
      <c r="H58" s="47"/>
      <c r="I58" s="158"/>
      <c r="J58" s="154"/>
    </row>
    <row r="59" spans="2:10" x14ac:dyDescent="0.25">
      <c r="B59" s="63" t="s">
        <v>33</v>
      </c>
      <c r="C59" s="92">
        <v>122.02884711000007</v>
      </c>
      <c r="D59" s="30">
        <f>+C59/$E$57</f>
        <v>0.98077806217212404</v>
      </c>
      <c r="E59" s="93">
        <v>119.05467124999996</v>
      </c>
      <c r="F59" s="30">
        <f>+E59/$E$57</f>
        <v>0.95687382554600442</v>
      </c>
      <c r="G59" s="43">
        <f t="shared" si="5"/>
        <v>-2.4372727682325103E-2</v>
      </c>
      <c r="H59" s="47"/>
      <c r="I59" s="48"/>
    </row>
    <row r="60" spans="2:10" x14ac:dyDescent="0.25">
      <c r="B60" s="10"/>
      <c r="C60" s="92"/>
      <c r="D60" s="99"/>
      <c r="E60" s="92"/>
      <c r="F60" s="30"/>
      <c r="G60" s="43"/>
      <c r="H60" s="47"/>
      <c r="I60" s="48"/>
    </row>
    <row r="61" spans="2:10" x14ac:dyDescent="0.25">
      <c r="B61" s="61" t="s">
        <v>25</v>
      </c>
      <c r="C61" s="94">
        <f>+C62</f>
        <v>0</v>
      </c>
      <c r="D61" s="100">
        <f>+C61/$E$45</f>
        <v>0</v>
      </c>
      <c r="E61" s="94">
        <f>+E62</f>
        <v>3.6078173559944995</v>
      </c>
      <c r="F61" s="100">
        <f>+E61/$E$45</f>
        <v>3.1501720376577829E-4</v>
      </c>
      <c r="G61" s="97">
        <v>1</v>
      </c>
      <c r="H61" s="47"/>
      <c r="I61" s="48"/>
    </row>
    <row r="62" spans="2:10" x14ac:dyDescent="0.25">
      <c r="B62" s="115" t="s">
        <v>26</v>
      </c>
      <c r="C62" s="92">
        <v>0</v>
      </c>
      <c r="D62" s="99">
        <v>0</v>
      </c>
      <c r="E62" s="92">
        <v>3.6078173559944995</v>
      </c>
      <c r="F62" s="30">
        <f>+E62/$E$61</f>
        <v>1</v>
      </c>
      <c r="G62" s="43">
        <v>1</v>
      </c>
      <c r="H62" s="47"/>
      <c r="I62" s="48"/>
    </row>
    <row r="63" spans="2:10" x14ac:dyDescent="0.25">
      <c r="B63" s="10"/>
      <c r="C63" s="92"/>
      <c r="D63" s="99"/>
      <c r="E63" s="92"/>
      <c r="F63" s="30"/>
      <c r="G63" s="43"/>
      <c r="H63" s="47"/>
      <c r="I63" s="48"/>
    </row>
    <row r="64" spans="2:10" x14ac:dyDescent="0.25">
      <c r="B64" s="19" t="s">
        <v>45</v>
      </c>
      <c r="C64" s="90">
        <f>SUM(C65:C66)</f>
        <v>231.68517396473001</v>
      </c>
      <c r="D64" s="100">
        <f>C64/C43</f>
        <v>1.8793289326491356E-2</v>
      </c>
      <c r="E64" s="90">
        <f>SUM(E65:E66)</f>
        <v>690.96252044589994</v>
      </c>
      <c r="F64" s="100">
        <f>E64/E43</f>
        <v>4.8769274901212446E-2</v>
      </c>
      <c r="G64" s="97">
        <f>+(+E64-C64)/C64</f>
        <v>1.9823337791614013</v>
      </c>
      <c r="H64" s="47"/>
      <c r="I64" s="48"/>
    </row>
    <row r="65" spans="2:199" x14ac:dyDescent="0.25">
      <c r="B65" s="63" t="s">
        <v>31</v>
      </c>
      <c r="C65" s="140">
        <v>6.9028713399999999</v>
      </c>
      <c r="D65" s="99">
        <f>C65/C64</f>
        <v>2.9794186748655919E-2</v>
      </c>
      <c r="E65" s="140">
        <v>4.5790545700000003</v>
      </c>
      <c r="F65" s="30">
        <f>E65/E64</f>
        <v>6.6270664971017409E-3</v>
      </c>
      <c r="G65" s="43">
        <f>+(+E65-C65)/C65</f>
        <v>-0.33664494896988761</v>
      </c>
      <c r="H65" s="47"/>
      <c r="I65" s="48"/>
    </row>
    <row r="66" spans="2:199" x14ac:dyDescent="0.25">
      <c r="B66" s="63" t="s">
        <v>33</v>
      </c>
      <c r="C66" s="140">
        <v>224.78230262473002</v>
      </c>
      <c r="D66" s="99">
        <f>C66/C64</f>
        <v>0.97020581325134414</v>
      </c>
      <c r="E66" s="139">
        <v>686.3834658758999</v>
      </c>
      <c r="F66" s="30">
        <f>E66/E64</f>
        <v>0.99337293350289824</v>
      </c>
      <c r="G66" s="43">
        <f>+(+E66-C66)/C66</f>
        <v>2.0535476230164109</v>
      </c>
      <c r="H66" s="47"/>
      <c r="I66" s="48"/>
    </row>
    <row r="67" spans="2:199" x14ac:dyDescent="0.25">
      <c r="B67" s="10"/>
      <c r="C67" s="92"/>
      <c r="D67" s="99"/>
      <c r="E67" s="92"/>
      <c r="F67" s="21"/>
      <c r="G67" s="43"/>
      <c r="H67" s="47"/>
      <c r="I67" s="48"/>
    </row>
    <row r="68" spans="2:199" ht="13.8" x14ac:dyDescent="0.25">
      <c r="B68" s="19" t="s">
        <v>36</v>
      </c>
      <c r="C68" s="90">
        <f>SUM(C69:C73)</f>
        <v>2366.5185273168281</v>
      </c>
      <c r="D68" s="100">
        <f>C68/C43</f>
        <v>0.19196164613941966</v>
      </c>
      <c r="E68" s="90">
        <f>SUM(E69:E73)</f>
        <v>2024.2629290197824</v>
      </c>
      <c r="F68" s="100">
        <f>E68/E43</f>
        <v>0.14287581791555198</v>
      </c>
      <c r="G68" s="97">
        <f>+(+E68-C68)/C68</f>
        <v>-0.14462409414774244</v>
      </c>
      <c r="H68" s="47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</row>
    <row r="69" spans="2:199" x14ac:dyDescent="0.2">
      <c r="B69" s="63" t="s">
        <v>31</v>
      </c>
      <c r="C69" s="139">
        <v>215.75669898062435</v>
      </c>
      <c r="D69" s="99">
        <f>C69/C68</f>
        <v>9.1170509121367621E-2</v>
      </c>
      <c r="E69" s="139">
        <v>173.39751687642726</v>
      </c>
      <c r="F69" s="43">
        <f>E69/E68</f>
        <v>8.5659582256141148E-2</v>
      </c>
      <c r="G69" s="43">
        <f>+(+E69-C69)/C69</f>
        <v>-0.19632846768758305</v>
      </c>
      <c r="H69" s="47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</row>
    <row r="70" spans="2:199" x14ac:dyDescent="0.2">
      <c r="B70" s="63" t="s">
        <v>32</v>
      </c>
      <c r="C70" s="139">
        <v>982.76700000000005</v>
      </c>
      <c r="D70" s="99">
        <f>C70/C68</f>
        <v>0.41527965602461042</v>
      </c>
      <c r="E70" s="139">
        <v>800</v>
      </c>
      <c r="F70" s="43">
        <f>E70/E68</f>
        <v>0.39520557756169922</v>
      </c>
      <c r="G70" s="43">
        <f t="shared" ref="G70:G72" si="6">+(+E70-C70)/C70</f>
        <v>-0.18597185294174515</v>
      </c>
      <c r="H70" s="5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</row>
    <row r="71" spans="2:199" x14ac:dyDescent="0.2">
      <c r="B71" s="63" t="s">
        <v>37</v>
      </c>
      <c r="C71" s="139">
        <v>1073.9749706962034</v>
      </c>
      <c r="D71" s="99">
        <f>C71/C68</f>
        <v>0.45382064763037466</v>
      </c>
      <c r="E71" s="139">
        <v>991.706549423355</v>
      </c>
      <c r="F71" s="43">
        <f>E71/E68</f>
        <v>0.48990994954572098</v>
      </c>
      <c r="G71" s="43">
        <f t="shared" si="6"/>
        <v>-7.6601804993200129E-2</v>
      </c>
      <c r="H71" s="47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</row>
    <row r="72" spans="2:199" x14ac:dyDescent="0.2">
      <c r="B72" s="63" t="s">
        <v>33</v>
      </c>
      <c r="C72" s="139">
        <v>92.69488304000005</v>
      </c>
      <c r="D72" s="99">
        <f>C72/C68</f>
        <v>3.9169303755714951E-2</v>
      </c>
      <c r="E72" s="139">
        <v>59.158862720000045</v>
      </c>
      <c r="F72" s="43">
        <f>E72/E68</f>
        <v>2.9224890636438617E-2</v>
      </c>
      <c r="G72" s="43">
        <f t="shared" si="6"/>
        <v>-0.36178933744949454</v>
      </c>
      <c r="H72" s="47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</row>
    <row r="73" spans="2:199" x14ac:dyDescent="0.2">
      <c r="B73" s="63" t="s">
        <v>38</v>
      </c>
      <c r="C73" s="139">
        <v>1.3249746</v>
      </c>
      <c r="D73" s="99">
        <f>C73/C68</f>
        <v>5.5988346793222179E-4</v>
      </c>
      <c r="E73" s="139">
        <v>0</v>
      </c>
      <c r="F73" s="43">
        <f>E73/E68</f>
        <v>0</v>
      </c>
      <c r="G73" s="43">
        <f>+(+E73-C73)/C73</f>
        <v>-1</v>
      </c>
      <c r="H73" s="47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</row>
    <row r="74" spans="2:199" x14ac:dyDescent="0.25">
      <c r="B74" s="34"/>
      <c r="C74" s="93"/>
      <c r="D74" s="30"/>
      <c r="E74" s="93"/>
      <c r="F74" s="21"/>
      <c r="G74" s="30"/>
      <c r="H74" s="47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</row>
    <row r="75" spans="2:199" x14ac:dyDescent="0.25">
      <c r="B75" s="34"/>
      <c r="C75" s="93"/>
      <c r="D75" s="21"/>
      <c r="E75" s="93"/>
      <c r="F75" s="21"/>
      <c r="G75" s="30"/>
      <c r="H75" s="47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</row>
    <row r="76" spans="2:199" x14ac:dyDescent="0.25">
      <c r="B76" s="29" t="s">
        <v>58</v>
      </c>
      <c r="C76" s="94">
        <f>+'D. Pública Colones'!C76</f>
        <v>614.85</v>
      </c>
      <c r="D76" s="60"/>
      <c r="E76" s="94">
        <f>+'D. Pública Colones'!E76</f>
        <v>669.28</v>
      </c>
      <c r="F76" s="60"/>
      <c r="G76" s="25"/>
      <c r="H76" s="47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</row>
    <row r="77" spans="2:199" x14ac:dyDescent="0.25">
      <c r="B77" s="52"/>
      <c r="C77" s="9"/>
      <c r="D77" s="121"/>
      <c r="E77" s="122"/>
      <c r="F77" s="60"/>
      <c r="G77" s="123"/>
      <c r="H77" s="47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</row>
    <row r="78" spans="2:199" x14ac:dyDescent="0.2">
      <c r="B78" s="118" t="s">
        <v>39</v>
      </c>
      <c r="C78" s="124"/>
      <c r="D78" s="124"/>
      <c r="E78" s="122"/>
      <c r="F78" s="60"/>
      <c r="G78" s="123"/>
      <c r="H78" s="47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</row>
    <row r="79" spans="2:199" x14ac:dyDescent="0.25">
      <c r="B79" s="52"/>
      <c r="C79" s="9"/>
      <c r="D79" s="121"/>
      <c r="E79" s="122"/>
      <c r="F79" s="60"/>
      <c r="G79" s="123"/>
      <c r="H79" s="47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</row>
    <row r="80" spans="2:199" x14ac:dyDescent="0.25">
      <c r="B80" s="80" t="s">
        <v>40</v>
      </c>
      <c r="C80" s="125"/>
      <c r="D80" s="126"/>
      <c r="E80" s="127"/>
      <c r="F80" s="128"/>
      <c r="G80" s="129"/>
      <c r="H80" s="47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</row>
    <row r="81" spans="2:199" x14ac:dyDescent="0.25">
      <c r="B81" s="164" t="s">
        <v>41</v>
      </c>
      <c r="C81" s="164"/>
      <c r="D81" s="164"/>
      <c r="E81" s="164"/>
      <c r="F81" s="164"/>
      <c r="G81" s="164"/>
      <c r="H81" s="47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</row>
    <row r="82" spans="2:199" ht="22.2" customHeight="1" x14ac:dyDescent="0.25">
      <c r="B82" s="164" t="s">
        <v>42</v>
      </c>
      <c r="C82" s="164"/>
      <c r="D82" s="164"/>
      <c r="E82" s="164"/>
      <c r="F82" s="164"/>
      <c r="G82" s="164"/>
      <c r="H82" s="47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</row>
    <row r="83" spans="2:199" x14ac:dyDescent="0.25">
      <c r="B83" s="164" t="s">
        <v>55</v>
      </c>
      <c r="C83" s="164"/>
      <c r="D83" s="164"/>
      <c r="E83" s="164"/>
      <c r="F83" s="164"/>
      <c r="G83" s="164"/>
      <c r="H83" s="73"/>
      <c r="I83" s="73"/>
      <c r="J83" s="73"/>
      <c r="K83" s="73"/>
      <c r="L83" s="73"/>
      <c r="M83" s="74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6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68"/>
      <c r="DE83" s="75"/>
      <c r="DF83" s="75"/>
      <c r="DG83" s="75"/>
      <c r="DH83" s="75"/>
      <c r="DI83" s="75"/>
      <c r="DJ83" s="75"/>
      <c r="DK83" s="75"/>
      <c r="DL83" s="72"/>
      <c r="DM83" s="75"/>
      <c r="DN83" s="75"/>
      <c r="DO83" s="75"/>
      <c r="DP83" s="76"/>
      <c r="DQ83" s="75"/>
      <c r="DR83" s="75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5"/>
      <c r="EF83" s="73"/>
      <c r="EG83" s="73"/>
      <c r="EH83" s="75"/>
      <c r="EI83" s="75"/>
      <c r="EJ83" s="73"/>
      <c r="EK83" s="73"/>
      <c r="EL83" s="74"/>
      <c r="EM83" s="74"/>
      <c r="EN83" s="73"/>
      <c r="EO83" s="73"/>
      <c r="EP83" s="73"/>
      <c r="EQ83" s="73"/>
      <c r="ER83" s="73"/>
      <c r="ES83" s="73"/>
      <c r="ET83" s="73"/>
      <c r="EU83" s="75"/>
      <c r="EV83" s="76"/>
      <c r="EW83" s="77"/>
      <c r="EX83" s="77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73"/>
      <c r="GE83" s="73"/>
      <c r="GF83" s="73"/>
      <c r="GG83" s="73"/>
      <c r="GH83" s="77"/>
      <c r="GI83" s="73"/>
      <c r="GJ83" s="73"/>
      <c r="GK83" s="73"/>
      <c r="GL83" s="73"/>
      <c r="GM83" s="73"/>
      <c r="GN83" s="73"/>
      <c r="GO83" s="73"/>
      <c r="GP83" s="75"/>
      <c r="GQ83" s="73"/>
    </row>
    <row r="84" spans="2:199" x14ac:dyDescent="0.25">
      <c r="B84" s="164" t="s">
        <v>52</v>
      </c>
      <c r="C84" s="164"/>
      <c r="D84" s="164"/>
      <c r="E84" s="164"/>
      <c r="F84" s="164"/>
      <c r="G84" s="164"/>
      <c r="H84" s="73"/>
      <c r="I84" s="73"/>
      <c r="J84" s="73"/>
      <c r="K84" s="73"/>
      <c r="L84" s="73"/>
      <c r="M84" s="74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6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68"/>
      <c r="DE84" s="75"/>
      <c r="DF84" s="75"/>
      <c r="DG84" s="75"/>
      <c r="DH84" s="75"/>
      <c r="DI84" s="75"/>
      <c r="DJ84" s="75"/>
      <c r="DK84" s="75"/>
      <c r="DL84" s="72"/>
      <c r="DM84" s="75"/>
      <c r="DN84" s="75"/>
      <c r="DO84" s="75"/>
      <c r="DP84" s="76"/>
      <c r="DQ84" s="75"/>
      <c r="DR84" s="75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5"/>
      <c r="EF84" s="73"/>
      <c r="EG84" s="73"/>
      <c r="EH84" s="75"/>
      <c r="EI84" s="75"/>
      <c r="EJ84" s="73"/>
      <c r="EK84" s="73"/>
      <c r="EL84" s="74"/>
      <c r="EM84" s="74"/>
      <c r="EN84" s="73"/>
      <c r="EO84" s="73"/>
      <c r="EP84" s="73"/>
      <c r="EQ84" s="73"/>
      <c r="ER84" s="73"/>
      <c r="ES84" s="73"/>
      <c r="ET84" s="73"/>
      <c r="EU84" s="75"/>
      <c r="EV84" s="76"/>
      <c r="EW84" s="77"/>
      <c r="EX84" s="77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73"/>
      <c r="GE84" s="73"/>
      <c r="GF84" s="73"/>
      <c r="GG84" s="73"/>
      <c r="GH84" s="77"/>
      <c r="GI84" s="73"/>
      <c r="GJ84" s="73"/>
      <c r="GK84" s="73"/>
      <c r="GL84" s="73"/>
      <c r="GM84" s="73"/>
      <c r="GN84" s="73"/>
      <c r="GO84" s="73"/>
      <c r="GP84" s="75"/>
      <c r="GQ84" s="73"/>
    </row>
    <row r="85" spans="2:199" x14ac:dyDescent="0.25">
      <c r="B85" s="164" t="s">
        <v>47</v>
      </c>
      <c r="C85" s="164"/>
      <c r="D85" s="164"/>
      <c r="E85" s="164"/>
      <c r="F85" s="164"/>
      <c r="G85" s="164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</row>
    <row r="86" spans="2:199" ht="22.8" customHeight="1" x14ac:dyDescent="0.25">
      <c r="B86" s="164" t="s">
        <v>48</v>
      </c>
      <c r="C86" s="164"/>
      <c r="D86" s="164"/>
      <c r="E86" s="164"/>
      <c r="F86" s="164"/>
      <c r="G86" s="164"/>
      <c r="H86" s="70"/>
      <c r="I86" s="70"/>
      <c r="J86" s="70"/>
      <c r="K86" s="70"/>
      <c r="L86" s="70"/>
      <c r="M86" s="10"/>
      <c r="N86" s="70"/>
      <c r="O86" s="70"/>
      <c r="P86" s="70"/>
      <c r="Q86" s="70"/>
      <c r="R86" s="70"/>
      <c r="S86" s="70"/>
      <c r="T86" s="70"/>
      <c r="U86" s="69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51"/>
      <c r="CS86" s="69"/>
      <c r="CT86" s="69"/>
      <c r="CU86" s="69"/>
      <c r="CV86" s="70"/>
      <c r="CW86" s="70"/>
      <c r="CX86" s="70"/>
      <c r="CY86" s="70"/>
      <c r="CZ86" s="70"/>
      <c r="DA86" s="70"/>
      <c r="DB86" s="70"/>
      <c r="DC86" s="70"/>
      <c r="DD86" s="1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1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10"/>
      <c r="EM86" s="10"/>
      <c r="EN86" s="70"/>
      <c r="EO86" s="70"/>
      <c r="EP86" s="70"/>
      <c r="EQ86" s="70"/>
      <c r="ER86" s="70"/>
      <c r="ES86" s="79"/>
      <c r="ET86" s="79"/>
      <c r="EU86" s="70"/>
      <c r="EV86" s="1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</row>
    <row r="87" spans="2:199" x14ac:dyDescent="0.25">
      <c r="B87" s="164" t="s">
        <v>49</v>
      </c>
      <c r="C87" s="164"/>
      <c r="D87" s="164"/>
      <c r="E87" s="164"/>
      <c r="F87" s="164"/>
      <c r="G87" s="164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</row>
    <row r="88" spans="2:199" x14ac:dyDescent="0.25">
      <c r="B88" s="164" t="s">
        <v>50</v>
      </c>
      <c r="C88" s="164"/>
      <c r="D88" s="164"/>
      <c r="E88" s="164"/>
      <c r="F88" s="164"/>
      <c r="G88" s="164"/>
      <c r="H88" s="70"/>
      <c r="I88" s="70"/>
      <c r="J88" s="70"/>
      <c r="K88" s="70"/>
      <c r="L88" s="70"/>
      <c r="M88" s="10"/>
      <c r="N88" s="70"/>
      <c r="O88" s="70"/>
      <c r="P88" s="70"/>
      <c r="Q88" s="70"/>
      <c r="R88" s="70"/>
      <c r="S88" s="70"/>
      <c r="T88" s="70"/>
      <c r="U88" s="69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51"/>
      <c r="CS88" s="69"/>
      <c r="CT88" s="69"/>
      <c r="CU88" s="69"/>
      <c r="CV88" s="70"/>
      <c r="CW88" s="70"/>
      <c r="CX88" s="70"/>
      <c r="CY88" s="70"/>
      <c r="CZ88" s="70"/>
      <c r="DA88" s="70"/>
      <c r="DB88" s="70"/>
      <c r="DC88" s="70"/>
      <c r="DD88" s="10"/>
      <c r="DE88" s="70"/>
      <c r="DF88" s="70"/>
      <c r="DG88" s="70"/>
      <c r="DH88" s="70"/>
      <c r="DI88" s="70"/>
      <c r="DJ88" s="70"/>
      <c r="DK88" s="70"/>
      <c r="DL88" s="72"/>
      <c r="DM88" s="70"/>
      <c r="DN88" s="70"/>
      <c r="DO88" s="70"/>
      <c r="DP88" s="1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10"/>
      <c r="EM88" s="10"/>
      <c r="EN88" s="70"/>
      <c r="EO88" s="70"/>
      <c r="EP88" s="70"/>
      <c r="EQ88" s="70"/>
      <c r="ER88" s="70"/>
      <c r="ES88" s="70"/>
      <c r="ET88" s="70"/>
      <c r="EU88" s="70"/>
      <c r="EV88" s="1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</row>
    <row r="89" spans="2:199" x14ac:dyDescent="0.25">
      <c r="B89" s="164" t="s">
        <v>51</v>
      </c>
      <c r="C89" s="164"/>
      <c r="D89" s="164"/>
      <c r="E89" s="164"/>
      <c r="F89" s="164"/>
      <c r="G89" s="164"/>
      <c r="H89" s="70"/>
      <c r="I89" s="70"/>
      <c r="J89" s="70"/>
      <c r="K89" s="70"/>
      <c r="L89" s="70"/>
      <c r="M89" s="10"/>
      <c r="N89" s="70"/>
      <c r="O89" s="70"/>
      <c r="P89" s="70"/>
      <c r="Q89" s="70"/>
      <c r="R89" s="70"/>
      <c r="S89" s="70"/>
      <c r="T89" s="70"/>
      <c r="U89" s="69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51"/>
      <c r="CS89" s="69"/>
      <c r="CT89" s="69"/>
      <c r="CU89" s="69"/>
      <c r="CV89" s="70"/>
      <c r="CW89" s="70"/>
      <c r="CX89" s="70"/>
      <c r="CY89" s="70"/>
      <c r="CZ89" s="70"/>
      <c r="DA89" s="70"/>
      <c r="DB89" s="70"/>
      <c r="DC89" s="70"/>
      <c r="DD89" s="1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1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10"/>
      <c r="EM89" s="10"/>
      <c r="EN89" s="70"/>
      <c r="EO89" s="70"/>
      <c r="EP89" s="70"/>
      <c r="EQ89" s="70"/>
      <c r="ER89" s="70"/>
      <c r="ES89" s="70"/>
      <c r="ET89" s="70"/>
      <c r="EU89" s="70"/>
      <c r="EV89" s="1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</row>
    <row r="90" spans="2:199" x14ac:dyDescent="0.25">
      <c r="B90" s="144"/>
      <c r="C90" s="144"/>
      <c r="D90" s="144"/>
      <c r="E90" s="144"/>
      <c r="F90" s="144"/>
      <c r="G90" s="144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</row>
    <row r="91" spans="2:199" x14ac:dyDescent="0.2">
      <c r="B91" s="70" t="s">
        <v>43</v>
      </c>
      <c r="C91" s="88"/>
      <c r="D91" s="88"/>
      <c r="E91" s="114"/>
      <c r="F91" s="86"/>
      <c r="G91" s="87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</row>
    <row r="92" spans="2:199" x14ac:dyDescent="0.25">
      <c r="B92" s="48"/>
      <c r="C92" s="10"/>
      <c r="D92" s="131"/>
      <c r="E92" s="108"/>
      <c r="F92" s="131"/>
      <c r="G92" s="71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</row>
    <row r="93" spans="2:199" x14ac:dyDescent="0.25">
      <c r="B93" s="48"/>
      <c r="C93" s="10"/>
      <c r="D93" s="131"/>
      <c r="E93" s="108"/>
      <c r="F93" s="131"/>
      <c r="G93" s="71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</row>
    <row r="94" spans="2:199" x14ac:dyDescent="0.25">
      <c r="B94" s="48"/>
      <c r="C94" s="10"/>
      <c r="D94" s="131"/>
      <c r="E94" s="108"/>
      <c r="F94" s="131"/>
      <c r="G94" s="71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</row>
    <row r="95" spans="2:199" x14ac:dyDescent="0.25">
      <c r="B95" s="48"/>
      <c r="C95" s="10"/>
      <c r="D95" s="131"/>
      <c r="E95" s="108"/>
      <c r="F95" s="136"/>
      <c r="G95" s="71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</row>
    <row r="96" spans="2:199" x14ac:dyDescent="0.25">
      <c r="B96" s="35"/>
      <c r="C96" s="9"/>
      <c r="D96" s="121"/>
      <c r="E96" s="108"/>
      <c r="F96" s="131"/>
      <c r="G96" s="71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</row>
    <row r="97" spans="2:199" x14ac:dyDescent="0.25">
      <c r="B97" s="39"/>
      <c r="C97" s="132"/>
      <c r="D97" s="133"/>
      <c r="E97" s="108"/>
      <c r="F97" s="131"/>
      <c r="G97" s="71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</row>
    <row r="98" spans="2:199" x14ac:dyDescent="0.25">
      <c r="B98" s="39"/>
      <c r="C98" s="134"/>
      <c r="D98" s="135"/>
      <c r="E98" s="108"/>
      <c r="F98" s="131"/>
      <c r="G98" s="71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</row>
    <row r="99" spans="2:199" x14ac:dyDescent="0.25">
      <c r="B99" s="153"/>
      <c r="C99" s="68"/>
      <c r="D99" s="131"/>
      <c r="E99" s="108"/>
      <c r="F99" s="131"/>
      <c r="G99" s="71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</row>
    <row r="100" spans="2:199" x14ac:dyDescent="0.25">
      <c r="B100" s="153"/>
      <c r="C100" s="68"/>
      <c r="D100" s="136"/>
      <c r="E100" s="108"/>
      <c r="F100" s="131"/>
      <c r="G100" s="71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</row>
    <row r="101" spans="2:199" x14ac:dyDescent="0.25">
      <c r="B101" s="153"/>
      <c r="C101" s="68"/>
      <c r="D101" s="136"/>
      <c r="E101" s="108"/>
      <c r="F101" s="131"/>
      <c r="G101" s="71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</row>
    <row r="102" spans="2:199" x14ac:dyDescent="0.25">
      <c r="B102" s="153"/>
      <c r="C102" s="68"/>
      <c r="D102" s="136"/>
      <c r="E102" s="108"/>
      <c r="F102" s="131"/>
      <c r="G102" s="71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</row>
    <row r="103" spans="2:199" x14ac:dyDescent="0.25">
      <c r="B103" s="153"/>
      <c r="C103" s="68"/>
      <c r="D103" s="136"/>
      <c r="E103" s="108"/>
      <c r="F103" s="131"/>
      <c r="G103" s="71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</row>
    <row r="104" spans="2:199" x14ac:dyDescent="0.25">
      <c r="B104" s="153"/>
      <c r="C104" s="68"/>
      <c r="D104" s="136"/>
      <c r="E104" s="108"/>
      <c r="F104" s="131"/>
      <c r="G104" s="71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</row>
    <row r="105" spans="2:199" x14ac:dyDescent="0.25">
      <c r="B105" s="153"/>
      <c r="C105" s="68"/>
      <c r="D105" s="136"/>
      <c r="E105" s="108"/>
      <c r="F105" s="131"/>
      <c r="G105" s="71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</row>
    <row r="106" spans="2:199" x14ac:dyDescent="0.25">
      <c r="B106" s="39"/>
      <c r="C106" s="10"/>
      <c r="D106" s="131"/>
      <c r="E106" s="108"/>
      <c r="F106" s="131"/>
      <c r="G106" s="71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</row>
    <row r="107" spans="2:199" x14ac:dyDescent="0.2">
      <c r="B107" s="118"/>
      <c r="C107" s="124"/>
      <c r="D107" s="124"/>
      <c r="E107" s="108"/>
      <c r="F107" s="131"/>
      <c r="G107" s="71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</row>
    <row r="108" spans="2:199" ht="13.8" x14ac:dyDescent="0.25">
      <c r="B108" s="36"/>
      <c r="C108" s="130"/>
      <c r="D108" s="137"/>
      <c r="E108" s="108"/>
      <c r="F108" s="131"/>
      <c r="G108" s="71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</row>
    <row r="109" spans="2:199" x14ac:dyDescent="0.2">
      <c r="B109" s="37"/>
      <c r="C109" s="130"/>
      <c r="D109" s="130"/>
      <c r="E109" s="108"/>
      <c r="F109" s="131"/>
      <c r="G109" s="71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</row>
    <row r="110" spans="2:199" x14ac:dyDescent="0.2">
      <c r="B110" s="38"/>
      <c r="C110" s="130"/>
      <c r="D110" s="130"/>
      <c r="E110" s="108"/>
      <c r="F110" s="131"/>
      <c r="G110" s="71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</row>
    <row r="111" spans="2:199" x14ac:dyDescent="0.2">
      <c r="B111" s="38"/>
      <c r="C111" s="130"/>
      <c r="D111" s="130"/>
      <c r="E111" s="108"/>
      <c r="F111" s="131"/>
      <c r="G111" s="71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</row>
    <row r="112" spans="2:199" x14ac:dyDescent="0.25">
      <c r="B112" s="48"/>
      <c r="C112" s="45"/>
      <c r="D112" s="150"/>
      <c r="E112" s="151"/>
      <c r="F112" s="150"/>
      <c r="G112" s="55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</row>
    <row r="113" spans="2:199" x14ac:dyDescent="0.25">
      <c r="B113" s="48"/>
      <c r="C113" s="45"/>
      <c r="D113" s="150"/>
      <c r="E113" s="151"/>
      <c r="F113" s="150"/>
      <c r="G113" s="55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</row>
  </sheetData>
  <mergeCells count="13">
    <mergeCell ref="B88:G88"/>
    <mergeCell ref="B89:G89"/>
    <mergeCell ref="B82:G82"/>
    <mergeCell ref="B83:G83"/>
    <mergeCell ref="B85:G85"/>
    <mergeCell ref="B86:G86"/>
    <mergeCell ref="B87:G87"/>
    <mergeCell ref="B84:G84"/>
    <mergeCell ref="B5:G5"/>
    <mergeCell ref="B2:G2"/>
    <mergeCell ref="B3:G3"/>
    <mergeCell ref="B4:G4"/>
    <mergeCell ref="B81:G81"/>
  </mergeCells>
  <phoneticPr fontId="0" type="noConversion"/>
  <pageMargins left="0.44" right="0.44" top="0.25" bottom="0.21" header="0.15748031496062992" footer="0"/>
  <pageSetup scale="70" orientation="portrait" r:id="rId1"/>
  <headerFooter alignWithMargins="0"/>
  <ignoredErrors>
    <ignoredError sqref="D43 D5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e77c208a8302d85cd4e249fff931b229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efffd9af8a13b64d2babcf87a90dd478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0FE613-E40C-452C-B8DB-3E9FDDE2E5AA}">
  <ds:schemaRefs>
    <ds:schemaRef ds:uri="http://schemas.microsoft.com/office/2006/documentManagement/types"/>
    <ds:schemaRef ds:uri="http://schemas.microsoft.com/office/2006/metadata/properties"/>
    <ds:schemaRef ds:uri="ca0b8503-558e-4550-823a-26f008707f9a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f1d2543-a317-404b-b796-299c7d33105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B4F5591-5119-4B45-BD5C-CE0AF1FF20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93CFB-B103-40B7-BC4A-D612E287B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D. Pública Colones</vt:lpstr>
      <vt:lpstr>D. Pública Dólares</vt:lpstr>
      <vt:lpstr>'D. Pública Colones'!Área_de_impresión</vt:lpstr>
      <vt:lpstr>'D. Pública Dólares'!Área_de_impresión</vt:lpstr>
      <vt:lpstr>'D. Pública Dólares'!Títulos_a_imprimir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jimenezgr</dc:creator>
  <cp:keywords/>
  <dc:description/>
  <cp:lastModifiedBy>Ana Beatriz Hernandez Hernandez</cp:lastModifiedBy>
  <cp:revision/>
  <dcterms:created xsi:type="dcterms:W3CDTF">2004-06-17T15:53:07Z</dcterms:created>
  <dcterms:modified xsi:type="dcterms:W3CDTF">2022-05-24T20:21:00Z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