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codeName="ThisWorkbook" hidePivotFieldList="1"/>
  <mc:AlternateContent xmlns:mc="http://schemas.openxmlformats.org/markup-compatibility/2006">
    <mc:Choice Requires="x15">
      <x15ac:absPath xmlns:x15ac="http://schemas.microsoft.com/office/spreadsheetml/2010/11/ac" url="https://mhaciendacr-my.sharepoint.com/personal/munozcr_hacienda_go_cr/Documents/Documentos/Equipo de Estadística/Revisiones/5-Anexos Informe I SEM 2024-Cuadro Mens/10-VF Anexos Up to Web HDA 25SET24/File con nombre ajustado subido a WEB HDA 25SET24/"/>
    </mc:Choice>
  </mc:AlternateContent>
  <xr:revisionPtr revIDLastSave="199" documentId="8_{8EB58D75-1043-4264-B5E8-085ED7707C56}" xr6:coauthVersionLast="47" xr6:coauthVersionMax="47" xr10:uidLastSave="{12AAEC57-DD1E-4178-8828-3C14991CCDEE}"/>
  <bookViews>
    <workbookView xWindow="-108" yWindow="-108" windowWidth="23256" windowHeight="12456" tabRatio="652" xr2:uid="{00000000-000D-0000-FFFF-FFFF00000000}"/>
  </bookViews>
  <sheets>
    <sheet name="Índice" sheetId="51" r:id="rId1"/>
    <sheet name="Anexo 1" sheetId="46" r:id="rId2"/>
    <sheet name="Anexo 2" sheetId="14" r:id="rId3"/>
    <sheet name="Anexo 3" sheetId="42" r:id="rId4"/>
    <sheet name="Anexo 4" sheetId="16" r:id="rId5"/>
    <sheet name="Anexo 5" sheetId="17" r:id="rId6"/>
    <sheet name="Anexo 5.1" sheetId="47" state="hidden" r:id="rId7"/>
    <sheet name="Anexo 6" sheetId="48" r:id="rId8"/>
    <sheet name="Anexo 7" sheetId="50" r:id="rId9"/>
  </sheets>
  <definedNames>
    <definedName name="_xlnm._FilterDatabase" localSheetId="1" hidden="1">'Anexo 1'!$A$8:$N$49</definedName>
    <definedName name="_xlnm._FilterDatabase" localSheetId="6" hidden="1">'Anexo 5.1'!$A$12:$AU$13</definedName>
    <definedName name="_xlnm.Print_Area" localSheetId="1">'Anexo 1'!$A$4:$N$60</definedName>
    <definedName name="_xlnm.Print_Area" localSheetId="2">'Anexo 2'!$A$3:$O$67</definedName>
    <definedName name="_xlnm.Print_Area" localSheetId="3">'Anexo 3'!$A$3:$R$61</definedName>
    <definedName name="_xlnm.Print_Area" localSheetId="4">'Anexo 4'!$A$3:$K$56</definedName>
    <definedName name="_xlnm.Print_Area" localSheetId="5">'Anexo 5'!$A$3:$BA$65</definedName>
    <definedName name="_xlnm.Print_Area" localSheetId="6">'Anexo 5.1'!$A$7:$BA$43</definedName>
    <definedName name="_xlnm.Print_Area" localSheetId="7">'Anexo 6'!$A$3:$Q$55</definedName>
    <definedName name="_xlnm.Print_Area" localSheetId="8">'Anexo 7'!$A$1:$Q$28</definedName>
    <definedName name="_xlnm.Print_Titles" localSheetId="1">'Anexo 1'!$4:$8</definedName>
    <definedName name="_xlnm.Print_Titles" localSheetId="2">'Anexo 2'!$1:$8</definedName>
    <definedName name="_xlnm.Print_Titles" localSheetId="3">'Anexo 3'!$3:$8</definedName>
    <definedName name="_xlnm.Print_Titles" localSheetId="4">'Anexo 4'!$3:$8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8" i="42" l="1"/>
  <c r="L12" i="48"/>
  <c r="P12" i="48"/>
  <c r="P13" i="48"/>
  <c r="L29" i="48"/>
  <c r="L30" i="48"/>
  <c r="K35" i="48"/>
  <c r="L37" i="48"/>
  <c r="M37" i="48"/>
  <c r="P37" i="48"/>
  <c r="N35" i="48"/>
  <c r="D12" i="14"/>
  <c r="D13" i="42"/>
  <c r="D12" i="17"/>
  <c r="BA37" i="17"/>
  <c r="P45" i="48"/>
  <c r="P35" i="48"/>
  <c r="P41" i="48"/>
  <c r="P36" i="48"/>
  <c r="M36" i="48"/>
  <c r="L36" i="48"/>
  <c r="H10" i="50"/>
  <c r="N16" i="42"/>
  <c r="G32" i="16"/>
  <c r="K32" i="16"/>
  <c r="J32" i="16"/>
  <c r="I32" i="16"/>
  <c r="D31" i="16"/>
  <c r="A31" i="16"/>
  <c r="M26" i="48" l="1"/>
  <c r="P26" i="48" s="1"/>
  <c r="G20" i="16" l="1"/>
  <c r="F20" i="16"/>
  <c r="E20" i="16"/>
  <c r="F42" i="42"/>
  <c r="F32" i="42"/>
  <c r="Q31" i="48" l="1"/>
  <c r="N31" i="48"/>
  <c r="K31" i="48" s="1"/>
  <c r="I31" i="48"/>
  <c r="J31" i="48"/>
  <c r="J19" i="48"/>
  <c r="F19" i="48"/>
  <c r="N19" i="48" s="1"/>
  <c r="J18" i="48"/>
  <c r="I36" i="48"/>
  <c r="G29" i="48"/>
  <c r="I30" i="48"/>
  <c r="M12" i="48"/>
  <c r="J14" i="16"/>
  <c r="J20" i="16" s="1"/>
  <c r="I14" i="16"/>
  <c r="I20" i="16" s="1"/>
  <c r="L32" i="42"/>
  <c r="M32" i="42"/>
  <c r="N32" i="42"/>
  <c r="O32" i="42"/>
  <c r="P32" i="42"/>
  <c r="Q32" i="42"/>
  <c r="R32" i="42"/>
  <c r="K32" i="42"/>
  <c r="N36" i="42"/>
  <c r="Q19" i="48" l="1"/>
  <c r="I19" i="48"/>
  <c r="O19" i="48"/>
  <c r="K19" i="48"/>
  <c r="L19" i="48"/>
  <c r="M19" i="48"/>
  <c r="P19" i="48" s="1"/>
  <c r="O31" i="48"/>
  <c r="D16" i="17"/>
  <c r="F45" i="14" l="1"/>
  <c r="E45" i="14"/>
  <c r="L28" i="14"/>
  <c r="L15" i="14"/>
  <c r="D19" i="48" l="1"/>
  <c r="BA19" i="17"/>
  <c r="Q45" i="17"/>
  <c r="Q41" i="17"/>
  <c r="Q37" i="17"/>
  <c r="Q36" i="17"/>
  <c r="Q35" i="17"/>
  <c r="Q31" i="17"/>
  <c r="Q30" i="17"/>
  <c r="Q29" i="17"/>
  <c r="Q28" i="17"/>
  <c r="Q27" i="17"/>
  <c r="Q26" i="17"/>
  <c r="Q25" i="17"/>
  <c r="Q24" i="17"/>
  <c r="Q23" i="17"/>
  <c r="P45" i="17"/>
  <c r="P38" i="17"/>
  <c r="Q19" i="17"/>
  <c r="AC20" i="17"/>
  <c r="AB20" i="17"/>
  <c r="AA20" i="17"/>
  <c r="Z20" i="17"/>
  <c r="Y20" i="17"/>
  <c r="X20" i="17"/>
  <c r="W20" i="17"/>
  <c r="V20" i="17"/>
  <c r="U20" i="17"/>
  <c r="T20" i="17"/>
  <c r="S20" i="17"/>
  <c r="R20" i="17"/>
  <c r="P20" i="17"/>
  <c r="O20" i="17"/>
  <c r="N20" i="17"/>
  <c r="M20" i="17"/>
  <c r="L20" i="17"/>
  <c r="K20" i="17"/>
  <c r="J20" i="17"/>
  <c r="I20" i="17"/>
  <c r="H20" i="17"/>
  <c r="G20" i="17"/>
  <c r="F20" i="17"/>
  <c r="E19" i="17"/>
  <c r="D19" i="17"/>
  <c r="Q18" i="17"/>
  <c r="Q17" i="17"/>
  <c r="Q16" i="17"/>
  <c r="Q15" i="17"/>
  <c r="Q14" i="17"/>
  <c r="Q13" i="17"/>
  <c r="Q12" i="17"/>
  <c r="Q38" i="17" l="1"/>
  <c r="AO19" i="17"/>
  <c r="D19" i="16"/>
  <c r="R20" i="42" l="1"/>
  <c r="Q20" i="42"/>
  <c r="P20" i="42"/>
  <c r="O20" i="42"/>
  <c r="N20" i="42"/>
  <c r="M20" i="42"/>
  <c r="L20" i="42"/>
  <c r="K20" i="42"/>
  <c r="F20" i="42"/>
  <c r="G19" i="42"/>
  <c r="H19" i="42" s="1"/>
  <c r="D19" i="42" l="1"/>
  <c r="E32" i="14"/>
  <c r="F32" i="14"/>
  <c r="F20" i="14"/>
  <c r="N19" i="14"/>
  <c r="E20" i="14"/>
  <c r="D19" i="14"/>
  <c r="I19" i="14" s="1"/>
  <c r="C17" i="14"/>
  <c r="C18" i="14"/>
  <c r="C19" i="14"/>
  <c r="B19" i="14"/>
  <c r="H19" i="14" l="1"/>
  <c r="E19" i="42" s="1"/>
  <c r="Q46" i="42"/>
  <c r="Q42" i="42"/>
  <c r="Q38" i="42"/>
  <c r="Q11" i="17"/>
  <c r="Q20" i="17" s="1"/>
  <c r="E28" i="46"/>
  <c r="E32" i="46" s="1"/>
  <c r="E20" i="46"/>
  <c r="D31" i="48"/>
  <c r="C31" i="48"/>
  <c r="A31" i="48"/>
  <c r="Q32" i="17"/>
  <c r="Q42" i="17"/>
  <c r="Q46" i="17"/>
  <c r="BA41" i="17"/>
  <c r="AC32" i="17"/>
  <c r="AB32" i="17"/>
  <c r="AA32" i="17"/>
  <c r="Z32" i="17"/>
  <c r="Y32" i="17"/>
  <c r="X32" i="17"/>
  <c r="W32" i="17"/>
  <c r="V32" i="17"/>
  <c r="U32" i="17"/>
  <c r="T32" i="17"/>
  <c r="S32" i="17"/>
  <c r="R32" i="17"/>
  <c r="AC46" i="17"/>
  <c r="AC42" i="17"/>
  <c r="AC38" i="17"/>
  <c r="O32" i="17"/>
  <c r="N32" i="17"/>
  <c r="M32" i="17"/>
  <c r="L32" i="17"/>
  <c r="K32" i="17"/>
  <c r="J32" i="17"/>
  <c r="I32" i="17"/>
  <c r="H32" i="17"/>
  <c r="G32" i="17"/>
  <c r="F32" i="17"/>
  <c r="E31" i="17"/>
  <c r="D31" i="17"/>
  <c r="C31" i="17"/>
  <c r="A31" i="17"/>
  <c r="H26" i="16"/>
  <c r="F45" i="42"/>
  <c r="Q48" i="42" l="1"/>
  <c r="AO31" i="17"/>
  <c r="AC48" i="17"/>
  <c r="Q48" i="17"/>
  <c r="G41" i="42" l="1"/>
  <c r="G36" i="42"/>
  <c r="G37" i="42"/>
  <c r="G35" i="42"/>
  <c r="G24" i="42"/>
  <c r="G25" i="42"/>
  <c r="G26" i="42"/>
  <c r="G27" i="42"/>
  <c r="G28" i="42"/>
  <c r="G29" i="42"/>
  <c r="G30" i="42"/>
  <c r="G31" i="42"/>
  <c r="G23" i="42"/>
  <c r="G12" i="42"/>
  <c r="G13" i="42"/>
  <c r="G14" i="42"/>
  <c r="G15" i="42"/>
  <c r="G16" i="42"/>
  <c r="G17" i="42"/>
  <c r="G18" i="42"/>
  <c r="G11" i="42"/>
  <c r="D31" i="42"/>
  <c r="A31" i="42"/>
  <c r="A31" i="14"/>
  <c r="B31" i="14"/>
  <c r="D31" i="14"/>
  <c r="H31" i="14" s="1"/>
  <c r="E31" i="42" s="1"/>
  <c r="G32" i="42" l="1"/>
  <c r="G20" i="42"/>
  <c r="I31" i="14"/>
  <c r="J14" i="48" l="1"/>
  <c r="L17" i="48"/>
  <c r="M17" i="48"/>
  <c r="P17" i="48" s="1"/>
  <c r="N27" i="14"/>
  <c r="N17" i="14"/>
  <c r="N14" i="14"/>
  <c r="N13" i="14"/>
  <c r="N41" i="14"/>
  <c r="I41" i="48" l="1"/>
  <c r="Q41" i="48"/>
  <c r="N41" i="48"/>
  <c r="O41" i="48" s="1"/>
  <c r="M41" i="48"/>
  <c r="L41" i="48"/>
  <c r="J41" i="48"/>
  <c r="K41" i="48" l="1"/>
  <c r="L35" i="14"/>
  <c r="K30" i="16"/>
  <c r="N11" i="14"/>
  <c r="H41" i="16" l="1"/>
  <c r="E42" i="16"/>
  <c r="Q17" i="48"/>
  <c r="I24" i="48"/>
  <c r="H41" i="42" l="1"/>
  <c r="H36" i="42"/>
  <c r="H30" i="42"/>
  <c r="H14" i="42"/>
  <c r="P32" i="17"/>
  <c r="F46" i="42" l="1"/>
  <c r="G42" i="42"/>
  <c r="G38" i="42"/>
  <c r="F38" i="42"/>
  <c r="BA11" i="17"/>
  <c r="BA12" i="17"/>
  <c r="BA13" i="17"/>
  <c r="BA14" i="17"/>
  <c r="BA15" i="17"/>
  <c r="BA16" i="17"/>
  <c r="BA17" i="17"/>
  <c r="BA18" i="17"/>
  <c r="BA23" i="17"/>
  <c r="BA24" i="17"/>
  <c r="BA26" i="17"/>
  <c r="BA27" i="17"/>
  <c r="BA28" i="17"/>
  <c r="BA29" i="17"/>
  <c r="BA30" i="17"/>
  <c r="BA36" i="17"/>
  <c r="BA45" i="17"/>
  <c r="F48" i="42" l="1"/>
  <c r="M27" i="48"/>
  <c r="P27" i="48" s="1"/>
  <c r="Q27" i="48"/>
  <c r="J27" i="48"/>
  <c r="I27" i="48"/>
  <c r="L27" i="14"/>
  <c r="I16" i="48" l="1"/>
  <c r="A6" i="14"/>
  <c r="L11" i="14"/>
  <c r="G42" i="14"/>
  <c r="E45" i="46"/>
  <c r="M12" i="14" l="1"/>
  <c r="M13" i="14"/>
  <c r="M14" i="14"/>
  <c r="M16" i="14"/>
  <c r="M28" i="14"/>
  <c r="M45" i="14"/>
  <c r="M29" i="14"/>
  <c r="M11" i="14"/>
  <c r="M18" i="14"/>
  <c r="M30" i="14"/>
  <c r="M19" i="14"/>
  <c r="M23" i="14"/>
  <c r="M24" i="14"/>
  <c r="M26" i="14"/>
  <c r="M27" i="14"/>
  <c r="M17" i="14"/>
  <c r="M31" i="14"/>
  <c r="M35" i="14"/>
  <c r="M36" i="14"/>
  <c r="M37" i="14"/>
  <c r="M15" i="14"/>
  <c r="M41" i="14"/>
  <c r="O19" i="14"/>
  <c r="O41" i="14"/>
  <c r="O23" i="14"/>
  <c r="AA46" i="17"/>
  <c r="AA42" i="17"/>
  <c r="AA38" i="17"/>
  <c r="O46" i="17"/>
  <c r="O42" i="17"/>
  <c r="O38" i="17"/>
  <c r="O48" i="17" l="1"/>
  <c r="AA48" i="17"/>
  <c r="N45" i="17"/>
  <c r="I18" i="48" l="1"/>
  <c r="N37" i="14" l="1"/>
  <c r="N35" i="14"/>
  <c r="N26" i="14"/>
  <c r="N24" i="14"/>
  <c r="S46" i="17" l="1"/>
  <c r="T46" i="17"/>
  <c r="U46" i="17"/>
  <c r="V46" i="17"/>
  <c r="W46" i="17"/>
  <c r="X46" i="17"/>
  <c r="Y46" i="17"/>
  <c r="Z46" i="17"/>
  <c r="AB46" i="17"/>
  <c r="S42" i="17"/>
  <c r="T42" i="17"/>
  <c r="U42" i="17"/>
  <c r="V42" i="17"/>
  <c r="W42" i="17"/>
  <c r="X42" i="17"/>
  <c r="Y42" i="17"/>
  <c r="Z42" i="17"/>
  <c r="AB42" i="17"/>
  <c r="R38" i="17"/>
  <c r="S38" i="17"/>
  <c r="T38" i="17"/>
  <c r="U38" i="17"/>
  <c r="V38" i="17"/>
  <c r="W38" i="17"/>
  <c r="X38" i="17"/>
  <c r="Y38" i="17"/>
  <c r="T48" i="17" l="1"/>
  <c r="W48" i="17"/>
  <c r="S48" i="17"/>
  <c r="X48" i="17"/>
  <c r="U48" i="17"/>
  <c r="V48" i="17"/>
  <c r="Y48" i="17"/>
  <c r="H15" i="16"/>
  <c r="H23" i="16"/>
  <c r="H27" i="16"/>
  <c r="M18" i="48"/>
  <c r="P18" i="48" s="1"/>
  <c r="M30" i="48"/>
  <c r="P30" i="48" s="1"/>
  <c r="J28" i="48"/>
  <c r="H28" i="16"/>
  <c r="D11" i="48" l="1"/>
  <c r="D12" i="48"/>
  <c r="D13" i="48"/>
  <c r="D14" i="48"/>
  <c r="D15" i="48"/>
  <c r="D16" i="48"/>
  <c r="D17" i="48"/>
  <c r="D18" i="48"/>
  <c r="D20" i="48" l="1"/>
  <c r="L18" i="48"/>
  <c r="K14" i="16" l="1"/>
  <c r="K20" i="16" s="1"/>
  <c r="N12" i="14" l="1"/>
  <c r="L26" i="14"/>
  <c r="L13" i="14"/>
  <c r="H46" i="17" l="1"/>
  <c r="I46" i="17"/>
  <c r="J46" i="17"/>
  <c r="N46" i="17"/>
  <c r="H42" i="17"/>
  <c r="I42" i="17"/>
  <c r="J42" i="17"/>
  <c r="K42" i="17"/>
  <c r="L42" i="17"/>
  <c r="M42" i="17"/>
  <c r="N42" i="17"/>
  <c r="Z38" i="17"/>
  <c r="Z48" i="17" s="1"/>
  <c r="G38" i="17"/>
  <c r="H38" i="17"/>
  <c r="I38" i="17"/>
  <c r="J38" i="17"/>
  <c r="K38" i="17"/>
  <c r="L38" i="17"/>
  <c r="M38" i="17"/>
  <c r="N38" i="17"/>
  <c r="E46" i="16"/>
  <c r="F46" i="16"/>
  <c r="G46" i="16"/>
  <c r="I46" i="16"/>
  <c r="J46" i="16"/>
  <c r="K46" i="16"/>
  <c r="F42" i="16"/>
  <c r="G42" i="16"/>
  <c r="I42" i="16"/>
  <c r="J42" i="16"/>
  <c r="K42" i="16"/>
  <c r="E38" i="16"/>
  <c r="F38" i="16"/>
  <c r="G38" i="16"/>
  <c r="I38" i="16"/>
  <c r="J38" i="16"/>
  <c r="K38" i="16"/>
  <c r="E32" i="16"/>
  <c r="F32" i="16"/>
  <c r="L42" i="42"/>
  <c r="M42" i="42"/>
  <c r="N42" i="42"/>
  <c r="O42" i="42"/>
  <c r="P42" i="42"/>
  <c r="R42" i="42"/>
  <c r="L38" i="42"/>
  <c r="M38" i="42"/>
  <c r="N38" i="42"/>
  <c r="O38" i="42"/>
  <c r="P38" i="42"/>
  <c r="R38" i="42"/>
  <c r="G46" i="14"/>
  <c r="E42" i="14"/>
  <c r="F42" i="14"/>
  <c r="E38" i="14"/>
  <c r="F38" i="14"/>
  <c r="G48" i="16" l="1"/>
  <c r="E48" i="16"/>
  <c r="F48" i="16"/>
  <c r="N48" i="17"/>
  <c r="J48" i="17"/>
  <c r="I48" i="17"/>
  <c r="H48" i="17"/>
  <c r="J48" i="16"/>
  <c r="R46" i="42"/>
  <c r="R48" i="42" s="1"/>
  <c r="P46" i="42"/>
  <c r="P48" i="42" s="1"/>
  <c r="O46" i="42"/>
  <c r="O48" i="42" s="1"/>
  <c r="N46" i="42"/>
  <c r="N48" i="42" s="1"/>
  <c r="M46" i="42"/>
  <c r="M48" i="42" s="1"/>
  <c r="L46" i="42"/>
  <c r="L48" i="42" s="1"/>
  <c r="Q18" i="48" l="1"/>
  <c r="N18" i="48"/>
  <c r="K18" i="48" s="1"/>
  <c r="C18" i="48"/>
  <c r="E18" i="17"/>
  <c r="D18" i="17"/>
  <c r="C18" i="17"/>
  <c r="B18" i="17"/>
  <c r="H18" i="16"/>
  <c r="D18" i="16"/>
  <c r="C18" i="16"/>
  <c r="B18" i="16"/>
  <c r="D18" i="42"/>
  <c r="C18" i="42"/>
  <c r="B18" i="42"/>
  <c r="D18" i="14"/>
  <c r="H18" i="14" s="1"/>
  <c r="E18" i="42" s="1"/>
  <c r="B18" i="14"/>
  <c r="AO18" i="17" l="1"/>
  <c r="I18" i="14"/>
  <c r="O18" i="48"/>
  <c r="E46" i="14" l="1"/>
  <c r="E48" i="14" s="1"/>
  <c r="F46" i="14" l="1"/>
  <c r="F48" i="14" s="1"/>
  <c r="AB38" i="17"/>
  <c r="AB48" i="17" s="1"/>
  <c r="G45" i="42" l="1"/>
  <c r="H45" i="42" s="1"/>
  <c r="G46" i="42" l="1"/>
  <c r="G48" i="42" s="1"/>
  <c r="P46" i="17"/>
  <c r="P42" i="17"/>
  <c r="G38" i="14"/>
  <c r="P48" i="17" l="1"/>
  <c r="O18" i="14"/>
  <c r="O37" i="14"/>
  <c r="O12" i="14"/>
  <c r="G32" i="14"/>
  <c r="G20" i="14"/>
  <c r="G48" i="14" s="1"/>
  <c r="I48" i="16" l="1"/>
  <c r="I35" i="48" l="1"/>
  <c r="H37" i="16" l="1"/>
  <c r="H38" i="16" s="1"/>
  <c r="J20" i="42"/>
  <c r="I20" i="42"/>
  <c r="I32" i="42"/>
  <c r="I46" i="42"/>
  <c r="I42" i="42"/>
  <c r="N30" i="14"/>
  <c r="E45" i="17" l="1"/>
  <c r="I37" i="48" l="1"/>
  <c r="J37" i="48"/>
  <c r="N37" i="48"/>
  <c r="O37" i="48" s="1"/>
  <c r="Q37" i="48"/>
  <c r="F38" i="17"/>
  <c r="E37" i="17"/>
  <c r="AO37" i="17" s="1"/>
  <c r="D37" i="16"/>
  <c r="I38" i="42"/>
  <c r="I48" i="42" s="1"/>
  <c r="J38" i="42"/>
  <c r="K38" i="42"/>
  <c r="D37" i="42"/>
  <c r="D37" i="14"/>
  <c r="E38" i="46"/>
  <c r="K37" i="48" l="1"/>
  <c r="H37" i="14"/>
  <c r="E37" i="42" s="1"/>
  <c r="I37" i="14"/>
  <c r="K42" i="42" l="1"/>
  <c r="A11" i="47" l="1"/>
  <c r="O30" i="14" l="1"/>
  <c r="J32" i="42"/>
  <c r="Q12" i="48" l="1"/>
  <c r="Q13" i="48"/>
  <c r="Q14" i="48"/>
  <c r="Q15" i="48"/>
  <c r="Q16" i="48"/>
  <c r="Q36" i="48"/>
  <c r="N36" i="48"/>
  <c r="K36" i="48" s="1"/>
  <c r="J36" i="48"/>
  <c r="O36" i="48" l="1"/>
  <c r="J30" i="48"/>
  <c r="N30" i="48"/>
  <c r="K30" i="48" s="1"/>
  <c r="Q30" i="48"/>
  <c r="O30" i="48" l="1"/>
  <c r="N36" i="14" l="1"/>
  <c r="O36" i="14"/>
  <c r="N29" i="14"/>
  <c r="O29" i="14"/>
  <c r="C30" i="48" l="1"/>
  <c r="D30" i="48"/>
  <c r="A30" i="48"/>
  <c r="A30" i="17"/>
  <c r="C30" i="17"/>
  <c r="D30" i="17"/>
  <c r="E30" i="17"/>
  <c r="A30" i="16"/>
  <c r="C30" i="16"/>
  <c r="D30" i="16"/>
  <c r="A30" i="42"/>
  <c r="C30" i="42"/>
  <c r="D30" i="42"/>
  <c r="D30" i="14"/>
  <c r="A30" i="14"/>
  <c r="B30" i="14"/>
  <c r="C30" i="14"/>
  <c r="AO30" i="17" l="1"/>
  <c r="H30" i="14"/>
  <c r="E30" i="42" s="1"/>
  <c r="I30" i="14"/>
  <c r="M45" i="17"/>
  <c r="M46" i="17" s="1"/>
  <c r="M48" i="17" s="1"/>
  <c r="O16" i="14" l="1"/>
  <c r="N16" i="14"/>
  <c r="L24" i="14" l="1"/>
  <c r="H12" i="16" l="1"/>
  <c r="E12" i="17" l="1"/>
  <c r="I29" i="48"/>
  <c r="J29" i="48"/>
  <c r="M29" i="48"/>
  <c r="P29" i="48" s="1"/>
  <c r="N29" i="48"/>
  <c r="O29" i="48" s="1"/>
  <c r="Q29" i="48"/>
  <c r="K29" i="48" l="1"/>
  <c r="C29" i="48" l="1"/>
  <c r="D29" i="48"/>
  <c r="A29" i="48"/>
  <c r="D29" i="17"/>
  <c r="E29" i="17"/>
  <c r="C29" i="17"/>
  <c r="A29" i="17"/>
  <c r="C29" i="16"/>
  <c r="D29" i="16"/>
  <c r="H29" i="16"/>
  <c r="A29" i="16"/>
  <c r="C29" i="42"/>
  <c r="D29" i="42"/>
  <c r="A29" i="42"/>
  <c r="AO29" i="17" l="1"/>
  <c r="B29" i="14"/>
  <c r="C29" i="14"/>
  <c r="D29" i="14"/>
  <c r="I29" i="14" s="1"/>
  <c r="A29" i="14"/>
  <c r="H29" i="14" l="1"/>
  <c r="E29" i="42" l="1"/>
  <c r="D36" i="48" l="1"/>
  <c r="I12" i="48"/>
  <c r="J12" i="48"/>
  <c r="N12" i="48"/>
  <c r="K12" i="48" s="1"/>
  <c r="E36" i="17"/>
  <c r="AO36" i="17" s="1"/>
  <c r="AO12" i="17"/>
  <c r="H13" i="16"/>
  <c r="O12" i="48" l="1"/>
  <c r="D12" i="16"/>
  <c r="D12" i="42"/>
  <c r="I12" i="14" l="1"/>
  <c r="H12" i="14"/>
  <c r="E12" i="42" s="1"/>
  <c r="D36" i="16"/>
  <c r="D36" i="42" l="1"/>
  <c r="A36" i="42"/>
  <c r="D36" i="14"/>
  <c r="I36" i="14" s="1"/>
  <c r="A36" i="14"/>
  <c r="H36" i="14" l="1"/>
  <c r="E36" i="42" l="1"/>
  <c r="J16" i="48" l="1"/>
  <c r="L16" i="48"/>
  <c r="M16" i="48"/>
  <c r="P16" i="48" s="1"/>
  <c r="N16" i="48"/>
  <c r="K16" i="48" s="1"/>
  <c r="I17" i="48"/>
  <c r="J17" i="48"/>
  <c r="N17" i="48"/>
  <c r="K17" i="48" s="1"/>
  <c r="O17" i="48" l="1"/>
  <c r="O16" i="48"/>
  <c r="R46" i="17"/>
  <c r="R42" i="17"/>
  <c r="G42" i="17"/>
  <c r="K46" i="42" l="1"/>
  <c r="K48" i="42" s="1"/>
  <c r="J42" i="42"/>
  <c r="D11" i="14"/>
  <c r="D13" i="14"/>
  <c r="H13" i="14" s="1"/>
  <c r="E13" i="42" s="1"/>
  <c r="D14" i="14"/>
  <c r="H14" i="14" s="1"/>
  <c r="E14" i="42" s="1"/>
  <c r="D15" i="14"/>
  <c r="H15" i="14" s="1"/>
  <c r="E15" i="42" s="1"/>
  <c r="D16" i="14"/>
  <c r="D17" i="14"/>
  <c r="D23" i="14"/>
  <c r="D24" i="14"/>
  <c r="D25" i="14"/>
  <c r="D26" i="14"/>
  <c r="D27" i="14"/>
  <c r="D28" i="14"/>
  <c r="D35" i="14"/>
  <c r="D38" i="14" s="1"/>
  <c r="E42" i="46"/>
  <c r="D41" i="14"/>
  <c r="I41" i="14" s="1"/>
  <c r="O17" i="14"/>
  <c r="D23" i="48"/>
  <c r="D24" i="48"/>
  <c r="D25" i="48"/>
  <c r="D26" i="48"/>
  <c r="D27" i="48"/>
  <c r="D28" i="48"/>
  <c r="D35" i="48"/>
  <c r="D38" i="48" s="1"/>
  <c r="D41" i="48"/>
  <c r="R48" i="17"/>
  <c r="L45" i="17"/>
  <c r="L46" i="17" s="1"/>
  <c r="L48" i="17" s="1"/>
  <c r="K45" i="17"/>
  <c r="K46" i="17" s="1"/>
  <c r="K48" i="17" s="1"/>
  <c r="G46" i="17"/>
  <c r="G48" i="17" s="1"/>
  <c r="F42" i="17"/>
  <c r="F46" i="17"/>
  <c r="E11" i="17"/>
  <c r="E13" i="17"/>
  <c r="E14" i="17"/>
  <c r="E15" i="17"/>
  <c r="E16" i="17"/>
  <c r="E17" i="17"/>
  <c r="E23" i="17"/>
  <c r="E24" i="17"/>
  <c r="E25" i="17"/>
  <c r="E26" i="17"/>
  <c r="E27" i="17"/>
  <c r="E28" i="17"/>
  <c r="E35" i="17"/>
  <c r="E41" i="17"/>
  <c r="D11" i="17"/>
  <c r="D13" i="17"/>
  <c r="D14" i="17"/>
  <c r="D15" i="17"/>
  <c r="D17" i="17"/>
  <c r="D23" i="17"/>
  <c r="D24" i="17"/>
  <c r="D25" i="17"/>
  <c r="D26" i="17"/>
  <c r="D27" i="17"/>
  <c r="D28" i="17"/>
  <c r="D35" i="17"/>
  <c r="D38" i="17" s="1"/>
  <c r="D41" i="17"/>
  <c r="Q28" i="48"/>
  <c r="Q23" i="48"/>
  <c r="N27" i="48"/>
  <c r="O27" i="48" s="1"/>
  <c r="N28" i="48"/>
  <c r="K28" i="48" s="1"/>
  <c r="L26" i="48"/>
  <c r="I23" i="48"/>
  <c r="J23" i="48"/>
  <c r="L28" i="48"/>
  <c r="L27" i="48"/>
  <c r="M28" i="48"/>
  <c r="P28" i="48" s="1"/>
  <c r="M24" i="48"/>
  <c r="P24" i="48" s="1"/>
  <c r="N15" i="48"/>
  <c r="O15" i="48" s="1"/>
  <c r="M15" i="48"/>
  <c r="P15" i="48" s="1"/>
  <c r="N14" i="48"/>
  <c r="O14" i="48" s="1"/>
  <c r="M14" i="48"/>
  <c r="P14" i="48" s="1"/>
  <c r="N13" i="48"/>
  <c r="O13" i="48" s="1"/>
  <c r="M13" i="48"/>
  <c r="L15" i="48"/>
  <c r="J15" i="48"/>
  <c r="I15" i="48"/>
  <c r="D16" i="16"/>
  <c r="N23" i="14"/>
  <c r="O11" i="14"/>
  <c r="O13" i="14"/>
  <c r="O14" i="14"/>
  <c r="O15" i="14"/>
  <c r="N28" i="14"/>
  <c r="N15" i="14"/>
  <c r="L23" i="14"/>
  <c r="O28" i="14"/>
  <c r="AV25" i="17"/>
  <c r="K23" i="16"/>
  <c r="D23" i="16"/>
  <c r="D24" i="16"/>
  <c r="D25" i="16"/>
  <c r="D26" i="16"/>
  <c r="D27" i="16"/>
  <c r="D28" i="16"/>
  <c r="H45" i="16"/>
  <c r="H46" i="16" s="1"/>
  <c r="N23" i="48"/>
  <c r="K23" i="48" s="1"/>
  <c r="M23" i="48"/>
  <c r="P23" i="48" s="1"/>
  <c r="L23" i="48"/>
  <c r="L13" i="48"/>
  <c r="L14" i="48"/>
  <c r="J13" i="48"/>
  <c r="I28" i="48"/>
  <c r="C28" i="48"/>
  <c r="A28" i="48"/>
  <c r="C28" i="17"/>
  <c r="A28" i="17"/>
  <c r="C28" i="16"/>
  <c r="A28" i="16"/>
  <c r="D28" i="42"/>
  <c r="C28" i="42"/>
  <c r="A28" i="42"/>
  <c r="C28" i="14"/>
  <c r="A28" i="14"/>
  <c r="C17" i="48"/>
  <c r="C16" i="48"/>
  <c r="C17" i="17"/>
  <c r="C16" i="17"/>
  <c r="B17" i="17"/>
  <c r="H16" i="16"/>
  <c r="H17" i="16"/>
  <c r="D17" i="16"/>
  <c r="B17" i="16"/>
  <c r="C17" i="16"/>
  <c r="C16" i="16"/>
  <c r="D16" i="42"/>
  <c r="D17" i="42"/>
  <c r="C17" i="42"/>
  <c r="C16" i="42"/>
  <c r="C16" i="14"/>
  <c r="B17" i="14"/>
  <c r="A7" i="48"/>
  <c r="A6" i="17"/>
  <c r="A6" i="16"/>
  <c r="A6" i="42"/>
  <c r="O27" i="14"/>
  <c r="D27" i="42"/>
  <c r="N45" i="48"/>
  <c r="O45" i="48" s="1"/>
  <c r="M45" i="48"/>
  <c r="I13" i="48"/>
  <c r="I14" i="48"/>
  <c r="N26" i="48"/>
  <c r="K26" i="48" s="1"/>
  <c r="Q26" i="48"/>
  <c r="J26" i="48"/>
  <c r="I26" i="48"/>
  <c r="H11" i="16"/>
  <c r="H14" i="16"/>
  <c r="O45" i="14"/>
  <c r="N45" i="14"/>
  <c r="O26" i="14"/>
  <c r="I45" i="48"/>
  <c r="J45" i="48"/>
  <c r="L45" i="48"/>
  <c r="Q45" i="48"/>
  <c r="D41" i="16"/>
  <c r="D35" i="16"/>
  <c r="D38" i="16" s="1"/>
  <c r="D15" i="16"/>
  <c r="D14" i="16"/>
  <c r="D13" i="16"/>
  <c r="D11" i="16"/>
  <c r="D41" i="42"/>
  <c r="D35" i="42"/>
  <c r="D38" i="42" s="1"/>
  <c r="D26" i="42"/>
  <c r="D25" i="42"/>
  <c r="D24" i="42"/>
  <c r="D23" i="42"/>
  <c r="D15" i="42"/>
  <c r="D14" i="42"/>
  <c r="D11" i="42"/>
  <c r="H42" i="16"/>
  <c r="Q24" i="48"/>
  <c r="M35" i="48"/>
  <c r="L35" i="48"/>
  <c r="J35" i="48"/>
  <c r="N24" i="48"/>
  <c r="K24" i="48" s="1"/>
  <c r="L24" i="48"/>
  <c r="J24" i="48"/>
  <c r="O35" i="14"/>
  <c r="O24" i="14"/>
  <c r="AO15" i="17" l="1"/>
  <c r="D20" i="14"/>
  <c r="AO24" i="17"/>
  <c r="AO25" i="17"/>
  <c r="AO11" i="17"/>
  <c r="D20" i="17"/>
  <c r="AO41" i="17"/>
  <c r="AO17" i="17"/>
  <c r="AO28" i="17"/>
  <c r="AO27" i="17"/>
  <c r="AO14" i="17"/>
  <c r="AO26" i="17"/>
  <c r="AO13" i="17"/>
  <c r="D20" i="42"/>
  <c r="E32" i="17"/>
  <c r="AO23" i="17"/>
  <c r="E38" i="17"/>
  <c r="AO35" i="17"/>
  <c r="D32" i="14"/>
  <c r="H20" i="16"/>
  <c r="D20" i="16"/>
  <c r="AO16" i="17"/>
  <c r="E20" i="17"/>
  <c r="I11" i="14"/>
  <c r="H23" i="14"/>
  <c r="F48" i="17"/>
  <c r="D32" i="48"/>
  <c r="D32" i="17"/>
  <c r="D32" i="42"/>
  <c r="H32" i="16"/>
  <c r="O26" i="48"/>
  <c r="D32" i="16"/>
  <c r="H28" i="14"/>
  <c r="E28" i="42" s="1"/>
  <c r="I28" i="14"/>
  <c r="H17" i="14"/>
  <c r="E17" i="42" s="1"/>
  <c r="I17" i="14"/>
  <c r="H27" i="14"/>
  <c r="E27" i="42" s="1"/>
  <c r="I27" i="14"/>
  <c r="H16" i="14"/>
  <c r="E16" i="42" s="1"/>
  <c r="I16" i="14"/>
  <c r="H26" i="14"/>
  <c r="E26" i="42" s="1"/>
  <c r="I26" i="14"/>
  <c r="I15" i="14"/>
  <c r="H25" i="14"/>
  <c r="E25" i="42" s="1"/>
  <c r="I25" i="14"/>
  <c r="I14" i="14"/>
  <c r="H24" i="14"/>
  <c r="E24" i="42" s="1"/>
  <c r="I24" i="14"/>
  <c r="I13" i="14"/>
  <c r="H41" i="14"/>
  <c r="E41" i="42" s="1"/>
  <c r="I23" i="14"/>
  <c r="E46" i="46"/>
  <c r="E48" i="46" s="1"/>
  <c r="D45" i="14"/>
  <c r="I45" i="14" s="1"/>
  <c r="O28" i="48"/>
  <c r="K14" i="48"/>
  <c r="K15" i="48"/>
  <c r="O24" i="48"/>
  <c r="K48" i="16"/>
  <c r="D45" i="16"/>
  <c r="J46" i="42"/>
  <c r="J48" i="42" s="1"/>
  <c r="E46" i="17"/>
  <c r="E42" i="17"/>
  <c r="K45" i="48"/>
  <c r="K13" i="48"/>
  <c r="D45" i="17"/>
  <c r="AO45" i="17" s="1"/>
  <c r="I35" i="14"/>
  <c r="D42" i="17"/>
  <c r="D45" i="48"/>
  <c r="D45" i="42"/>
  <c r="D42" i="42"/>
  <c r="D42" i="16"/>
  <c r="H35" i="14"/>
  <c r="H38" i="14" s="1"/>
  <c r="K27" i="48"/>
  <c r="O23" i="48"/>
  <c r="E20" i="42" l="1"/>
  <c r="E23" i="42"/>
  <c r="E32" i="42" s="1"/>
  <c r="H32" i="14"/>
  <c r="H20" i="14"/>
  <c r="H48" i="16"/>
  <c r="E48" i="17"/>
  <c r="H45" i="14"/>
  <c r="H46" i="14" s="1"/>
  <c r="D42" i="14"/>
  <c r="D42" i="48"/>
  <c r="D46" i="16"/>
  <c r="D48" i="16" s="1"/>
  <c r="D46" i="14"/>
  <c r="H42" i="14"/>
  <c r="E35" i="42"/>
  <c r="D46" i="48"/>
  <c r="D46" i="42"/>
  <c r="D48" i="42" s="1"/>
  <c r="D46" i="17"/>
  <c r="D48" i="17" s="1"/>
  <c r="D48" i="48" l="1"/>
  <c r="H48" i="14"/>
  <c r="D48" i="14"/>
  <c r="E38" i="42"/>
  <c r="E45" i="42"/>
  <c r="E46" i="42" l="1"/>
  <c r="E42" i="42"/>
  <c r="E48" i="42" l="1"/>
</calcChain>
</file>

<file path=xl/sharedStrings.xml><?xml version="1.0" encoding="utf-8"?>
<sst xmlns="http://schemas.openxmlformats.org/spreadsheetml/2006/main" count="1459" uniqueCount="331">
  <si>
    <t>Anexos al Informe de Seguimiento de los Créditos Externos en Periodo de Ejecución 
del Gobierno Central y Resto del Sector Público
I Semestre 2024</t>
  </si>
  <si>
    <t>Anexo 1</t>
  </si>
  <si>
    <t>FECHAS IMPORTANTES ASOCIADAS A LOS CONTRATOS DE PRÉSTAMO DE INVERSIÓN EN EJECUCIÓN</t>
  </si>
  <si>
    <t>Anexo 2</t>
  </si>
  <si>
    <t>ESTADO FINANCIERO, FÍSICO Y DE PLAZOS ASOCIADOS A LOS CRÉDITOS DE INVERSIÓN EN EJECUCIÓN</t>
  </si>
  <si>
    <t>Anexo 3</t>
  </si>
  <si>
    <t>PROGRAMACIÓN DE DESEMBOLSOS DE LOS CRÉDITOS EXTERNOS DE INVERSIÓN EN EJECUCIÓN</t>
  </si>
  <si>
    <t>Anexo 4</t>
  </si>
  <si>
    <t>ESTADO FINANCIERO DE LA CONTRAPARTIDA NACIONAL/INSTITUCIONAL Y DONACIÓN ASOCIADOS A LOS CRÉDITOS DE INVERSIÓN EN EJECUCIÓN</t>
  </si>
  <si>
    <t>Anexo 5</t>
  </si>
  <si>
    <t>DESEMBOLSOS, AVANCE FINANCIERO, AVANCE FISICO Y DESEMPEÑO 2013 AL I SEMESTRE 2024 DE LOS CRÉDITOS DE INVERSIÓN EN EJECUCIÓN</t>
  </si>
  <si>
    <t>CUADRO COMPARATIVO 2013 AL I SEMESTRE 2024</t>
  </si>
  <si>
    <t>Anexo 6</t>
  </si>
  <si>
    <t>GESTIÓN DEL VALOR PLANIFICADO DE LOS CRÉDITOS DE INVERSIÓN EN EJECUCIÓN</t>
  </si>
  <si>
    <t>Anexo 7</t>
  </si>
  <si>
    <t>AJUSTES EN EL MONTO TOTAL DEL PLAN DE INVERSIÓN DE LOS PROGRAMAS/PROYECTOS EN EJECUCIÓN</t>
  </si>
  <si>
    <t>ANEXO N° 1:</t>
  </si>
  <si>
    <t>(cifras expresadas en valores absolutos en US$)</t>
  </si>
  <si>
    <t>Referencia del Acreedor</t>
  </si>
  <si>
    <t>Nombre del Programa / Proyecto</t>
  </si>
  <si>
    <t xml:space="preserve">Unidad Ejecutora </t>
  </si>
  <si>
    <t xml:space="preserve">Deudor / Garante </t>
  </si>
  <si>
    <t xml:space="preserve">Monto del préstamo (en US$) </t>
  </si>
  <si>
    <t>Fecha suscripción del Contrato</t>
  </si>
  <si>
    <t>Fecha de aprobación de Ley</t>
  </si>
  <si>
    <t>Número de Ley</t>
  </si>
  <si>
    <t>Fecha incorporación de recursos al Presupuesto Nacional y/o Institucional</t>
  </si>
  <si>
    <t>Cantidad de prórrogas otorgadas al período de desembolso</t>
  </si>
  <si>
    <t>Fecha de vencimiento del período de vigencia del crédito</t>
  </si>
  <si>
    <t>BCIE</t>
  </si>
  <si>
    <r>
      <t xml:space="preserve">Programa Abastecimiento del Área Metropolitana de San José, Acueductos Urbanos y Alcantarillado Sanitario de Puerto Viejo de Limón </t>
    </r>
    <r>
      <rPr>
        <b/>
        <vertAlign val="superscript"/>
        <sz val="10"/>
        <color theme="1"/>
        <rFont val="HendersonSansW00-BasicLight"/>
      </rPr>
      <t>1/</t>
    </r>
  </si>
  <si>
    <t>AyA</t>
  </si>
  <si>
    <t>AYA</t>
  </si>
  <si>
    <t>N/A</t>
  </si>
  <si>
    <t>AM 2080</t>
  </si>
  <si>
    <t>Ampliación Programa de Obras Estratégicas de Infraestructura Vial</t>
  </si>
  <si>
    <t xml:space="preserve">CONAVI </t>
  </si>
  <si>
    <t>CONAVI</t>
  </si>
  <si>
    <t xml:space="preserve">Programa de Renovación de la Infraestructura y Equipamiento Hospitalario </t>
  </si>
  <si>
    <t>CCSS</t>
  </si>
  <si>
    <t>Proyecto de Reducción de Agua No Contabilizada y Optimización de la Eficiencia Energética en el GAM</t>
  </si>
  <si>
    <t>Programa de Abastecimiento del Área Metropolitana de San José, Acueductos Urbanos II y Alcantarillado Sanitario de Juanito Mora de Puntarenas</t>
  </si>
  <si>
    <t>2188-A</t>
  </si>
  <si>
    <t xml:space="preserve">AYA </t>
  </si>
  <si>
    <t>Programa de Alcantarillado y Control de Inundaciones para Limón</t>
  </si>
  <si>
    <t>AyA/
SENARA</t>
  </si>
  <si>
    <t>GOBNO</t>
  </si>
  <si>
    <t>9690</t>
  </si>
  <si>
    <t>Proyecto de Abastecimiento de Agua para la Cuenca Media del río Tempisque y Comunidades Costeras (PAACUME)</t>
  </si>
  <si>
    <t xml:space="preserve">SENARA </t>
  </si>
  <si>
    <t>10230</t>
  </si>
  <si>
    <t>60 meses a partir del primer desembolso</t>
  </si>
  <si>
    <t xml:space="preserve">20 años a partir del primer desembolso </t>
  </si>
  <si>
    <t>Programa de emergencia para la reconstrucción integral y resiliente de infraestructura (PROERI)</t>
  </si>
  <si>
    <t>CNE</t>
  </si>
  <si>
    <t>BID</t>
  </si>
  <si>
    <t>2493/OC-CR</t>
  </si>
  <si>
    <r>
      <t>Programa de Agua Potable y Saneamiento</t>
    </r>
    <r>
      <rPr>
        <vertAlign val="superscript"/>
        <sz val="10"/>
        <color theme="1"/>
        <rFont val="HendersonSansW00-BasicLight"/>
      </rPr>
      <t xml:space="preserve"> </t>
    </r>
  </si>
  <si>
    <t>AYA / GOBNO</t>
  </si>
  <si>
    <t>3071/OC-CR</t>
  </si>
  <si>
    <t>Programa de Infraestructura de Transporte</t>
  </si>
  <si>
    <t>MOPT</t>
  </si>
  <si>
    <t xml:space="preserve">3072/CH-CR </t>
  </si>
  <si>
    <t>3488/OC-CR</t>
  </si>
  <si>
    <t>Programa de Integración Fronteriza de Costa Rica</t>
  </si>
  <si>
    <t xml:space="preserve">COMEX </t>
  </si>
  <si>
    <t>4507/OC-CR</t>
  </si>
  <si>
    <t>Programa Red Vial Cantonal II</t>
  </si>
  <si>
    <t>3589/OC-CR</t>
  </si>
  <si>
    <t xml:space="preserve">Primer Programa de Energía Renovable, Transmisión y Distribución de Electricidad </t>
  </si>
  <si>
    <t>ICE</t>
  </si>
  <si>
    <t>ICE / GOBNO</t>
  </si>
  <si>
    <t>4864/OC-CR</t>
  </si>
  <si>
    <t xml:space="preserve">Programa de Infraestructura Vial y Promoción de Asociaciones Público-Privadas </t>
  </si>
  <si>
    <t>4871/OC-CR</t>
  </si>
  <si>
    <t>Programa de Seguridad Ciudadana y Prevención de Violencia</t>
  </si>
  <si>
    <t>MJP</t>
  </si>
  <si>
    <t>5823/OC-CR</t>
  </si>
  <si>
    <t>Programa de Infraestructura Vial y Movilidad Urbana Conectividad Resiliente</t>
  </si>
  <si>
    <t xml:space="preserve">MOPT </t>
  </si>
  <si>
    <t xml:space="preserve">Pendiente </t>
  </si>
  <si>
    <t>BIRF</t>
  </si>
  <si>
    <t>8593-CR</t>
  </si>
  <si>
    <t>Programa por Resultados para el Fortalecimiento del Seguro Universal de Salud en Costa Rica</t>
  </si>
  <si>
    <t>9396</t>
  </si>
  <si>
    <t>9075-CR</t>
  </si>
  <si>
    <t>Proyecto Hacienda Digital para el Bicentenario</t>
  </si>
  <si>
    <t>MH</t>
  </si>
  <si>
    <t>9922</t>
  </si>
  <si>
    <t>9050-CR</t>
  </si>
  <si>
    <t>Programa de Desarrollo Sostenible de la Pesca y Acuicultura en Costa Rica</t>
  </si>
  <si>
    <t>INCOPESCA</t>
  </si>
  <si>
    <t>10037</t>
  </si>
  <si>
    <t>EXIMBANK</t>
  </si>
  <si>
    <t>1420202052013211015</t>
  </si>
  <si>
    <t>9293</t>
  </si>
  <si>
    <t>JICA</t>
  </si>
  <si>
    <t>CR-P5-2</t>
  </si>
  <si>
    <t>G. TOTAL en US$</t>
  </si>
  <si>
    <t>FUENTE: BASE DE DATOS SIGADE v. 6.1 / INFORMES DE SEGUIMIENTO SEMESTRAL DE LAS UNIDADES EJECUTORAS (UE)</t>
  </si>
  <si>
    <r>
      <t>NOTAS:</t>
    </r>
    <r>
      <rPr>
        <b/>
        <sz val="10"/>
        <color theme="1"/>
        <rFont val="HendersonSansW00-BasicLight"/>
      </rPr>
      <t xml:space="preserve"> </t>
    </r>
  </si>
  <si>
    <r>
      <rPr>
        <b/>
        <sz val="10"/>
        <color theme="1"/>
        <rFont val="HendersonSansW00-BasicLight"/>
      </rPr>
      <t>1/</t>
    </r>
    <r>
      <rPr>
        <sz val="10"/>
        <color theme="1"/>
        <rFont val="HendersonSansW00-BasicLight"/>
      </rPr>
      <t xml:space="preserve"> El Programa BCIE 1725 concluyó con el plazo de desembolsos establecido por el Acreedor. Los recursos no se desembolsaron al 100%, por lo tanto los recursos restantes fueron rescindidos por el BCIE.</t>
    </r>
  </si>
  <si>
    <t>ANEXO N° 2:</t>
  </si>
  <si>
    <t>Monto del préstamo 
(en US$)</t>
  </si>
  <si>
    <t xml:space="preserve">Monto desembolsado de la  fuente externa acumulado a junio 2024 </t>
  </si>
  <si>
    <t xml:space="preserve">Monto desembolsado solo en el II Sem. 2024 de la fuente externa </t>
  </si>
  <si>
    <t>Monto pendiente por desembolsar a junio 2024</t>
  </si>
  <si>
    <t>% de Avance al 30/06/2024</t>
  </si>
  <si>
    <t>Años de Ejecución del crédito desde la entrada en vigencia</t>
  </si>
  <si>
    <t>Años de Ejecución del crédito desde la incorporación presupuestaria</t>
  </si>
  <si>
    <t xml:space="preserve">Periodo estipulado en Contrato </t>
  </si>
  <si>
    <t>Periodo estipulado con Prórrogas</t>
  </si>
  <si>
    <t>Periodo de ejecución real al 30-06-2024</t>
  </si>
  <si>
    <t>Plazo desde la incorporación del crédito hasta la fecha límite de desembolsos con prórroga (cuando aplica)</t>
  </si>
  <si>
    <t>N/D</t>
  </si>
  <si>
    <t xml:space="preserve">Programa de Agua Potable y Saneamiento </t>
  </si>
  <si>
    <r>
      <rPr>
        <b/>
        <sz val="10"/>
        <color theme="1"/>
        <rFont val="HendersonSansW00-BasicLight"/>
      </rPr>
      <t>N/A</t>
    </r>
    <r>
      <rPr>
        <sz val="10"/>
        <color theme="1"/>
        <rFont val="HendersonSansW00-BasicLight"/>
      </rPr>
      <t>= No aplica</t>
    </r>
  </si>
  <si>
    <r>
      <rPr>
        <b/>
        <sz val="10"/>
        <color theme="1"/>
        <rFont val="HendersonSansW00-BasicLight"/>
      </rPr>
      <t>N/D</t>
    </r>
    <r>
      <rPr>
        <sz val="10"/>
        <color theme="1"/>
        <rFont val="HendersonSansW00-BasicLight"/>
      </rPr>
      <t>= No disponible</t>
    </r>
  </si>
  <si>
    <r>
      <rPr>
        <b/>
        <sz val="10"/>
        <color theme="1"/>
        <rFont val="HendersonSansW00-BasicLight"/>
      </rPr>
      <t>4/</t>
    </r>
    <r>
      <rPr>
        <sz val="10"/>
        <color theme="1"/>
        <rFont val="HendersonSansW00-BasicLight"/>
      </rPr>
      <t xml:space="preserve"> El avance físico corresponde a avance global de los indicadores del Programa, calculado por la CCSS. </t>
    </r>
  </si>
  <si>
    <r>
      <rPr>
        <b/>
        <sz val="10"/>
        <color theme="1"/>
        <rFont val="HendersonSansW00-BasicLight"/>
      </rPr>
      <t>5/</t>
    </r>
    <r>
      <rPr>
        <sz val="10"/>
        <color theme="1"/>
        <rFont val="HendersonSansW00-BasicLight"/>
      </rPr>
      <t xml:space="preserve"> El Crédito Concesional que financia el Proyecto Ruta 32, se desembolsó en su totalidad (avance financiero: 100%) el 15 de mayo 2019. El monto del préstamo en dólares responde al monto desembolsado (utilizando las referencias cambiarias del acreedor), y pagado a la empresa contratista a cargo del Proyecto. Para efectos de calcular el periodo de ejecución real de dicho crédito, se utiliza la fecha de entrada en vigencia (efectividad dada por el Acreedor) y la fecha del último desembolso realizado por el Acreedor. </t>
    </r>
  </si>
  <si>
    <t>ANEXO N° 3:</t>
  </si>
  <si>
    <t>Unidad Ejecutora</t>
  </si>
  <si>
    <t>I Semestre 2024</t>
  </si>
  <si>
    <t>Monto programado por desembolsar</t>
  </si>
  <si>
    <t xml:space="preserve">Monto real desembolsado </t>
  </si>
  <si>
    <t>% Realizado sobre lo Programado</t>
  </si>
  <si>
    <t>I Trimestre 2024</t>
  </si>
  <si>
    <t>II Trimestre 2024</t>
  </si>
  <si>
    <t>III Trimestre 2024</t>
  </si>
  <si>
    <t>IV Trimestre 2024</t>
  </si>
  <si>
    <t>2025</t>
  </si>
  <si>
    <t>2026</t>
  </si>
  <si>
    <t>2027</t>
  </si>
  <si>
    <t>2028</t>
  </si>
  <si>
    <t>2029</t>
  </si>
  <si>
    <t>Programa de Renovación de la Infraestructura y Equipamiento Hospitalario</t>
  </si>
  <si>
    <r>
      <t>Proyecto de Reducción de Agua No Contabilizada y Optimización de la Eficiencia Energética en el GAM</t>
    </r>
    <r>
      <rPr>
        <b/>
        <vertAlign val="superscript"/>
        <sz val="10"/>
        <color theme="1"/>
        <rFont val="HendersonSansW00-BasicLight"/>
      </rPr>
      <t xml:space="preserve"> </t>
    </r>
  </si>
  <si>
    <t xml:space="preserve">Programa de Abastecimiento del Área Metropolitana de San José, Acueductos Urbanos II y Alcantarillado Sanitario de Juanito Mora de Puntarenas </t>
  </si>
  <si>
    <t xml:space="preserve">Programa de Alcantarillado y Control de Inundaciones para Limón </t>
  </si>
  <si>
    <t xml:space="preserve">CNE </t>
  </si>
  <si>
    <t>FUENTE: BASE DE DATOS SIGADE v. 6.1 / INFORMES DE SEGUIMIENTO DE LAS UNIDADES EJECUTORAS (UE)</t>
  </si>
  <si>
    <t>ANEXO N° 4:</t>
  </si>
  <si>
    <t xml:space="preserve">Monto del préstamo 
(en US$)  </t>
  </si>
  <si>
    <t>Contrapartida Nacional</t>
  </si>
  <si>
    <t>Donación</t>
  </si>
  <si>
    <t>Monto Original 
(en US$)</t>
  </si>
  <si>
    <t>Monto Vigente 
(en US$)</t>
  </si>
  <si>
    <t>Monto ejecutado a junio 2024</t>
  </si>
  <si>
    <t xml:space="preserve">Monto pendiente por ejecutar </t>
  </si>
  <si>
    <t>Monto de donación</t>
  </si>
  <si>
    <t xml:space="preserve">Monto pendiente por desembolsar </t>
  </si>
  <si>
    <t>Programa Abastecimiento del Área Metropolitana de San José, Acueductos Urbanos y Alcantarillado Sanitario de Puerto Viejo de Limón</t>
  </si>
  <si>
    <t>3072/CH-CR</t>
  </si>
  <si>
    <t>NA</t>
  </si>
  <si>
    <t>ANEXO N° 5</t>
  </si>
  <si>
    <t>DESEMBOLSOS, AVANCE FINANCIERO,  AVANCE FISICO Y DESEMPEÑO 2013 AL I SEMESTRE 2024 DE LOS CRÉDITOS DE INVERSIÓN EN EJECUCIÓN</t>
  </si>
  <si>
    <t xml:space="preserve">Monto del préstamo 
(en US$) </t>
  </si>
  <si>
    <t>Desempeño del Programa / Proyecto según DCP al 30-06-2024</t>
  </si>
  <si>
    <t>Durante el I semestre 2024</t>
  </si>
  <si>
    <t>Durante  el I semestre 2024</t>
  </si>
  <si>
    <t>Al I semestre 2024</t>
  </si>
  <si>
    <t xml:space="preserve">3071/OC-CR  
</t>
  </si>
  <si>
    <t xml:space="preserve">
3072/CH-CR </t>
  </si>
  <si>
    <t>Primer Programa de Energía Renovable, Transmisión y Distribución de Electricidad</t>
  </si>
  <si>
    <t>ND</t>
  </si>
  <si>
    <t xml:space="preserve">MH </t>
  </si>
  <si>
    <t>TIPOS DE CAMBIO</t>
  </si>
  <si>
    <t>I semestre 2024</t>
  </si>
  <si>
    <t>Euros a $</t>
  </si>
  <si>
    <t>Yenes a $</t>
  </si>
  <si>
    <t>Yuanes a $</t>
  </si>
  <si>
    <t>DEG a $</t>
  </si>
  <si>
    <t>ANEXO N° 5.1:</t>
  </si>
  <si>
    <t xml:space="preserve">PROGRAMAS/PROYECTOS EN EJECUCIÓN ORDENADOS DE MENOR A MAYOR SEGÚN AVANCE FINANCIERO </t>
  </si>
  <si>
    <t>(cifras expresadas en US$)</t>
  </si>
  <si>
    <t xml:space="preserve">Desembolsos </t>
  </si>
  <si>
    <t xml:space="preserve">Comisiones de compromisos pagadas </t>
  </si>
  <si>
    <t xml:space="preserve">Avance financiero (%) </t>
  </si>
  <si>
    <t xml:space="preserve">Avance físico (%) </t>
  </si>
  <si>
    <t>Se ajusta una vez terminado el anexo 5</t>
  </si>
  <si>
    <t xml:space="preserve">NOTAS: </t>
  </si>
  <si>
    <t>1/ Aplica el mismo detalle de las notas que forman parte del Anexo 5.</t>
  </si>
  <si>
    <t>ANEXO N° 6:</t>
  </si>
  <si>
    <t>Valor Planificado 
(PV)</t>
  </si>
  <si>
    <t>Valor Ganado 
(EV)</t>
  </si>
  <si>
    <t>Costo Real 
(AC)</t>
  </si>
  <si>
    <t>Presupuesto Hasta la Conclusión 
(BAC)</t>
  </si>
  <si>
    <t>Variación del Costo 
(CV)</t>
  </si>
  <si>
    <t>Variación del Cronograma 
(SV)</t>
  </si>
  <si>
    <t>Variación a la Conclusión 
(VAC)</t>
  </si>
  <si>
    <t>Índice de Desempeño del Costo 
(CPI)</t>
  </si>
  <si>
    <t>Índice de Desempeño del Cronograma 
(SPI)</t>
  </si>
  <si>
    <t>Estimación Hasta la Conclusión 
(ETC)</t>
  </si>
  <si>
    <t>Índice de Desempeño del Trabajo por Completar 
(TCPI)</t>
  </si>
  <si>
    <t>Programa de Agua Potable y Saneamiento</t>
  </si>
  <si>
    <r>
      <rPr>
        <b/>
        <sz val="10"/>
        <color theme="1"/>
        <rFont val="HendersonSansW00-BasicLight"/>
      </rPr>
      <t xml:space="preserve">1/ </t>
    </r>
    <r>
      <rPr>
        <sz val="10"/>
        <color theme="1"/>
        <rFont val="HendersonSansW00-BasicLight"/>
      </rPr>
      <t>Para efectos de medir el indicador TTC se utilizan las fechas vigentes de finalización de los contratos de préstamo.</t>
    </r>
  </si>
  <si>
    <r>
      <rPr>
        <b/>
        <sz val="10"/>
        <color theme="1"/>
        <rFont val="HendersonSansW00-BasicLight"/>
      </rPr>
      <t xml:space="preserve">2/ </t>
    </r>
    <r>
      <rPr>
        <sz val="10"/>
        <color theme="1"/>
        <rFont val="HendersonSansW00-BasicLight"/>
      </rPr>
      <t>Para el caso del Crédito Concesional (¥628.000.000,00) el monto del préstamo en dólares responde al monto desembolsado (utilizando las referencias cambiarias del acreedor), y al pagado a la empresa contratista a cargo del proyecto. Este crédito se desembolsó en su totalidad en el año 2019.</t>
    </r>
  </si>
  <si>
    <t>ANEXO N° 7:</t>
  </si>
  <si>
    <t>Acreedor</t>
  </si>
  <si>
    <t>Tipo de ajuste en el Plan de Inversión Vigente (PIV)</t>
  </si>
  <si>
    <t>Ubicación del Programa/ Proyecto</t>
  </si>
  <si>
    <t>Sector</t>
  </si>
  <si>
    <t>Programa de Alcantarillado y Control de Inundaciones para Limón/(AyA/SENARA)</t>
  </si>
  <si>
    <t>SENARA/AyA</t>
  </si>
  <si>
    <t>Modificación</t>
  </si>
  <si>
    <t>Aumento</t>
  </si>
  <si>
    <t>El monto considerado en la formulación de la Ley 9690, es insuficiente para poder cumplir con los objetivos del proyecto, en cuanto a los gastos operativos se refiere.</t>
  </si>
  <si>
    <t>No impacta el alcance del Proyecto, hay un compromiso institucional para la gestión e incorporación de los recursos adicionales de contrapartida para los periodos de 2023 a 2025, los recursos se irán integrando en la programación conforme estén aprobados e incorporados en el presupuesto institucional.</t>
  </si>
  <si>
    <t>No</t>
  </si>
  <si>
    <t>Limón</t>
  </si>
  <si>
    <t>Salud</t>
  </si>
  <si>
    <t>SENARA</t>
  </si>
  <si>
    <t>Al existir un retraso provocado por 3 acciones de inconstitucionalidad, por la aprobación de la viabilidad ambiental en un plazo mayor al estimado y la aprobación del crédito, se acumula un aumento en los costos de ejecución del Proyecto desde el 2018. Con el presupuesto original del PIV, no era suficiente para completar las metas originalmente propuestas.</t>
  </si>
  <si>
    <t>No se genera impacto en el Proyecto, sino más bien, el ajuste en la contrapartida se realizó para preservar el PAACUME con sus alcances originales.</t>
  </si>
  <si>
    <t>Documentos internos de respaldo:
Informe Técnico N° 3-2024 Análisis sobre la Solicitud de Modificación al Contrato BCIE 2220.
Oficio MH-DM-OF-263-2024 del 06 de marzo de 2024.</t>
  </si>
  <si>
    <t>Guanacaste</t>
  </si>
  <si>
    <t>Agropecuario</t>
  </si>
  <si>
    <t> </t>
  </si>
  <si>
    <t>COMEX</t>
  </si>
  <si>
    <t>Debido al incremento en los precios de la construcción, generado principalmente por tres factores: producto de la pandemia por COVID-19, la crisis de los contenedores y la guerra entre Rusia y Ucrania pues. Todo esto originó la necesidad del incremento de contrapartida, así como la aplicación de otras contingencias internas que permitieron resguardar el alcance del Programa en gran medida.</t>
  </si>
  <si>
    <t>Se considera que no hay afectación en el objetivo de desarrollo que persigue el Programa, en cuanto a mejorar la competitividad del país, porque se van a construir y equipar los dos puestos fronterizos que concentran el mayor tránsito del comercio terrestre (Peñas Blancas y Paso Canoas).  
Sin embargo sí se afecta el alcance de los productos asociados a los sistemas informáticos en los dos puestos fronterizos de menor tránsito Sabalito y Las Tablillas.  Además, según el Programa de Inversión Ajustado se realizará la rehabilitación de la infraestructura del Puesto Fronterizo Sabalito. Pero no hay recursos para la rehabilitación del Puesto Fronterizo Las Tablillas.  Pese a lo anterior, el Organismo Ejecutor se encuentra en la búsqueda de los recursos adicionales para realizar una mejora menor en la infraestructura existente, ya que, como ese puesto opera al 60% de su capacidad, no requiere aún una intervención mayor.</t>
  </si>
  <si>
    <t>Sí</t>
  </si>
  <si>
    <t>Documentos internos de respaldo:
Informe Técnico N° 8-2024
Análisis sobre la solicitud de modificación al Contrato BID 3488/OC-CR que financia el Programa de Integración Fronteriza de Costa Rica.
Oficio MH-DM-OF-0658-2024 del 15 de mayo de 2024.</t>
  </si>
  <si>
    <t>Guanacaste, Alajuela, Puntarenas.</t>
  </si>
  <si>
    <t>Acción Exterior</t>
  </si>
  <si>
    <t>Programa de la Red Vial Cantonal II (PRVC -II)</t>
  </si>
  <si>
    <t>Debido al atraso en la ejecución del Programa, se concedió una extensión de 24 meses al plazo autorizado para el Segundo Programa Red Vial Cantonal PRVC-II MOPT/BID. En octubre de 2023, mediante la Adenda No 1, se aprobó un incremento en la contrapartida para el pago de los servicios de asesoría técnica. Este aumento está vinculado con la prórroga de 24 meses, aprobada en junio de 2023, destinada al pago de la GIZ.
Además del incremento en la contrapartida, el MOPT gestionó un ajuste en la distribución de fondos entre los componentes del Programa. Este ajuste está actualmente en trámite, conforme al oficio MH-DM-OF-1016-2024 del 30 de julio, enviado al Banco para formalizar la modificación en el contrato. El análisis técnico correspondiente se detalla en el informe N° 014-2024, elaborado en julio.</t>
  </si>
  <si>
    <t>No impacta el alcance del Proyecto, hay un compromiso institucional para la gestión e incorporación de los recursos adicionales de contrapartida para los periodos de 2024 a 2025.</t>
  </si>
  <si>
    <t>Documentos que lo respaldan:
Informe Técnico N° 014-2024 elaborado por la DCP.
Oficio MH-DM-OF-1016-2024 del 30 de julio.</t>
  </si>
  <si>
    <t>Todo el país</t>
  </si>
  <si>
    <t>Obras Públicas y Transportes</t>
  </si>
  <si>
    <t>Rebajo</t>
  </si>
  <si>
    <t>Se afectan los objetivos del programa, pues esta actividad tiene un impacto directo en el aseguramiento de la confiabilidad del sistema de transmisión de electricidad del país, por lo que se cumplirá parcialmente.</t>
  </si>
  <si>
    <t>Si</t>
  </si>
  <si>
    <t>Ambiente y Energía</t>
  </si>
  <si>
    <t>FUENTE: INFORMES DE SEGUIMIENTO DE LAS UNIDADES EJECUTORAS (UE)</t>
  </si>
  <si>
    <r>
      <t>NOTAS:</t>
    </r>
    <r>
      <rPr>
        <b/>
        <sz val="10"/>
        <color rgb="FF000000"/>
        <rFont val="HendersonSansW00-BasicLight"/>
      </rPr>
      <t xml:space="preserve"> </t>
    </r>
  </si>
  <si>
    <t>Préstamo</t>
  </si>
  <si>
    <t>Se realizó la renuncia respectiva y se solicita el considerar el monto para un segundo contrato de préstamo dentro del convenio actual CR-L 1070, Teniendo el aval del garante mediante el oficio MH-DM-OF-121-2024 del 06 de febrero del 2024.
La extensión de plazo otorgada, por parte del garante, no permitía la ejecución de la actividad Anillo Miravalles, pues el desarrollo del proyecto se extendía a junio del 2026.</t>
  </si>
  <si>
    <t>Monto desembolsado de fuente externa durante I Semestre 2024</t>
  </si>
  <si>
    <t>Monto desembolsado a junio 2024</t>
  </si>
  <si>
    <t xml:space="preserve">Monto acumulado desembolsado a junio 2024 
(en US$)  </t>
  </si>
  <si>
    <t>Estimación a la Conclusión 
(EAC)</t>
  </si>
  <si>
    <r>
      <t xml:space="preserve">Estimación de Tiempo hasta la Conclusión 
(TTC) </t>
    </r>
    <r>
      <rPr>
        <b/>
        <vertAlign val="superscript"/>
        <sz val="10"/>
        <color theme="1"/>
        <rFont val="HendersonSansW00-BasicLight"/>
      </rPr>
      <t xml:space="preserve"> 1/</t>
    </r>
  </si>
  <si>
    <t>Ajuste a Reportar</t>
  </si>
  <si>
    <t>Fuente de Financiamiento que Respalda Ajuste en el PIV</t>
  </si>
  <si>
    <t>Monto a Ser Modificado (US$)</t>
  </si>
  <si>
    <t>Causas del Ajuste en el Plan de Inversión Vigente (PIV)</t>
  </si>
  <si>
    <t>Impacto del Ajuste del PIV del Programa/Proyecto</t>
  </si>
  <si>
    <t>¿Alcance Afectado?</t>
  </si>
  <si>
    <t>¿Plazo Afectado?</t>
  </si>
  <si>
    <t>Afectación en Meses</t>
  </si>
  <si>
    <t>Información o Detalles Adicionales a Compartir</t>
  </si>
  <si>
    <t>Desempeño del Programa / Proyecto según la DCP al
 30-06-2024</t>
  </si>
  <si>
    <t>Referencia del acreedor</t>
  </si>
  <si>
    <t xml:space="preserve">Fecha de entrada en vigencia del Crédito </t>
  </si>
  <si>
    <t>Fecha límite de desembolso original</t>
  </si>
  <si>
    <t>Programa de Agua y Saneamiento de Zonas Costeras, Gestión de la Calidad y Eficiencia del Servicio (PAACC)</t>
  </si>
  <si>
    <r>
      <t xml:space="preserve">1/ </t>
    </r>
    <r>
      <rPr>
        <sz val="10"/>
        <color theme="1"/>
        <rFont val="HendersonSansW00-BasicLight"/>
      </rPr>
      <t>El 1 de agosto del presente año se envió mediante oficio MH-DM-OF-1016-2024 la solicitud para la modificación del Plan de Financiamiento, en el cual se ajustan los componentes del proyecto y se aumenta la contrapartida del préstamos en US$2.627.755,00. No obstante, el incremento se verá reflejado una vez otorgada la aprobación por parte del BID.</t>
    </r>
  </si>
  <si>
    <t xml:space="preserve">ABREVIATURAS: </t>
  </si>
  <si>
    <t>Fecha límite de desembolso con prórrogas</t>
  </si>
  <si>
    <r>
      <t xml:space="preserve">2/ </t>
    </r>
    <r>
      <rPr>
        <sz val="10"/>
        <color theme="1"/>
        <rFont val="HendersonSansW00-BasicLight"/>
      </rPr>
      <t>La fecha de pago de conformidad con los plazos establecidos en el contrato de préstamo es el 07/12/2036, las cláusulas establecen que los pagos deben realizarse el 21 de marzo y 21 de setiembre, por lo cual la última amortización se realizaría el 21 de setiembre de 2036.</t>
    </r>
  </si>
  <si>
    <r>
      <rPr>
        <b/>
        <sz val="10"/>
        <color rgb="FF000000"/>
        <rFont val="HendersonSansW00-BasicLight"/>
      </rPr>
      <t>3/</t>
    </r>
    <r>
      <rPr>
        <sz val="10"/>
        <color rgb="FF000000"/>
        <rFont val="HendersonSansW00-BasicLight"/>
      </rPr>
      <t xml:space="preserve"> El Crédito Concesional (¥628 millones) se desembolsó en su totalidad para mayo 2019; en el 2022 se desincorporó.  Por lo anterior,  dicho empréstito no forma parte de la cartera de créditos en ejecución. Con fecha 5/8/2024 el EXIMBANK concedió la autorización para la segunda prórroga a la fecha límite de desembolsos del Crédito Comprador de Exportación (US$296 millones).</t>
    </r>
  </si>
  <si>
    <r>
      <t xml:space="preserve">Rehabilitación y Ampliación de la Ruta Nacional No. 32 </t>
    </r>
    <r>
      <rPr>
        <b/>
        <vertAlign val="superscript"/>
        <sz val="10"/>
        <color rgb="FF000000"/>
        <rFont val="HendersonSansW00-BasicLight"/>
      </rPr>
      <t>3/4/</t>
    </r>
  </si>
  <si>
    <r>
      <rPr>
        <b/>
        <sz val="10"/>
        <color rgb="FF000000"/>
        <rFont val="HendersonSansW00-BasicLight"/>
      </rPr>
      <t>4/</t>
    </r>
    <r>
      <rPr>
        <sz val="10"/>
        <color rgb="FF000000"/>
        <rFont val="HendersonSansW00-BasicLight"/>
      </rPr>
      <t xml:space="preserve"> Para dolarizar los montos de los préstamos cuya moneda contractual no fue pactada en dólares, se utilizó como referencia el valor del tipo de cambio al 30 de junio de 2024 de la moneda respectiva con respecto al dólar.</t>
    </r>
  </si>
  <si>
    <r>
      <t xml:space="preserve">Proyecto Geotérmico Borinquen I </t>
    </r>
    <r>
      <rPr>
        <b/>
        <vertAlign val="superscript"/>
        <sz val="10"/>
        <color theme="1"/>
        <rFont val="HendersonSansW00-BasicLight"/>
      </rPr>
      <t>4/</t>
    </r>
  </si>
  <si>
    <r>
      <t>Financiero</t>
    </r>
    <r>
      <rPr>
        <b/>
        <vertAlign val="superscript"/>
        <sz val="10"/>
        <color theme="1"/>
        <rFont val="HendersonSansW00-BasicLight"/>
      </rPr>
      <t xml:space="preserve"> 1/</t>
    </r>
  </si>
  <si>
    <r>
      <t xml:space="preserve">Físico según información de UE </t>
    </r>
    <r>
      <rPr>
        <b/>
        <vertAlign val="superscript"/>
        <sz val="10"/>
        <rFont val="HendersonSansW00-BasicLight"/>
      </rPr>
      <t>1/</t>
    </r>
  </si>
  <si>
    <r>
      <t xml:space="preserve">Programa Abastecimiento del Área Metropolitana de San José, Acueductos Urbanos y Alcantarillado Sanitario de Puerto Viejo de Limón </t>
    </r>
    <r>
      <rPr>
        <b/>
        <vertAlign val="superscript"/>
        <sz val="10"/>
        <color theme="1"/>
        <rFont val="HendersonSansW00-BasicLight"/>
      </rPr>
      <t>2/</t>
    </r>
  </si>
  <si>
    <r>
      <t xml:space="preserve">Ampliación Programa de Obras Estratégicas de Infraestructura Vial </t>
    </r>
    <r>
      <rPr>
        <b/>
        <vertAlign val="superscript"/>
        <sz val="10"/>
        <color theme="1"/>
        <rFont val="HendersonSansW00-BasicLight"/>
      </rPr>
      <t>2/</t>
    </r>
  </si>
  <si>
    <r>
      <rPr>
        <b/>
        <sz val="10"/>
        <color rgb="FF000000"/>
        <rFont val="HendersonSansW00-BasicLight"/>
      </rPr>
      <t>1/</t>
    </r>
    <r>
      <rPr>
        <sz val="10"/>
        <color rgb="FF000000"/>
        <rFont val="HendersonSansW00-BasicLight"/>
      </rPr>
      <t xml:space="preserve"> Los valores corresponden al avance físico y financiero acumulado desde que inició el Programa/Proyecto hasta el periodo de corte del Informe.</t>
    </r>
  </si>
  <si>
    <r>
      <t xml:space="preserve">Programa de Abastecimiento del Área Metropolitana de San José, Acueductos Urbanos II y Alcantarillado Sanitario de Juanito Mora de Puntarenas </t>
    </r>
    <r>
      <rPr>
        <b/>
        <vertAlign val="superscript"/>
        <sz val="10"/>
        <color theme="1"/>
        <rFont val="HendersonSansW00-BasicLight"/>
      </rPr>
      <t>2/</t>
    </r>
  </si>
  <si>
    <r>
      <rPr>
        <b/>
        <sz val="10"/>
        <color rgb="FF000000"/>
        <rFont val="HendersonSansW00-BasicLight"/>
      </rPr>
      <t>3/</t>
    </r>
    <r>
      <rPr>
        <sz val="10"/>
        <color rgb="FF000000"/>
        <rFont val="HendersonSansW00-BasicLight"/>
      </rPr>
      <t xml:space="preserve"> Este préstamo puede ser desembolsado tanto en euros como en dólares, por lo cual el monto total desembolsado es ajustado según el tipo de cambio de euros.</t>
    </r>
  </si>
  <si>
    <r>
      <t xml:space="preserve">Programa Red Vial Cantonal II </t>
    </r>
    <r>
      <rPr>
        <b/>
        <vertAlign val="superscript"/>
        <sz val="10"/>
        <color theme="1"/>
        <rFont val="HendersonSansW00-BasicLight"/>
      </rPr>
      <t>2/</t>
    </r>
  </si>
  <si>
    <r>
      <t xml:space="preserve">Programa por Resultados para el Fortalecimiento del Seguro Universal de Salud en Costa Rica </t>
    </r>
    <r>
      <rPr>
        <b/>
        <vertAlign val="superscript"/>
        <sz val="10"/>
        <color theme="1"/>
        <rFont val="HendersonSansW00-BasicLight"/>
      </rPr>
      <t>4/</t>
    </r>
  </si>
  <si>
    <r>
      <t xml:space="preserve">Rehabilitación y Ampliación de la Ruta Nacional No. 32 </t>
    </r>
    <r>
      <rPr>
        <b/>
        <vertAlign val="superscript"/>
        <sz val="10"/>
        <color theme="1"/>
        <rFont val="HendersonSansW00-BasicLight"/>
      </rPr>
      <t>5/</t>
    </r>
  </si>
  <si>
    <r>
      <rPr>
        <b/>
        <sz val="10"/>
        <color rgb="FF000000"/>
        <rFont val="HendersonSansW00-BasicLight"/>
      </rPr>
      <t>6/</t>
    </r>
    <r>
      <rPr>
        <sz val="10"/>
        <color rgb="FF000000"/>
        <rFont val="HendersonSansW00-BasicLight"/>
      </rPr>
      <t xml:space="preserve"> Para dolarizar los montos de los préstamos cuya moneda contractual no fue pactada en dólares, se utilizó como referencia el valor del tipo de cambio al 30 de junio de 2024 de la moneda respectiva con respecto al dólar.</t>
    </r>
  </si>
  <si>
    <r>
      <rPr>
        <b/>
        <sz val="10"/>
        <color rgb="FF000000"/>
        <rFont val="HendersonSansW00-BasicLight"/>
      </rPr>
      <t>1/</t>
    </r>
    <r>
      <rPr>
        <sz val="10"/>
        <color rgb="FF000000"/>
        <rFont val="HendersonSansW00-BasicLight"/>
      </rPr>
      <t xml:space="preserve">  Este préstamo puede ser desembolsado tanto en euros como en dólares, por lo cual el monto total desembolsado es ajustado según el tipo de cambio de euros.</t>
    </r>
  </si>
  <si>
    <r>
      <t xml:space="preserve">Programa de Agua y Saneamiento de Zonas Costeras, Gestión de la Calidad y Eficiencia del Servicio (PAACC) </t>
    </r>
    <r>
      <rPr>
        <b/>
        <vertAlign val="superscript"/>
        <sz val="11"/>
        <color rgb="FF000000"/>
        <rFont val="HendersonSansW00-BasicLight"/>
      </rPr>
      <t>1/</t>
    </r>
  </si>
  <si>
    <r>
      <rPr>
        <b/>
        <sz val="10"/>
        <color rgb="FF000000"/>
        <rFont val="HendersonSansW00-BasicLight"/>
      </rPr>
      <t>2/</t>
    </r>
    <r>
      <rPr>
        <sz val="10"/>
        <color rgb="FF000000"/>
        <rFont val="HendersonSansW00-BasicLight"/>
      </rPr>
      <t xml:space="preserve"> El saldo por desembolsar del crédito al cierre de diciembre 2023 no será utilizado a su totalidad.  En la programación de desembolsos se proyecta el monto que la UCP tiene previsto, considerando rescindir la diferencia.</t>
    </r>
  </si>
  <si>
    <r>
      <rPr>
        <b/>
        <sz val="10"/>
        <color theme="1"/>
        <rFont val="HendersonSansW00-BasicLight"/>
      </rPr>
      <t>2/</t>
    </r>
    <r>
      <rPr>
        <sz val="10"/>
        <color theme="1"/>
        <rFont val="HendersonSansW00-BasicLight"/>
      </rPr>
      <t xml:space="preserve"> El Crédito Concesional (¥628.000.000,00) que financia el proyecto, terminó de desembolsarse en mayo 2019 y en el 2022 se desincorporó.  Por lo anterior, dicho empréstito no forma parte de la cartera de créditos en ejecución.</t>
    </r>
  </si>
  <si>
    <r>
      <rPr>
        <b/>
        <sz val="10"/>
        <color rgb="FF000000"/>
        <rFont val="HendersonSansW00-BasicLight"/>
      </rPr>
      <t>3/</t>
    </r>
    <r>
      <rPr>
        <sz val="10"/>
        <color rgb="FF000000"/>
        <rFont val="HendersonSansW00-BasicLight"/>
      </rPr>
      <t xml:space="preserve"> Para dolarizar los montos de los préstamos cuya moneda contractual no fue pactada en dólares, se utilizó como referencia el valor del tipo de cambio al 30 de junio de 2024 de la moneda respectiva con respecto al dólar.</t>
    </r>
  </si>
  <si>
    <r>
      <t xml:space="preserve">Rehabilitación y Ampliación de la Ruta Nacional No. 32  </t>
    </r>
    <r>
      <rPr>
        <b/>
        <vertAlign val="superscript"/>
        <sz val="10"/>
        <color theme="1"/>
        <rFont val="HendersonSansW00-BasicLight"/>
      </rPr>
      <t>2/</t>
    </r>
  </si>
  <si>
    <r>
      <t xml:space="preserve">Proyecto Geotérmico Borinquen I </t>
    </r>
    <r>
      <rPr>
        <b/>
        <vertAlign val="superscript"/>
        <sz val="10"/>
        <color theme="1"/>
        <rFont val="HendersonSansW00-BasicLight"/>
      </rPr>
      <t>3/</t>
    </r>
  </si>
  <si>
    <r>
      <rPr>
        <b/>
        <sz val="10"/>
        <color theme="1"/>
        <rFont val="HendersonSansW00-BasicLight"/>
      </rPr>
      <t>1/</t>
    </r>
    <r>
      <rPr>
        <sz val="10"/>
        <color theme="1"/>
        <rFont val="HendersonSansW00-BasicLight"/>
      </rPr>
      <t xml:space="preserve"> Los valores corresponden al comportamiento de cada año y periodo en particular (no son acumulados).</t>
    </r>
  </si>
  <si>
    <r>
      <rPr>
        <b/>
        <sz val="10"/>
        <color theme="1"/>
        <rFont val="HendersonSansW00-BasicLight"/>
      </rPr>
      <t>2/</t>
    </r>
    <r>
      <rPr>
        <sz val="10"/>
        <color theme="1"/>
        <rFont val="HendersonSansW00-BasicLight"/>
      </rPr>
      <t xml:space="preserve"> Los valores corresponden al avance acumulado desde que inició el Programa/Proyecto hasta el final de cada periodo.</t>
    </r>
  </si>
  <si>
    <r>
      <t xml:space="preserve">Comisiones de compromisos pagadas </t>
    </r>
    <r>
      <rPr>
        <b/>
        <vertAlign val="superscript"/>
        <sz val="10"/>
        <color theme="1"/>
        <rFont val="HendersonSansW00-BasicLight"/>
      </rPr>
      <t>1/</t>
    </r>
  </si>
  <si>
    <r>
      <t xml:space="preserve">Desembolsos </t>
    </r>
    <r>
      <rPr>
        <b/>
        <vertAlign val="superscript"/>
        <sz val="10"/>
        <color theme="1"/>
        <rFont val="HendersonSansW00-BasicLight"/>
      </rPr>
      <t>1/</t>
    </r>
  </si>
  <si>
    <r>
      <t xml:space="preserve">Avance financiero (%) </t>
    </r>
    <r>
      <rPr>
        <b/>
        <vertAlign val="superscript"/>
        <sz val="10"/>
        <color theme="1"/>
        <rFont val="HendersonSansW00-BasicLight"/>
      </rPr>
      <t>2/</t>
    </r>
  </si>
  <si>
    <r>
      <t xml:space="preserve">Avance físico (%) </t>
    </r>
    <r>
      <rPr>
        <b/>
        <vertAlign val="superscript"/>
        <sz val="10"/>
        <color theme="1"/>
        <rFont val="HendersonSansW00-BasicLight"/>
      </rPr>
      <t>2/</t>
    </r>
  </si>
  <si>
    <r>
      <t xml:space="preserve">Programa de Seguridad Ciudadana y Prevención de Violencia </t>
    </r>
    <r>
      <rPr>
        <b/>
        <vertAlign val="superscript"/>
        <sz val="10"/>
        <color theme="1"/>
        <rFont val="HendersonSansW00-BasicLight"/>
      </rPr>
      <t>4/</t>
    </r>
  </si>
  <si>
    <r>
      <t xml:space="preserve">Programa de Infraestructura de Transporte </t>
    </r>
    <r>
      <rPr>
        <b/>
        <vertAlign val="superscript"/>
        <sz val="10"/>
        <color theme="1"/>
        <rFont val="HendersonSansW00-BasicLight"/>
      </rPr>
      <t>3/</t>
    </r>
  </si>
  <si>
    <r>
      <rPr>
        <b/>
        <sz val="10"/>
        <color rgb="FF000000"/>
        <rFont val="HendersonSansW00-BasicLight"/>
      </rPr>
      <t>4/</t>
    </r>
    <r>
      <rPr>
        <sz val="10"/>
        <color rgb="FF000000"/>
        <rFont val="HendersonSansW00-BasicLight"/>
      </rPr>
      <t xml:space="preserve"> Se realizó un ajuste en la Metodología de Cálculo del Avance Físico, durante el II trimestre 2024.</t>
    </r>
  </si>
  <si>
    <r>
      <rPr>
        <b/>
        <sz val="10"/>
        <color theme="1"/>
        <rFont val="HendersonSansW00-BasicLight"/>
      </rPr>
      <t>5/</t>
    </r>
    <r>
      <rPr>
        <sz val="10"/>
        <color theme="1"/>
        <rFont val="HendersonSansW00-BasicLight"/>
      </rPr>
      <t xml:space="preserve"> El avance físico corresponde al avance global de los indicadores del Programa, calculado por la CCSS. </t>
    </r>
  </si>
  <si>
    <r>
      <t xml:space="preserve">Programa por Resultados para el Fortalecimiento del Seguro Universal de Salud en Costa Rica </t>
    </r>
    <r>
      <rPr>
        <b/>
        <vertAlign val="superscript"/>
        <sz val="10"/>
        <color rgb="FF000000"/>
        <rFont val="HendersonSansW00-BasicLight"/>
      </rPr>
      <t>5/</t>
    </r>
  </si>
  <si>
    <r>
      <t>Rehabilitación y Ampliación de la Ruta Nacional No. 32</t>
    </r>
    <r>
      <rPr>
        <vertAlign val="superscript"/>
        <sz val="10"/>
        <color rgb="FF000000"/>
        <rFont val="HendersonSansW00-BasicLight"/>
      </rPr>
      <t xml:space="preserve"> </t>
    </r>
    <r>
      <rPr>
        <b/>
        <vertAlign val="superscript"/>
        <sz val="10"/>
        <color rgb="FF000000"/>
        <rFont val="HendersonSansW00-BasicLight"/>
      </rPr>
      <t>7/</t>
    </r>
  </si>
  <si>
    <r>
      <rPr>
        <b/>
        <sz val="10"/>
        <color theme="1"/>
        <rFont val="HendersonSansW00-BasicLight"/>
      </rPr>
      <t>7/</t>
    </r>
    <r>
      <rPr>
        <sz val="10"/>
        <color theme="1"/>
        <rFont val="HendersonSansW00-BasicLight"/>
      </rPr>
      <t xml:space="preserve"> El avance físico acumulado reportado para el Proyecto incluye los dos créditos del EXIMBANK. </t>
    </r>
  </si>
  <si>
    <r>
      <rPr>
        <b/>
        <sz val="10"/>
        <color theme="1"/>
        <rFont val="HendersonSansW00-BasicLight"/>
      </rPr>
      <t xml:space="preserve">8/ </t>
    </r>
    <r>
      <rPr>
        <sz val="10"/>
        <color theme="1"/>
        <rFont val="HendersonSansW00-BasicLight"/>
      </rPr>
      <t>Para dolarizar los montos de los préstamos cuya moneda contractual no fue pactada en dólares, se utilizó como referencia el valor del tipo de cambio al 30 de junio de 2024 de la moneda respectiva con respecto al dólar.</t>
    </r>
  </si>
  <si>
    <r>
      <rPr>
        <b/>
        <sz val="10"/>
        <color rgb="FF000000"/>
        <rFont val="HendersonSansW00-BasicLight"/>
      </rPr>
      <t xml:space="preserve">3/ </t>
    </r>
    <r>
      <rPr>
        <sz val="10"/>
        <color rgb="FF000000"/>
        <rFont val="HendersonSansW00-BasicLight"/>
      </rPr>
      <t>Para dolarizar los montos de los préstamos cuya moneda contractual no fue pactada en dólares, se utilizó como referencia el valor del tipo de cambio al 30 de junio de 2024 de la moneda respectiva con respecto al dólar.</t>
    </r>
  </si>
  <si>
    <r>
      <t xml:space="preserve">Rehabilitación y Ampliación de la Ruta Nacional No. 32 </t>
    </r>
    <r>
      <rPr>
        <b/>
        <vertAlign val="superscript"/>
        <sz val="10"/>
        <color theme="1"/>
        <rFont val="HendersonSansW00-BasicLight"/>
      </rPr>
      <t>2/</t>
    </r>
  </si>
  <si>
    <t>El ICE debe de presentar los ajustes relaciones a la contrapartida para ver reflejado dentro del contrato de préstamo este rebajo del monto referente a Anillo Miravalles.</t>
  </si>
  <si>
    <r>
      <t xml:space="preserve">Programa de Desarrollo Sostenible de la Pesca y Acuicultura en Costa Rica </t>
    </r>
    <r>
      <rPr>
        <b/>
        <vertAlign val="superscript"/>
        <sz val="10"/>
        <color theme="1"/>
        <rFont val="HendersonSansW00-BasicLight"/>
      </rPr>
      <t>6/</t>
    </r>
  </si>
  <si>
    <r>
      <t xml:space="preserve">Proyecto Geotérmico Borinquen I </t>
    </r>
    <r>
      <rPr>
        <b/>
        <vertAlign val="superscript"/>
        <sz val="10"/>
        <color rgb="FF000000"/>
        <rFont val="HendersonSansW00-BasicLight"/>
      </rPr>
      <t>8/</t>
    </r>
  </si>
  <si>
    <t>Se solicitó una extensión de plazo en setiembre del 2023, la cual se concedió por 18 meses mediante el oficio MH-DM-OF-121-2024 del 06 de febrero del 2024 , como consecuencia de esto, la licitación de la actividad Anillo Miravalles se excluyó pues su instalación sobrepasaba el plazo</t>
  </si>
  <si>
    <t>En Senara se da el incremento de la contrapartida por un monto total que está siendo analizado por la Institución. Del II Semestre 2023 al I Semestre 2024 hubo un incremento de la contrapartida de $105.814,50
En el caso del AyA se realiza un aumento en la contrapartida por $12.381.900,00 para poder cubrir los sobrecostos en la contratación para el Sector I y adicional pagar el IVA del contrato relacionado con la obra</t>
  </si>
  <si>
    <r>
      <rPr>
        <b/>
        <sz val="10"/>
        <color theme="1"/>
        <rFont val="HendersonSansW00-BasicLight"/>
      </rPr>
      <t>3/</t>
    </r>
    <r>
      <rPr>
        <sz val="10"/>
        <color theme="1"/>
        <rFont val="HendersonSansW00-BasicLight"/>
      </rPr>
      <t xml:space="preserve"> Durante el I Trimestre 2021, el Ejecutor aplicó un cambio a la metodología que venía implementando para estimar de avance físico del Programa, considerando las mejoras implementadas por parte del PIT para el cumplimiento de las disposiciones establecidas por la CGR. Adicionalmente, durante el IV trimestre 2023, se incluye la carretera a San Carlos RN 35, lo cual se hace un ajuste en el porcentaje de avance físico. </t>
    </r>
  </si>
  <si>
    <t xml:space="preserve">Monto desembolsado acumulado a junio 2024
(en US$)  </t>
  </si>
  <si>
    <t>Sin Financiamiento / Préstamo</t>
  </si>
  <si>
    <t>Este ajuste por tipos de cambio no afecta al alcance, no obstante, al ser una actualización general modifica el costo del PGI l por US$33,5 millones que ya se ejecutaron; más el monto de los paquetes pendientes de licitar por US$44,6 millones que suman US$78,09 millones de sobrecostos del Programa. Actualmente el requerimiento de financiamiento asciende a US$ 261.15 millones, por lo que se valora opciones de financiamiento sin nada concreto a la fecha.</t>
  </si>
  <si>
    <r>
      <t xml:space="preserve">Proyecto Hacienda Digital para el Bicentenario </t>
    </r>
    <r>
      <rPr>
        <b/>
        <vertAlign val="superscript"/>
        <sz val="10"/>
        <color theme="1"/>
        <rFont val="HendersonSansW00-BasicLight"/>
      </rPr>
      <t>4/</t>
    </r>
  </si>
  <si>
    <r>
      <t xml:space="preserve">6/ </t>
    </r>
    <r>
      <rPr>
        <sz val="10"/>
        <color theme="1"/>
        <rFont val="HendersonSansW00-BasicLight"/>
      </rPr>
      <t>Se realiza un ajuste en la metodología de cálculo del avance físico del Programa, en virtud de que no hubo ejecución de obras, y este se encuentra en proceso de cierre.</t>
    </r>
  </si>
  <si>
    <r>
      <t xml:space="preserve">3/ </t>
    </r>
    <r>
      <rPr>
        <sz val="10"/>
        <color theme="1"/>
        <rFont val="HendersonSansW00-BasicLight"/>
      </rPr>
      <t>El 1 de agosto del presente año se envió mediante oficio MH-DM-OF-1016-2024 la solicitud para la modificación del Plan de Financiamiento, en el cual se ajustan los componentes del proyecto y se aumenta la contrapartida del préstamos en US$2.627.755,00. No obstante, el incremento se verá reflejado una vez otorgada la aprobación por parte del BID.</t>
    </r>
  </si>
  <si>
    <r>
      <t xml:space="preserve">Aumento </t>
    </r>
    <r>
      <rPr>
        <b/>
        <vertAlign val="superscript"/>
        <sz val="10"/>
        <rFont val="HendersonSansW00-BasicLight"/>
      </rPr>
      <t xml:space="preserve">2/ </t>
    </r>
  </si>
  <si>
    <r>
      <t xml:space="preserve">Aumento </t>
    </r>
    <r>
      <rPr>
        <b/>
        <vertAlign val="superscript"/>
        <sz val="10"/>
        <rFont val="HendersonSansW00-BasicLight"/>
      </rPr>
      <t>3/</t>
    </r>
  </si>
  <si>
    <r>
      <t xml:space="preserve">0 </t>
    </r>
    <r>
      <rPr>
        <vertAlign val="superscript"/>
        <sz val="9"/>
        <color rgb="FF000000"/>
        <rFont val="HendersonSansW00-BasicLight"/>
      </rPr>
      <t>1/</t>
    </r>
  </si>
  <si>
    <r>
      <rPr>
        <b/>
        <sz val="10"/>
        <color rgb="FF000000"/>
        <rFont val="HendersonSansW00-BasicLight"/>
      </rPr>
      <t>2/</t>
    </r>
    <r>
      <rPr>
        <sz val="10"/>
        <color rgb="FF000000"/>
        <rFont val="HendersonSansW00-BasicLight"/>
      </rPr>
      <t xml:space="preserve"> Si bien es cierto durante la modificación contractual, la contrapartida aumentó a $10.519.050,34, al corte del 30 de junio de 2024, la contrapartida ascendía a $13.459.778,02. Esto corresponde a $529.762,30 para mantenimiento preventivo y correctivo del Centro Fronterizo Paso Canoas, $450.683,92 de presupuesto nacional y $1.960.281,46 provenientes de modificación presupuestaria realizada por COMEX como Ejecutor (los dos últimos montos vienen a garantizar que los alcances originales del CCF Peñas Blancas se mantengan).</t>
    </r>
  </si>
  <si>
    <r>
      <rPr>
        <b/>
        <sz val="10"/>
        <color rgb="FF000000"/>
        <rFont val="HendersonSansW00-BasicLight"/>
      </rPr>
      <t>1/</t>
    </r>
    <r>
      <rPr>
        <sz val="10"/>
        <color rgb="FF000000"/>
        <rFont val="HendersonSansW00-BasicLight"/>
      </rPr>
      <t xml:space="preserve"> La modificación contractual llevada a cabo para el BCIE 2220 implica la prórroga de un año para el proceso de cumplimiento de condiciones previas, lo cual conlleva el hecho de postergar el inicio del plazo de desembolsos.</t>
    </r>
  </si>
  <si>
    <r>
      <t xml:space="preserve">Primer Programa de Energía Renovable, Transmisión y Distribución de Electricidad </t>
    </r>
    <r>
      <rPr>
        <b/>
        <vertAlign val="superscript"/>
        <sz val="10"/>
        <color theme="1"/>
        <rFont val="HendersonSansW00-BasicLight"/>
      </rPr>
      <t>2/</t>
    </r>
  </si>
  <si>
    <r>
      <t xml:space="preserve">Programa de Desarrollo Sostenible de la Pesca y Acuicultura en Costa Rica </t>
    </r>
    <r>
      <rPr>
        <b/>
        <vertAlign val="superscript"/>
        <sz val="10"/>
        <color theme="1"/>
        <rFont val="HendersonSansW00-BasicLight"/>
      </rPr>
      <t>3/</t>
    </r>
  </si>
  <si>
    <r>
      <rPr>
        <b/>
        <sz val="10"/>
        <color rgb="FF000000"/>
        <rFont val="HendersonSansW00-BasicLight"/>
      </rPr>
      <t xml:space="preserve">4/ </t>
    </r>
    <r>
      <rPr>
        <sz val="10"/>
        <color rgb="FF000000"/>
        <rFont val="HendersonSansW00-BasicLight"/>
      </rPr>
      <t xml:space="preserve">Para el caso del Crédito Concesional (¥628.000.000,00) el monto del préstamo en dólares responde al monto desembolsado (utilizando las referencias cambiarias del acreedor), y al pagado a la empresa contratista a cargo del Proyecto. Este crédito se desembolsó en su totalidad en el año 2019. </t>
    </r>
  </si>
  <si>
    <r>
      <rPr>
        <b/>
        <sz val="10"/>
        <color rgb="FF000000"/>
        <rFont val="HendersonSansW00-BasicLight"/>
      </rPr>
      <t>5/</t>
    </r>
    <r>
      <rPr>
        <sz val="10"/>
        <color rgb="FF000000"/>
        <rFont val="HendersonSansW00-BasicLight"/>
      </rPr>
      <t xml:space="preserve"> El ICE realizó un ajuste a lo interno del Proyecto, por lo tanto están realizando programaciones hasta el año 2027 (no obstante es una proyección pues no se ha formalizado ninguna extensión del plazo).</t>
    </r>
  </si>
  <si>
    <r>
      <rPr>
        <b/>
        <sz val="10"/>
        <color rgb="FF000000"/>
        <rFont val="HendersonSansW00-BasicLight"/>
      </rPr>
      <t>3/</t>
    </r>
    <r>
      <rPr>
        <sz val="10"/>
        <color rgb="FF000000"/>
        <rFont val="HendersonSansW00-BasicLight"/>
      </rPr>
      <t xml:space="preserve"> Mediante oficio MH-DM-OF-365-2024 fechado 22 de marzo de 2024 se comunicó al Banco Mundial la Cancelación del Saldo No Retirado del Contrato de Préstamo, razón por la cual, no se establece programación de desembolsos.</t>
    </r>
  </si>
  <si>
    <r>
      <t xml:space="preserve">Rehabilitación y Ampliación de la Ruta Nacional No. 32 </t>
    </r>
    <r>
      <rPr>
        <b/>
        <vertAlign val="superscript"/>
        <sz val="10"/>
        <color theme="1"/>
        <rFont val="HendersonSansW00-BasicLight"/>
      </rPr>
      <t>4/</t>
    </r>
  </si>
  <si>
    <r>
      <t>Proyecto Geotérmico Borinquen I</t>
    </r>
    <r>
      <rPr>
        <b/>
        <sz val="10"/>
        <color rgb="FF000000"/>
        <rFont val="HendersonSansW00-BasicLight"/>
      </rPr>
      <t xml:space="preserve"> </t>
    </r>
    <r>
      <rPr>
        <b/>
        <vertAlign val="superscript"/>
        <sz val="10"/>
        <color rgb="FF000000"/>
        <rFont val="HendersonSansW00-BasicLight"/>
      </rPr>
      <t>5/ 6/</t>
    </r>
  </si>
  <si>
    <t>Área Metropolitana de San José</t>
  </si>
  <si>
    <t>El incremento del PIV se viene dando desde la aprobación del cuadro de costos en el 2019, de los dos últimos estudios de factibilidad en el 2021 se aprobó la actualización del costo del PMAAMSJ en el componente I a un monto de US$506.75 millones, así como la ampliación de cierre al año 2028. En la Sesión ordinaria No. 2022-61, del 06 de diciembre de 2022 (Acuerdo de Junta Directiva No. 2022-565), se aprobó que el costo directo del PMAAMSJ se mantiene en el monto de US$506.75 millones. A la fecha en la última actualización de costos el Componente I tiene un costo directo actual (sin gestión) de US$ 557.18 millones, por lo cual las actividades sin financiar incrementaron de US$ 214,55 de la línea base a US$261,15 millones para un incremento de US$46,5 millones que contemplan los paquetes A, B y C mencionados. Ahora bien, este nuevo ajuste equivale a  un ajuste por tipos de cambio al monto ejecutado con fondos JICA con base en el sistema contable, lo ejecutado  de las obras BID y FECASALC con los tipos de cambio de las justificaciones presentadas al banco. Se actualizó el monto de las servidumbres. Se actualiza la obra Guatuso ya que fue financiada con fondos del INDER. Se contemplan órdenes de cambio en las obras. Se actualizan los costos de la gestión.</t>
  </si>
  <si>
    <t>La UE  realizó un ajuste por tipos de cambio al monto ejecutado con fondos JICA con base en el sistema contable. Se actualizó la ejecución de las obras BID y FECASALC con los tipos de cambios de las justificaciones presentadas al banco. Se actualizó el monto de las servidumbres. y se actualizaron los costos de la gestión del Programa, a pesar de que se trabaja con los costos actuales, la UE requirió hacer estos ajustes. Cabe resaltar, que en el ultimo trimestre del 2023 la UE  había efectuado una actualización general del monto de los paquetes pendientes de licitar y se determinó una orden de cambio de las obras denominadas COMECO y los paquetes: Paquete A Línea 1 (Redes Sur: Obra 3),  Paquete A Línea 2 (Extensión Colector Cuenca Tiribí), Paquete B Línea 1 (Extensiones Mozotal, Purral y Torres), Paquete B línea 2 (Extensiones Ma. Aguilar, Poró y Mina) y  Paquete C: Rehabilitaciones Colectores y Sub Colectores (ampliado), esto representaba un incremento por US$44,6 millones ascendió a US$ 261.15 millones.</t>
  </si>
  <si>
    <r>
      <t xml:space="preserve">Programa de Agua y Saneamiento de Zonas Costeras, Gestión de la Calidad y Eficiencia del Servicio (PAACC) </t>
    </r>
    <r>
      <rPr>
        <b/>
        <vertAlign val="superscript"/>
        <sz val="10"/>
        <color rgb="FF000000"/>
        <rFont val="HendersonSansW00-BasicLight"/>
      </rPr>
      <t>2/ 3/</t>
    </r>
  </si>
  <si>
    <r>
      <rPr>
        <b/>
        <sz val="10"/>
        <color rgb="FF000000"/>
        <rFont val="HendersonSansW00-BasicLight"/>
      </rPr>
      <t>2/</t>
    </r>
    <r>
      <rPr>
        <sz val="10"/>
        <color rgb="FF000000"/>
        <rFont val="HendersonSansW00-BasicLight"/>
      </rPr>
      <t xml:space="preserve"> </t>
    </r>
    <r>
      <rPr>
        <sz val="10"/>
        <color theme="1"/>
        <rFont val="HendersonSansW00-BasicLight"/>
      </rPr>
      <t xml:space="preserve">Para determinar los años de ejecución (tanto para el período estipulado en el Contrato como para el período de ejecución real) se utilizó la fecha de suscripción del Contrato de Préstamo dado que éstos no requirieron de aprobación legislativa.
</t>
    </r>
  </si>
  <si>
    <r>
      <t xml:space="preserve">Proyecto Geotérmico Borinquen I </t>
    </r>
    <r>
      <rPr>
        <b/>
        <vertAlign val="superscript"/>
        <sz val="10"/>
        <color theme="1"/>
        <rFont val="HendersonSansW00-BasicLight"/>
      </rPr>
      <t>6/</t>
    </r>
  </si>
  <si>
    <r>
      <t xml:space="preserve">Programa Red Vial Cantonal II </t>
    </r>
    <r>
      <rPr>
        <b/>
        <vertAlign val="superscript"/>
        <sz val="10"/>
        <color theme="1"/>
        <rFont val="HendersonSansW00-BasicLight"/>
      </rPr>
      <t>/1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</si>
</sst>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 &quot;€&quot;;[Red]\-#,##0\ &quot;€&quot;"/>
    <numFmt numFmtId="165" formatCode="_-* #,##0.00\ &quot;€&quot;_-;\-* #,##0.00\ &quot;€&quot;_-;_-* &quot;-&quot;??\ &quot;€&quot;_-;_-@_-"/>
    <numFmt numFmtId="166" formatCode="_(&quot;₡&quot;* #,##0.00_);_(&quot;₡&quot;* \(#,##0.00\);_(&quot;₡&quot;* &quot;-&quot;??_);_(@_)"/>
    <numFmt numFmtId="167" formatCode="_(* #,##0.00_);_(* \(#,##0.00\);_(* &quot;-&quot;??_);_(@_)"/>
    <numFmt numFmtId="168" formatCode="dd/mm/yyyy;@"/>
    <numFmt numFmtId="169" formatCode="_([$€-2]* #,##0.00_);_([$€-2]* \(#,##0.00\);_([$€-2]* &quot;-&quot;??_)"/>
    <numFmt numFmtId="170" formatCode="#,##0.0000"/>
    <numFmt numFmtId="171" formatCode="_(* #,##0.0000_);_(* \(#,##0.0000\);_(* &quot;-&quot;??_);_(@_)"/>
    <numFmt numFmtId="172" formatCode="_(* #,##0.000_);_(* \(#,##0.000\);_(* &quot;-&quot;??_);_(@_)"/>
    <numFmt numFmtId="173" formatCode="_-* #,##0.000_-;\-* #,##0.000_-;_-* &quot;-&quot;???_-;_-@_-"/>
    <numFmt numFmtId="174" formatCode="0.00_ ;[Red]\-0.00\ "/>
    <numFmt numFmtId="175" formatCode="0.0000"/>
    <numFmt numFmtId="176" formatCode="_-* #,##0.00\ _€_-;\-* #,##0.00\ _€_-;_-* &quot;-&quot;??\ _€_-;_-@_-"/>
    <numFmt numFmtId="177" formatCode="_-&quot;XDR&quot;* #,##0.00_-;\-&quot;XDR&quot;* #,##0.00_-;_-&quot;XDR&quot;* &quot;-&quot;??_-;_-@_-"/>
    <numFmt numFmtId="178" formatCode="_(&quot;$&quot;* #,##0.00_);_(&quot;$&quot;* \(#,##0.00\);_(&quot;$&quot;* &quot;-&quot;??_);_(@_)"/>
    <numFmt numFmtId="179" formatCode="#,##0\ _$;[Red]\-#,##0\ _$"/>
    <numFmt numFmtId="180" formatCode="_-* #,##0.00\ [$€]_-;\-* #,##0.00\ [$€]_-;_-* &quot;-&quot;??\ [$€]_-;_-@_-"/>
    <numFmt numFmtId="181" formatCode="_-* #,##0.00\ &quot;$&quot;_-;\-* #,##0.00\ &quot;$&quot;_-;_-* &quot;-&quot;??\ &quot;$&quot;_-;_-@_-"/>
    <numFmt numFmtId="182" formatCode="#,##0.0"/>
    <numFmt numFmtId="183" formatCode="[$$-540A]#,##0.00"/>
  </numFmts>
  <fonts count="72">
    <font>
      <sz val="10"/>
      <name val="Courie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sz val="8"/>
      <name val="Courier"/>
      <family val="3"/>
    </font>
    <font>
      <sz val="10"/>
      <name val="Courier"/>
      <family val="3"/>
    </font>
    <font>
      <sz val="10"/>
      <name val="Courier"/>
      <family val="3"/>
    </font>
    <font>
      <sz val="11"/>
      <color indexed="8"/>
      <name val="Calibri"/>
      <family val="2"/>
    </font>
    <font>
      <sz val="11"/>
      <color indexed="9"/>
      <name val="Calibri"/>
      <family val="2"/>
    </font>
    <font>
      <sz val="11"/>
      <color indexed="20"/>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i/>
      <sz val="11"/>
      <color indexed="23"/>
      <name val="Calibri"/>
      <family val="2"/>
    </font>
    <font>
      <b/>
      <sz val="15"/>
      <color indexed="56"/>
      <name val="Calibri"/>
      <family val="2"/>
    </font>
    <font>
      <b/>
      <sz val="13"/>
      <color indexed="56"/>
      <name val="Calibri"/>
      <family val="2"/>
    </font>
    <font>
      <sz val="11"/>
      <color indexed="60"/>
      <name val="Calibri"/>
      <family val="2"/>
    </font>
    <font>
      <b/>
      <sz val="11"/>
      <color indexed="63"/>
      <name val="Calibri"/>
      <family val="2"/>
    </font>
    <font>
      <sz val="11"/>
      <color indexed="10"/>
      <name val="Calibri"/>
      <family val="2"/>
    </font>
    <font>
      <b/>
      <sz val="18"/>
      <color indexed="56"/>
      <name val="Cambria"/>
      <family val="2"/>
    </font>
    <font>
      <b/>
      <sz val="11"/>
      <color indexed="8"/>
      <name val="Calibri"/>
      <family val="2"/>
    </font>
    <font>
      <sz val="11"/>
      <color theme="1"/>
      <name val="Calibri"/>
      <family val="2"/>
      <scheme val="minor"/>
    </font>
    <font>
      <sz val="12"/>
      <name val="ＭＳ ゴシック"/>
      <family val="3"/>
      <charset val="128"/>
    </font>
    <font>
      <sz val="10"/>
      <name val="Arial"/>
      <family val="2"/>
    </font>
    <font>
      <u/>
      <sz val="10"/>
      <color theme="10"/>
      <name val="Courier"/>
    </font>
    <font>
      <u/>
      <sz val="10"/>
      <color theme="10"/>
      <name val="Arial"/>
      <family val="2"/>
    </font>
    <font>
      <sz val="10"/>
      <name val="Arial"/>
      <family val="2"/>
    </font>
    <font>
      <sz val="12"/>
      <color theme="1"/>
      <name val="Arial"/>
      <family val="2"/>
    </font>
    <font>
      <b/>
      <sz val="16"/>
      <name val="HendersonSansW00-BasicLight"/>
    </font>
    <font>
      <sz val="10"/>
      <name val="HendersonSansW00-BasicLight"/>
    </font>
    <font>
      <b/>
      <sz val="10"/>
      <name val="HendersonSansW00-BasicLight"/>
    </font>
    <font>
      <u/>
      <sz val="10"/>
      <color theme="10"/>
      <name val="HendersonSansW00-BasicLight"/>
    </font>
    <font>
      <sz val="10"/>
      <color theme="1"/>
      <name val="HendersonSansW00-BasicLight"/>
    </font>
    <font>
      <b/>
      <sz val="10"/>
      <color theme="1"/>
      <name val="HendersonSansW00-BasicLight"/>
    </font>
    <font>
      <b/>
      <u/>
      <sz val="10"/>
      <color theme="1"/>
      <name val="HendersonSansW00-BasicLight"/>
    </font>
    <font>
      <b/>
      <vertAlign val="superscript"/>
      <sz val="10"/>
      <color theme="1"/>
      <name val="HendersonSansW00-BasicLight"/>
    </font>
    <font>
      <vertAlign val="superscript"/>
      <sz val="10"/>
      <color theme="1"/>
      <name val="HendersonSansW00-BasicLight"/>
    </font>
    <font>
      <sz val="10"/>
      <color rgb="FF0070C0"/>
      <name val="HendersonSansW00-BasicLight"/>
    </font>
    <font>
      <sz val="10"/>
      <color rgb="FF000000"/>
      <name val="HendersonSansW00-BasicLight"/>
    </font>
    <font>
      <b/>
      <sz val="10"/>
      <color rgb="FF000000"/>
      <name val="HendersonSansW00-BasicLight"/>
    </font>
    <font>
      <sz val="10"/>
      <color rgb="FFFF0000"/>
      <name val="HendersonSansW00-BasicLight"/>
    </font>
    <font>
      <b/>
      <vertAlign val="superscript"/>
      <sz val="10"/>
      <name val="HendersonSansW00-BasicLight"/>
    </font>
    <font>
      <vertAlign val="superscript"/>
      <sz val="10"/>
      <color rgb="FF000000"/>
      <name val="HendersonSansW00-BasicLight"/>
    </font>
    <font>
      <b/>
      <sz val="10"/>
      <color theme="0"/>
      <name val="HendersonSansW00-BasicLight"/>
    </font>
    <font>
      <b/>
      <vertAlign val="superscript"/>
      <sz val="11"/>
      <color rgb="FF000000"/>
      <name val="HendersonSansW00-BasicLight"/>
    </font>
    <font>
      <b/>
      <sz val="8"/>
      <color theme="1"/>
      <name val="HendersonSansW00-BasicLight"/>
    </font>
    <font>
      <sz val="8"/>
      <color rgb="FF000000"/>
      <name val="HendersonSansW00-BasicLight"/>
    </font>
    <font>
      <sz val="8"/>
      <color theme="1"/>
      <name val="HendersonSansW00-BasicLight"/>
    </font>
    <font>
      <b/>
      <u/>
      <sz val="10"/>
      <color rgb="FF000000"/>
      <name val="HendersonSansW00-BasicLight"/>
    </font>
    <font>
      <b/>
      <vertAlign val="superscript"/>
      <sz val="10"/>
      <color rgb="FF000000"/>
      <name val="HendersonSansW00-BasicLight"/>
    </font>
    <font>
      <sz val="10"/>
      <color theme="1"/>
      <name val="Arial Narrow"/>
      <family val="2"/>
    </font>
    <font>
      <sz val="10"/>
      <name val="Arial Narrow"/>
      <family val="2"/>
    </font>
    <font>
      <sz val="9"/>
      <color theme="1"/>
      <name val="HendersonSansW00-BasicLight"/>
    </font>
    <font>
      <sz val="9"/>
      <color rgb="FF444444"/>
      <name val="Calibri"/>
      <family val="2"/>
      <charset val="1"/>
    </font>
    <font>
      <sz val="20"/>
      <name val="HendersonSansW00-BasicSmBd"/>
    </font>
    <font>
      <b/>
      <sz val="9"/>
      <color theme="0"/>
      <name val="HendersonSansW00-BasicLight"/>
    </font>
    <font>
      <sz val="10"/>
      <color theme="0"/>
      <name val="HendersonSansW00-BasicLight"/>
    </font>
    <font>
      <sz val="20"/>
      <color theme="1"/>
      <name val="HendersonSansW00-BasicSmBd"/>
    </font>
    <font>
      <b/>
      <sz val="8"/>
      <color theme="0"/>
      <name val="HendersonSansW00-BasicSmBd"/>
    </font>
    <font>
      <vertAlign val="superscript"/>
      <sz val="9"/>
      <color rgb="FF000000"/>
      <name val="HendersonSansW00-BasicLight"/>
    </font>
  </fonts>
  <fills count="3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theme="3" tint="0.59999389629810485"/>
        <bgColor indexed="64"/>
      </patternFill>
    </fill>
    <fill>
      <patternFill patternType="solid">
        <fgColor rgb="FFFFFFFF"/>
        <bgColor indexed="64"/>
      </patternFill>
    </fill>
    <fill>
      <patternFill patternType="solid">
        <fgColor rgb="FFFFFF00"/>
        <bgColor indexed="64"/>
      </patternFill>
    </fill>
    <fill>
      <patternFill patternType="solid">
        <fgColor rgb="FFFFFFFF"/>
        <bgColor rgb="FF000000"/>
      </patternFill>
    </fill>
    <fill>
      <patternFill patternType="solid">
        <fgColor theme="0"/>
        <bgColor rgb="FF000000"/>
      </patternFill>
    </fill>
  </fills>
  <borders count="2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top style="medium">
        <color auto="1"/>
      </top>
      <bottom style="medium">
        <color auto="1"/>
      </bottom>
      <diagonal/>
    </border>
  </borders>
  <cellStyleXfs count="898">
    <xf numFmtId="0" fontId="0" fillId="0" borderId="0"/>
    <xf numFmtId="0" fontId="16" fillId="2" borderId="0" applyNumberFormat="0" applyBorder="0" applyAlignment="0" applyProtection="0"/>
    <xf numFmtId="0" fontId="16" fillId="3" borderId="0" applyNumberFormat="0" applyBorder="0" applyAlignment="0" applyProtection="0"/>
    <xf numFmtId="0" fontId="16" fillId="4"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2"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3"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4"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7"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5" borderId="0" applyNumberFormat="0" applyBorder="0" applyAlignment="0" applyProtection="0"/>
    <xf numFmtId="0" fontId="16" fillId="8" borderId="0" applyNumberFormat="0" applyBorder="0" applyAlignment="0" applyProtection="0"/>
    <xf numFmtId="0" fontId="16" fillId="11"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10"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5"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8"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6" fillId="11" borderId="0" applyNumberFormat="0" applyBorder="0" applyAlignment="0" applyProtection="0"/>
    <xf numFmtId="0" fontId="17" fillId="12"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9" borderId="0" applyNumberFormat="0" applyBorder="0" applyAlignment="0" applyProtection="0"/>
    <xf numFmtId="0" fontId="18" fillId="3"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20" fillId="20" borderId="1" applyNumberFormat="0" applyAlignment="0" applyProtection="0"/>
    <xf numFmtId="0" fontId="20" fillId="20" borderId="1" applyNumberFormat="0" applyAlignment="0" applyProtection="0"/>
    <xf numFmtId="0" fontId="20" fillId="20" borderId="1" applyNumberFormat="0" applyAlignment="0" applyProtection="0"/>
    <xf numFmtId="0" fontId="20" fillId="20" borderId="1" applyNumberFormat="0" applyAlignment="0" applyProtection="0"/>
    <xf numFmtId="0" fontId="20" fillId="20" borderId="1" applyNumberFormat="0" applyAlignment="0" applyProtection="0"/>
    <xf numFmtId="0" fontId="21" fillId="21" borderId="2" applyNumberFormat="0" applyAlignment="0" applyProtection="0"/>
    <xf numFmtId="0" fontId="21" fillId="21" borderId="2" applyNumberFormat="0" applyAlignment="0" applyProtection="0"/>
    <xf numFmtId="0" fontId="21" fillId="21" borderId="2" applyNumberFormat="0" applyAlignment="0" applyProtection="0"/>
    <xf numFmtId="0" fontId="21" fillId="21" borderId="2" applyNumberFormat="0" applyAlignment="0" applyProtection="0"/>
    <xf numFmtId="0" fontId="22" fillId="0" borderId="3" applyNumberFormat="0" applyFill="0" applyAlignment="0" applyProtection="0"/>
    <xf numFmtId="0" fontId="22" fillId="0" borderId="3" applyNumberFormat="0" applyFill="0" applyAlignment="0" applyProtection="0"/>
    <xf numFmtId="0" fontId="22" fillId="0" borderId="3" applyNumberFormat="0" applyFill="0" applyAlignment="0" applyProtection="0"/>
    <xf numFmtId="0" fontId="22" fillId="0" borderId="3" applyNumberFormat="0" applyFill="0" applyAlignment="0" applyProtection="0"/>
    <xf numFmtId="0" fontId="21" fillId="21" borderId="2" applyNumberFormat="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23" fillId="0" borderId="0" applyNumberFormat="0" applyFill="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8"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17" fillId="19" borderId="0" applyNumberFormat="0" applyBorder="0" applyAlignment="0" applyProtection="0"/>
    <xf numFmtId="0" fontId="24" fillId="7" borderId="1" applyNumberFormat="0" applyAlignment="0" applyProtection="0"/>
    <xf numFmtId="0" fontId="24" fillId="7" borderId="1" applyNumberFormat="0" applyAlignment="0" applyProtection="0"/>
    <xf numFmtId="0" fontId="24" fillId="7" borderId="1" applyNumberFormat="0" applyAlignment="0" applyProtection="0"/>
    <xf numFmtId="0" fontId="24" fillId="7" borderId="1" applyNumberFormat="0" applyAlignment="0" applyProtection="0"/>
    <xf numFmtId="169" fontId="15" fillId="0" borderId="0" applyFont="0" applyFill="0" applyBorder="0" applyAlignment="0" applyProtection="0"/>
    <xf numFmtId="169" fontId="14" fillId="0" borderId="0" applyFont="0" applyFill="0" applyBorder="0" applyAlignment="0" applyProtection="0"/>
    <xf numFmtId="0" fontId="25" fillId="0" borderId="0" applyNumberFormat="0" applyFill="0" applyBorder="0" applyAlignment="0" applyProtection="0"/>
    <xf numFmtId="0" fontId="19" fillId="4" borderId="0" applyNumberFormat="0" applyBorder="0" applyAlignment="0" applyProtection="0"/>
    <xf numFmtId="0" fontId="26" fillId="0" borderId="4" applyNumberFormat="0" applyFill="0" applyAlignment="0" applyProtection="0"/>
    <xf numFmtId="0" fontId="27" fillId="0" borderId="5" applyNumberFormat="0" applyFill="0" applyAlignment="0" applyProtection="0"/>
    <xf numFmtId="0" fontId="23" fillId="0" borderId="6" applyNumberFormat="0" applyFill="0" applyAlignment="0" applyProtection="0"/>
    <xf numFmtId="0" fontId="23" fillId="0" borderId="0" applyNumberFormat="0" applyFill="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18" fillId="3" borderId="0" applyNumberFormat="0" applyBorder="0" applyAlignment="0" applyProtection="0"/>
    <xf numFmtId="0" fontId="24" fillId="7" borderId="1" applyNumberFormat="0" applyAlignment="0" applyProtection="0"/>
    <xf numFmtId="0" fontId="22" fillId="0" borderId="3" applyNumberFormat="0" applyFill="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28" fillId="22" borderId="0" applyNumberFormat="0" applyBorder="0" applyAlignment="0" applyProtection="0"/>
    <xf numFmtId="0" fontId="14" fillId="0" borderId="0"/>
    <xf numFmtId="0" fontId="12" fillId="0" borderId="0"/>
    <xf numFmtId="0" fontId="14" fillId="0" borderId="0"/>
    <xf numFmtId="0" fontId="33" fillId="0" borderId="0"/>
    <xf numFmtId="0" fontId="12" fillId="0" borderId="0"/>
    <xf numFmtId="0" fontId="11" fillId="0" borderId="0"/>
    <xf numFmtId="0" fontId="15" fillId="0" borderId="0"/>
    <xf numFmtId="0" fontId="11" fillId="0" borderId="0"/>
    <xf numFmtId="0" fontId="11" fillId="23" borderId="7" applyNumberFormat="0" applyFont="0" applyAlignment="0" applyProtection="0"/>
    <xf numFmtId="0" fontId="12" fillId="23" borderId="7" applyNumberFormat="0" applyFont="0" applyAlignment="0" applyProtection="0"/>
    <xf numFmtId="0" fontId="12" fillId="23" borderId="7" applyNumberFormat="0" applyFont="0" applyAlignment="0" applyProtection="0"/>
    <xf numFmtId="0" fontId="12" fillId="23" borderId="7" applyNumberFormat="0" applyFont="0" applyAlignment="0" applyProtection="0"/>
    <xf numFmtId="0" fontId="12" fillId="23" borderId="7" applyNumberFormat="0" applyFont="0" applyAlignment="0" applyProtection="0"/>
    <xf numFmtId="0" fontId="11" fillId="23" borderId="7" applyNumberFormat="0" applyFont="0" applyAlignment="0" applyProtection="0"/>
    <xf numFmtId="0" fontId="12" fillId="23" borderId="7" applyNumberFormat="0" applyFont="0" applyAlignment="0" applyProtection="0"/>
    <xf numFmtId="0" fontId="29" fillId="20" borderId="8" applyNumberFormat="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29" fillId="20" borderId="8" applyNumberFormat="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26" fillId="0" borderId="4" applyNumberFormat="0" applyFill="0" applyAlignment="0" applyProtection="0"/>
    <xf numFmtId="0" fontId="26" fillId="0" borderId="4" applyNumberFormat="0" applyFill="0" applyAlignment="0" applyProtection="0"/>
    <xf numFmtId="0" fontId="26" fillId="0" borderId="4" applyNumberFormat="0" applyFill="0" applyAlignment="0" applyProtection="0"/>
    <xf numFmtId="0" fontId="26" fillId="0" borderId="4" applyNumberFormat="0" applyFill="0" applyAlignment="0" applyProtection="0"/>
    <xf numFmtId="0" fontId="27" fillId="0" borderId="5" applyNumberFormat="0" applyFill="0" applyAlignment="0" applyProtection="0"/>
    <xf numFmtId="0" fontId="27" fillId="0" borderId="5" applyNumberFormat="0" applyFill="0" applyAlignment="0" applyProtection="0"/>
    <xf numFmtId="0" fontId="27" fillId="0" borderId="5" applyNumberFormat="0" applyFill="0" applyAlignment="0" applyProtection="0"/>
    <xf numFmtId="0" fontId="27" fillId="0" borderId="5"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23" fillId="0" borderId="6" applyNumberFormat="0" applyFill="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2" fillId="0" borderId="9" applyNumberFormat="0" applyFill="0" applyAlignment="0" applyProtection="0"/>
    <xf numFmtId="0" fontId="32" fillId="0" borderId="9" applyNumberFormat="0" applyFill="0" applyAlignment="0" applyProtection="0"/>
    <xf numFmtId="0" fontId="32" fillId="0" borderId="9" applyNumberFormat="0" applyFill="0" applyAlignment="0" applyProtection="0"/>
    <xf numFmtId="0" fontId="32" fillId="0" borderId="9" applyNumberFormat="0" applyFill="0" applyAlignment="0" applyProtection="0"/>
    <xf numFmtId="0" fontId="30" fillId="0" borderId="0" applyNumberFormat="0" applyFill="0" applyBorder="0" applyAlignment="0" applyProtection="0"/>
    <xf numFmtId="0" fontId="10" fillId="0" borderId="0"/>
    <xf numFmtId="167" fontId="10" fillId="0" borderId="0" applyFont="0" applyFill="0" applyBorder="0" applyAlignment="0" applyProtection="0"/>
    <xf numFmtId="9" fontId="10" fillId="0" borderId="0" applyFont="0" applyFill="0" applyBorder="0" applyAlignment="0" applyProtection="0"/>
    <xf numFmtId="0" fontId="14" fillId="0" borderId="0"/>
    <xf numFmtId="0" fontId="16" fillId="2" borderId="0" applyNumberFormat="0" applyBorder="0" applyAlignment="0" applyProtection="0"/>
    <xf numFmtId="0" fontId="16" fillId="3" borderId="0" applyNumberFormat="0" applyBorder="0" applyAlignment="0" applyProtection="0"/>
    <xf numFmtId="0" fontId="16" fillId="4"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5" borderId="0" applyNumberFormat="0" applyBorder="0" applyAlignment="0" applyProtection="0"/>
    <xf numFmtId="0" fontId="16" fillId="8" borderId="0" applyNumberFormat="0" applyBorder="0" applyAlignment="0" applyProtection="0"/>
    <xf numFmtId="0" fontId="16" fillId="11" borderId="0" applyNumberFormat="0" applyBorder="0" applyAlignment="0" applyProtection="0"/>
    <xf numFmtId="0" fontId="17" fillId="12"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5" borderId="0" applyNumberFormat="0" applyBorder="0" applyAlignment="0" applyProtection="0"/>
    <xf numFmtId="0" fontId="19" fillId="4" borderId="0" applyNumberFormat="0" applyBorder="0" applyAlignment="0" applyProtection="0"/>
    <xf numFmtId="0" fontId="20" fillId="20" borderId="1" applyNumberFormat="0" applyAlignment="0" applyProtection="0"/>
    <xf numFmtId="0" fontId="21" fillId="21" borderId="2" applyNumberFormat="0" applyAlignment="0" applyProtection="0"/>
    <xf numFmtId="0" fontId="22" fillId="0" borderId="3" applyNumberFormat="0" applyFill="0" applyAlignment="0" applyProtection="0"/>
    <xf numFmtId="0" fontId="23" fillId="0" borderId="0" applyNumberFormat="0" applyFill="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9" borderId="0" applyNumberFormat="0" applyBorder="0" applyAlignment="0" applyProtection="0"/>
    <xf numFmtId="0" fontId="24" fillId="7" borderId="1" applyNumberFormat="0" applyAlignment="0" applyProtection="0"/>
    <xf numFmtId="0" fontId="18" fillId="3" borderId="0" applyNumberFormat="0" applyBorder="0" applyAlignment="0" applyProtection="0"/>
    <xf numFmtId="167" fontId="12" fillId="0" borderId="0" applyFont="0" applyFill="0" applyBorder="0" applyAlignment="0" applyProtection="0"/>
    <xf numFmtId="0" fontId="28" fillId="22" borderId="0" applyNumberFormat="0" applyBorder="0" applyAlignment="0" applyProtection="0"/>
    <xf numFmtId="0" fontId="10" fillId="0" borderId="0"/>
    <xf numFmtId="0" fontId="12" fillId="0" borderId="0"/>
    <xf numFmtId="0" fontId="12" fillId="23" borderId="7" applyNumberFormat="0" applyFont="0" applyAlignment="0" applyProtection="0"/>
    <xf numFmtId="9" fontId="12" fillId="0" borderId="0" applyFont="0" applyFill="0" applyBorder="0" applyAlignment="0" applyProtection="0"/>
    <xf numFmtId="0" fontId="29" fillId="20" borderId="8" applyNumberFormat="0" applyAlignment="0" applyProtection="0"/>
    <xf numFmtId="0" fontId="30" fillId="0" borderId="0" applyNumberFormat="0" applyFill="0" applyBorder="0" applyAlignment="0" applyProtection="0"/>
    <xf numFmtId="0" fontId="25" fillId="0" borderId="0" applyNumberFormat="0" applyFill="0" applyBorder="0" applyAlignment="0" applyProtection="0"/>
    <xf numFmtId="0" fontId="31" fillId="0" borderId="0" applyNumberFormat="0" applyFill="0" applyBorder="0" applyAlignment="0" applyProtection="0"/>
    <xf numFmtId="0" fontId="26" fillId="0" borderId="4" applyNumberFormat="0" applyFill="0" applyAlignment="0" applyProtection="0"/>
    <xf numFmtId="0" fontId="27" fillId="0" borderId="5" applyNumberFormat="0" applyFill="0" applyAlignment="0" applyProtection="0"/>
    <xf numFmtId="0" fontId="23" fillId="0" borderId="6" applyNumberFormat="0" applyFill="0" applyAlignment="0" applyProtection="0"/>
    <xf numFmtId="0" fontId="32" fillId="0" borderId="9" applyNumberFormat="0" applyFill="0" applyAlignment="0" applyProtection="0"/>
    <xf numFmtId="0" fontId="12" fillId="23" borderId="7" applyNumberFormat="0" applyFont="0" applyAlignment="0" applyProtection="0"/>
    <xf numFmtId="0" fontId="9" fillId="0" borderId="0"/>
    <xf numFmtId="167" fontId="9" fillId="0" borderId="0" applyFont="0" applyFill="0" applyBorder="0" applyAlignment="0" applyProtection="0"/>
    <xf numFmtId="9" fontId="9" fillId="0" borderId="0" applyFont="0" applyFill="0" applyBorder="0" applyAlignment="0" applyProtection="0"/>
    <xf numFmtId="165"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0" fontId="12" fillId="0" borderId="0"/>
    <xf numFmtId="0" fontId="34" fillId="0" borderId="0">
      <alignment vertical="center"/>
    </xf>
    <xf numFmtId="0" fontId="9" fillId="0" borderId="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9" fontId="34" fillId="0" borderId="0" applyFont="0" applyFill="0" applyBorder="0" applyAlignment="0" applyProtection="0">
      <alignment vertical="center"/>
    </xf>
    <xf numFmtId="0" fontId="35" fillId="0" borderId="0"/>
    <xf numFmtId="165"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166" fontId="11" fillId="0" borderId="0" applyFont="0" applyFill="0" applyBorder="0" applyAlignment="0" applyProtection="0"/>
    <xf numFmtId="0" fontId="11" fillId="0" borderId="0"/>
    <xf numFmtId="0" fontId="11" fillId="0" borderId="0"/>
    <xf numFmtId="0" fontId="11" fillId="0" borderId="0"/>
    <xf numFmtId="0" fontId="8" fillId="0" borderId="0"/>
    <xf numFmtId="0" fontId="11" fillId="0" borderId="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67" fontId="11" fillId="0" borderId="0" applyFont="0" applyFill="0" applyBorder="0" applyAlignment="0" applyProtection="0"/>
    <xf numFmtId="9" fontId="11" fillId="0" borderId="0" applyFont="0" applyFill="0" applyBorder="0" applyAlignment="0" applyProtection="0"/>
    <xf numFmtId="0" fontId="7" fillId="0" borderId="0"/>
    <xf numFmtId="0" fontId="11" fillId="0" borderId="0"/>
    <xf numFmtId="9" fontId="11" fillId="0" borderId="0" applyFont="0" applyFill="0" applyBorder="0" applyAlignment="0" applyProtection="0"/>
    <xf numFmtId="0" fontId="11" fillId="0" borderId="0"/>
    <xf numFmtId="0" fontId="7" fillId="0" borderId="0"/>
    <xf numFmtId="167" fontId="7" fillId="0" borderId="0" applyFont="0" applyFill="0" applyBorder="0" applyAlignment="0" applyProtection="0"/>
    <xf numFmtId="0" fontId="7" fillId="0" borderId="0"/>
    <xf numFmtId="167" fontId="7" fillId="0" borderId="0" applyFont="0" applyFill="0" applyBorder="0" applyAlignment="0" applyProtection="0"/>
    <xf numFmtId="0" fontId="14" fillId="0" borderId="0"/>
    <xf numFmtId="166" fontId="14" fillId="0" borderId="0" applyFont="0" applyFill="0" applyBorder="0" applyAlignment="0" applyProtection="0"/>
    <xf numFmtId="167" fontId="11" fillId="0" borderId="0" applyFont="0" applyFill="0" applyBorder="0" applyAlignment="0" applyProtection="0"/>
    <xf numFmtId="0" fontId="6" fillId="0" borderId="0"/>
    <xf numFmtId="0" fontId="11" fillId="0" borderId="0"/>
    <xf numFmtId="0" fontId="11" fillId="23" borderId="7" applyNumberFormat="0" applyFont="0" applyAlignment="0" applyProtection="0"/>
    <xf numFmtId="0" fontId="11" fillId="23" borderId="7" applyNumberFormat="0" applyFont="0" applyAlignment="0" applyProtection="0"/>
    <xf numFmtId="0" fontId="11" fillId="23" borderId="7" applyNumberFormat="0" applyFont="0" applyAlignment="0" applyProtection="0"/>
    <xf numFmtId="0" fontId="11" fillId="23" borderId="7" applyNumberFormat="0" applyFont="0" applyAlignment="0" applyProtection="0"/>
    <xf numFmtId="0" fontId="11" fillId="23" borderId="7" applyNumberFormat="0" applyFont="0" applyAlignment="0" applyProtection="0"/>
    <xf numFmtId="9" fontId="11" fillId="0" borderId="0" applyFont="0" applyFill="0" applyBorder="0" applyAlignment="0" applyProtection="0"/>
    <xf numFmtId="9" fontId="11" fillId="0" borderId="0" applyFont="0" applyFill="0" applyBorder="0" applyAlignment="0" applyProtection="0"/>
    <xf numFmtId="0" fontId="6" fillId="0" borderId="0"/>
    <xf numFmtId="167" fontId="6" fillId="0" borderId="0" applyFont="0" applyFill="0" applyBorder="0" applyAlignment="0" applyProtection="0"/>
    <xf numFmtId="9" fontId="6" fillId="0" borderId="0" applyFont="0" applyFill="0" applyBorder="0" applyAlignment="0" applyProtection="0"/>
    <xf numFmtId="0" fontId="6" fillId="0" borderId="0"/>
    <xf numFmtId="0" fontId="11" fillId="0" borderId="0"/>
    <xf numFmtId="0" fontId="11" fillId="23" borderId="7" applyNumberFormat="0" applyFont="0" applyAlignment="0" applyProtection="0"/>
    <xf numFmtId="9" fontId="11" fillId="0" borderId="0" applyFont="0" applyFill="0" applyBorder="0" applyAlignment="0" applyProtection="0"/>
    <xf numFmtId="0" fontId="11" fillId="23" borderId="7" applyNumberFormat="0" applyFont="0" applyAlignment="0" applyProtection="0"/>
    <xf numFmtId="0" fontId="6" fillId="0" borderId="0"/>
    <xf numFmtId="167" fontId="6" fillId="0" borderId="0" applyFont="0" applyFill="0" applyBorder="0" applyAlignment="0" applyProtection="0"/>
    <xf numFmtId="9" fontId="6" fillId="0" borderId="0" applyFont="0" applyFill="0" applyBorder="0" applyAlignment="0" applyProtection="0"/>
    <xf numFmtId="165" fontId="11" fillId="0" borderId="0" applyFont="0" applyFill="0" applyBorder="0" applyAlignment="0" applyProtection="0"/>
    <xf numFmtId="0" fontId="6" fillId="0" borderId="0"/>
    <xf numFmtId="0" fontId="11" fillId="0" borderId="0"/>
    <xf numFmtId="0" fontId="6" fillId="0" borderId="0"/>
    <xf numFmtId="0" fontId="6" fillId="0" borderId="0"/>
    <xf numFmtId="0" fontId="6" fillId="0" borderId="0"/>
    <xf numFmtId="167" fontId="6" fillId="0" borderId="0" applyFont="0" applyFill="0" applyBorder="0" applyAlignment="0" applyProtection="0"/>
    <xf numFmtId="0" fontId="6" fillId="0" borderId="0"/>
    <xf numFmtId="167" fontId="6" fillId="0" borderId="0" applyFont="0" applyFill="0" applyBorder="0" applyAlignment="0" applyProtection="0"/>
    <xf numFmtId="0" fontId="5" fillId="0" borderId="0"/>
    <xf numFmtId="0" fontId="4" fillId="0" borderId="0"/>
    <xf numFmtId="0" fontId="4" fillId="0" borderId="0"/>
    <xf numFmtId="167" fontId="4" fillId="0" borderId="0" applyFont="0" applyFill="0" applyBorder="0" applyAlignment="0" applyProtection="0"/>
    <xf numFmtId="9" fontId="4" fillId="0" borderId="0" applyFont="0" applyFill="0" applyBorder="0" applyAlignment="0" applyProtection="0"/>
    <xf numFmtId="0" fontId="4" fillId="0" borderId="0"/>
    <xf numFmtId="0" fontId="4" fillId="0" borderId="0"/>
    <xf numFmtId="167" fontId="4" fillId="0" borderId="0" applyFont="0" applyFill="0" applyBorder="0" applyAlignment="0" applyProtection="0"/>
    <xf numFmtId="9" fontId="4" fillId="0" borderId="0" applyFont="0" applyFill="0" applyBorder="0" applyAlignment="0" applyProtection="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4" fillId="0" borderId="0"/>
    <xf numFmtId="167" fontId="4" fillId="0" borderId="0" applyFont="0" applyFill="0" applyBorder="0" applyAlignment="0" applyProtection="0"/>
    <xf numFmtId="9" fontId="4" fillId="0" borderId="0" applyFont="0" applyFill="0" applyBorder="0" applyAlignment="0" applyProtection="0"/>
    <xf numFmtId="0" fontId="4" fillId="0" borderId="0"/>
    <xf numFmtId="0" fontId="4" fillId="0" borderId="0"/>
    <xf numFmtId="167" fontId="4" fillId="0" borderId="0" applyFont="0" applyFill="0" applyBorder="0" applyAlignment="0" applyProtection="0"/>
    <xf numFmtId="9" fontId="4" fillId="0" borderId="0" applyFont="0" applyFill="0" applyBorder="0" applyAlignment="0" applyProtection="0"/>
    <xf numFmtId="0" fontId="4" fillId="0" borderId="0"/>
    <xf numFmtId="0" fontId="4" fillId="0" borderId="0"/>
    <xf numFmtId="0" fontId="4" fillId="0" borderId="0"/>
    <xf numFmtId="0" fontId="4" fillId="0" borderId="0"/>
    <xf numFmtId="167" fontId="4" fillId="0" borderId="0" applyFont="0" applyFill="0" applyBorder="0" applyAlignment="0" applyProtection="0"/>
    <xf numFmtId="0" fontId="4" fillId="0" borderId="0"/>
    <xf numFmtId="167" fontId="4" fillId="0" borderId="0" applyFont="0" applyFill="0" applyBorder="0" applyAlignment="0" applyProtection="0"/>
    <xf numFmtId="0" fontId="4" fillId="0" borderId="0"/>
    <xf numFmtId="0" fontId="3" fillId="0" borderId="0"/>
    <xf numFmtId="167" fontId="3" fillId="0" borderId="0" applyFont="0" applyFill="0" applyBorder="0" applyAlignment="0" applyProtection="0"/>
    <xf numFmtId="0" fontId="14"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3" fontId="11"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0" fontId="2"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4" fontId="11" fillId="0" borderId="0" applyFont="0" applyFill="0" applyBorder="0" applyAlignment="0" applyProtection="0"/>
    <xf numFmtId="0" fontId="2" fillId="0" borderId="0"/>
    <xf numFmtId="43" fontId="11"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44" fontId="14" fillId="0" borderId="0" applyFont="0" applyFill="0" applyBorder="0" applyAlignment="0" applyProtection="0"/>
    <xf numFmtId="43" fontId="11"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0" fontId="36" fillId="0" borderId="0" applyNumberFormat="0" applyFill="0" applyBorder="0" applyAlignment="0" applyProtection="0"/>
    <xf numFmtId="0" fontId="38" fillId="0" borderId="0"/>
    <xf numFmtId="0" fontId="1" fillId="0" borderId="0"/>
    <xf numFmtId="9" fontId="1" fillId="0" borderId="0" applyFont="0" applyFill="0" applyBorder="0" applyAlignment="0" applyProtection="0"/>
    <xf numFmtId="0" fontId="1" fillId="0" borderId="0"/>
    <xf numFmtId="179" fontId="11" fillId="0" borderId="0" applyFill="0" applyAlignment="0" applyProtection="0"/>
    <xf numFmtId="164" fontId="11" fillId="0" borderId="0" applyFont="0" applyFill="0" applyBorder="0" applyAlignment="0" applyProtection="0"/>
    <xf numFmtId="176" fontId="11" fillId="0" borderId="0" applyFill="0" applyBorder="0" applyAlignment="0" applyProtection="0"/>
    <xf numFmtId="178" fontId="1" fillId="0" borderId="0" applyFont="0" applyFill="0" applyBorder="0" applyAlignment="0" applyProtection="0"/>
    <xf numFmtId="0" fontId="39" fillId="0" borderId="0"/>
    <xf numFmtId="0" fontId="39" fillId="0" borderId="0"/>
    <xf numFmtId="0" fontId="34" fillId="0" borderId="0">
      <alignment vertical="center"/>
    </xf>
    <xf numFmtId="0" fontId="1" fillId="0" borderId="0"/>
    <xf numFmtId="0" fontId="39" fillId="0" borderId="0"/>
    <xf numFmtId="0" fontId="39" fillId="0" borderId="0"/>
    <xf numFmtId="0" fontId="1" fillId="0" borderId="0"/>
    <xf numFmtId="9" fontId="11" fillId="0" borderId="0" applyFill="0" applyBorder="0" applyAlignment="0" applyProtection="0"/>
    <xf numFmtId="0" fontId="11" fillId="0" borderId="0" applyNumberFormat="0" applyFill="0" applyBorder="0" applyAlignment="0" applyProtection="0"/>
    <xf numFmtId="9" fontId="16" fillId="0" borderId="0" applyFont="0" applyFill="0" applyBorder="0" applyAlignment="0" applyProtection="0"/>
    <xf numFmtId="9" fontId="11" fillId="0" borderId="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9" fontId="16" fillId="0" borderId="0" applyFont="0" applyFill="0" applyBorder="0" applyAlignment="0" applyProtection="0"/>
    <xf numFmtId="0" fontId="11" fillId="0" borderId="0"/>
    <xf numFmtId="180" fontId="11" fillId="0" borderId="0" applyFont="0" applyFill="0" applyBorder="0" applyAlignment="0" applyProtection="0"/>
    <xf numFmtId="0" fontId="11" fillId="0" borderId="0" applyNumberFormat="0" applyFont="0" applyFill="0" applyBorder="0" applyAlignment="0" applyProtection="0">
      <alignment vertical="top"/>
    </xf>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7" fontId="11" fillId="0" borderId="0" applyFont="0" applyFill="0" applyBorder="0" applyAlignment="0" applyProtection="0"/>
    <xf numFmtId="43" fontId="11" fillId="0" borderId="0" applyFont="0" applyFill="0" applyBorder="0" applyAlignment="0" applyProtection="0"/>
    <xf numFmtId="176" fontId="11" fillId="0" borderId="0" applyFont="0" applyFill="0" applyBorder="0" applyAlignment="0" applyProtection="0"/>
    <xf numFmtId="176" fontId="11" fillId="0" borderId="0" applyFont="0" applyFill="0" applyBorder="0" applyAlignment="0" applyProtection="0"/>
    <xf numFmtId="181" fontId="1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43" fontId="1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0" fontId="11" fillId="0" borderId="0"/>
    <xf numFmtId="18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181"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64" fontId="11" fillId="0" borderId="0" applyFont="0" applyFill="0" applyBorder="0" applyAlignment="0" applyProtection="0"/>
    <xf numFmtId="176" fontId="11" fillId="0" borderId="0" applyFont="0" applyFill="0" applyBorder="0" applyAlignment="0" applyProtection="0"/>
    <xf numFmtId="176" fontId="11" fillId="0" borderId="0" applyFont="0" applyFill="0" applyBorder="0" applyAlignment="0" applyProtection="0"/>
    <xf numFmtId="176" fontId="11" fillId="0" borderId="0" applyFont="0" applyFill="0" applyBorder="0" applyAlignment="0" applyProtection="0"/>
    <xf numFmtId="176" fontId="11" fillId="0" borderId="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6" fontId="11" fillId="0" borderId="0" applyFont="0" applyFill="0" applyBorder="0" applyAlignment="0" applyProtection="0"/>
    <xf numFmtId="176" fontId="11" fillId="0" borderId="0" applyFont="0" applyFill="0" applyBorder="0" applyAlignment="0" applyProtection="0"/>
    <xf numFmtId="0" fontId="1" fillId="0" borderId="0"/>
    <xf numFmtId="43" fontId="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64"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43" fontId="1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43" fontId="11" fillId="0" borderId="0" applyFont="0" applyFill="0" applyBorder="0" applyAlignment="0" applyProtection="0"/>
    <xf numFmtId="0" fontId="1" fillId="0" borderId="0"/>
    <xf numFmtId="18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xf numFmtId="42" fontId="1" fillId="0" borderId="0" applyFont="0" applyFill="0" applyBorder="0" applyAlignment="0" applyProtection="0"/>
    <xf numFmtId="181" fontId="1" fillId="0" borderId="0" applyFont="0" applyFill="0" applyBorder="0" applyAlignment="0" applyProtection="0"/>
    <xf numFmtId="0" fontId="1" fillId="0" borderId="0"/>
    <xf numFmtId="9" fontId="1" fillId="0" borderId="0" applyFont="0" applyFill="0" applyBorder="0" applyAlignment="0" applyProtection="0"/>
    <xf numFmtId="0" fontId="1" fillId="0" borderId="0"/>
    <xf numFmtId="164" fontId="11" fillId="0" borderId="0" applyFont="0" applyFill="0" applyBorder="0" applyAlignment="0" applyProtection="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0" fontId="1" fillId="0" borderId="0"/>
    <xf numFmtId="9" fontId="1" fillId="0" borderId="0" applyFont="0" applyFill="0" applyBorder="0" applyAlignment="0" applyProtection="0"/>
    <xf numFmtId="0" fontId="1" fillId="0" borderId="0"/>
    <xf numFmtId="178" fontId="1" fillId="0" borderId="0" applyFont="0" applyFill="0" applyBorder="0" applyAlignment="0" applyProtection="0"/>
    <xf numFmtId="0" fontId="1" fillId="0" borderId="0"/>
    <xf numFmtId="0" fontId="1" fillId="0" borderId="0"/>
    <xf numFmtId="0" fontId="1" fillId="0" borderId="0"/>
    <xf numFmtId="178" fontId="1" fillId="0" borderId="0" applyFont="0" applyFill="0" applyBorder="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37" fillId="0" borderId="0" applyNumberFormat="0" applyFill="0" applyBorder="0" applyAlignment="0" applyProtection="0"/>
  </cellStyleXfs>
  <cellXfs count="481">
    <xf numFmtId="0" fontId="0" fillId="0" borderId="0" xfId="0"/>
    <xf numFmtId="0" fontId="44" fillId="0" borderId="0" xfId="0" applyFont="1"/>
    <xf numFmtId="0" fontId="45" fillId="26" borderId="12" xfId="0" applyFont="1" applyFill="1" applyBorder="1" applyAlignment="1" applyProtection="1">
      <alignment horizontal="center" vertical="center" wrapText="1"/>
      <protection locked="0"/>
    </xf>
    <xf numFmtId="0" fontId="44" fillId="25" borderId="0" xfId="0" applyFont="1" applyFill="1"/>
    <xf numFmtId="0" fontId="44" fillId="0" borderId="0" xfId="0" applyFont="1" applyAlignment="1">
      <alignment horizontal="left" vertical="center" wrapText="1"/>
    </xf>
    <xf numFmtId="0" fontId="44" fillId="25" borderId="0" xfId="0" applyFont="1" applyFill="1" applyAlignment="1">
      <alignment horizontal="center" vertical="center"/>
    </xf>
    <xf numFmtId="0" fontId="44" fillId="0" borderId="0" xfId="0" applyFont="1" applyAlignment="1">
      <alignment horizontal="left" vertical="center"/>
    </xf>
    <xf numFmtId="4" fontId="44" fillId="25" borderId="0" xfId="0" applyNumberFormat="1" applyFont="1" applyFill="1" applyAlignment="1">
      <alignment horizontal="center" vertical="center"/>
    </xf>
    <xf numFmtId="0" fontId="44" fillId="0" borderId="0" xfId="0" applyFont="1" applyAlignment="1">
      <alignment horizontal="center" vertical="center"/>
    </xf>
    <xf numFmtId="0" fontId="45" fillId="0" borderId="14" xfId="0" applyFont="1" applyBorder="1" applyAlignment="1">
      <alignment horizontal="left" vertical="center"/>
    </xf>
    <xf numFmtId="0" fontId="44" fillId="0" borderId="0" xfId="0" applyFont="1" applyAlignment="1">
      <alignment vertical="center"/>
    </xf>
    <xf numFmtId="10" fontId="44" fillId="25" borderId="0" xfId="186" applyNumberFormat="1" applyFont="1" applyFill="1" applyBorder="1" applyAlignment="1">
      <alignment horizontal="center" vertical="center"/>
    </xf>
    <xf numFmtId="4" fontId="44" fillId="0" borderId="0" xfId="0" applyNumberFormat="1" applyFont="1" applyAlignment="1">
      <alignment horizontal="center" vertical="center"/>
    </xf>
    <xf numFmtId="10" fontId="44" fillId="0" borderId="0" xfId="0" applyNumberFormat="1" applyFont="1"/>
    <xf numFmtId="0" fontId="46" fillId="0" borderId="0" xfId="0" applyFont="1" applyAlignment="1">
      <alignment horizontal="left" vertical="center"/>
    </xf>
    <xf numFmtId="0" fontId="44" fillId="25" borderId="0" xfId="0" applyFont="1" applyFill="1" applyAlignment="1">
      <alignment vertical="center"/>
    </xf>
    <xf numFmtId="0" fontId="44" fillId="25" borderId="0" xfId="0" applyFont="1" applyFill="1" applyAlignment="1">
      <alignment horizontal="center"/>
    </xf>
    <xf numFmtId="0" fontId="44" fillId="0" borderId="0" xfId="0" applyFont="1" applyAlignment="1">
      <alignment horizontal="left" wrapText="1"/>
    </xf>
    <xf numFmtId="0" fontId="45" fillId="26" borderId="21" xfId="0" applyFont="1" applyFill="1" applyBorder="1" applyAlignment="1" applyProtection="1">
      <alignment horizontal="center" vertical="center" wrapText="1"/>
      <protection locked="0"/>
    </xf>
    <xf numFmtId="0" fontId="45" fillId="26" borderId="25" xfId="0" applyFont="1" applyFill="1" applyBorder="1" applyAlignment="1" applyProtection="1">
      <alignment horizontal="center" vertical="center" wrapText="1"/>
      <protection locked="0"/>
    </xf>
    <xf numFmtId="0" fontId="45" fillId="26" borderId="19" xfId="0" applyFont="1" applyFill="1" applyBorder="1" applyAlignment="1" applyProtection="1">
      <alignment horizontal="center" vertical="center" wrapText="1"/>
      <protection locked="0"/>
    </xf>
    <xf numFmtId="4" fontId="44" fillId="0" borderId="17" xfId="0" applyNumberFormat="1" applyFont="1" applyBorder="1" applyAlignment="1">
      <alignment horizontal="center" vertical="center"/>
    </xf>
    <xf numFmtId="10" fontId="44" fillId="0" borderId="0" xfId="186" applyNumberFormat="1" applyFont="1" applyFill="1" applyBorder="1" applyAlignment="1">
      <alignment horizontal="center" vertical="center"/>
    </xf>
    <xf numFmtId="4" fontId="44" fillId="25" borderId="17" xfId="0" applyNumberFormat="1" applyFont="1" applyFill="1" applyBorder="1" applyAlignment="1">
      <alignment horizontal="center" vertical="center"/>
    </xf>
    <xf numFmtId="0" fontId="44" fillId="24" borderId="0" xfId="0" applyFont="1" applyFill="1"/>
    <xf numFmtId="0" fontId="44" fillId="24" borderId="0" xfId="0" applyFont="1" applyFill="1" applyAlignment="1">
      <alignment horizontal="center"/>
    </xf>
    <xf numFmtId="0" fontId="45" fillId="0" borderId="14" xfId="0" applyFont="1" applyBorder="1" applyAlignment="1">
      <alignment horizontal="left"/>
    </xf>
    <xf numFmtId="0" fontId="44" fillId="0" borderId="14" xfId="0" applyFont="1" applyBorder="1" applyAlignment="1">
      <alignment horizontal="left"/>
    </xf>
    <xf numFmtId="0" fontId="44" fillId="24" borderId="0" xfId="0" applyFont="1" applyFill="1" applyAlignment="1">
      <alignment horizontal="left"/>
    </xf>
    <xf numFmtId="0" fontId="44" fillId="24" borderId="0" xfId="0" applyFont="1" applyFill="1" applyAlignment="1">
      <alignment horizontal="center" vertical="center"/>
    </xf>
    <xf numFmtId="0" fontId="44" fillId="0" borderId="0" xfId="0" applyFont="1" applyAlignment="1">
      <alignment vertical="center" wrapText="1"/>
    </xf>
    <xf numFmtId="0" fontId="52" fillId="25" borderId="0" xfId="0" applyFont="1" applyFill="1"/>
    <xf numFmtId="174" fontId="44" fillId="25" borderId="0" xfId="0" applyNumberFormat="1" applyFont="1" applyFill="1" applyAlignment="1">
      <alignment horizontal="center"/>
    </xf>
    <xf numFmtId="0" fontId="44" fillId="24" borderId="14" xfId="0" applyFont="1" applyFill="1" applyBorder="1"/>
    <xf numFmtId="10" fontId="44" fillId="25" borderId="17" xfId="186" applyNumberFormat="1" applyFont="1" applyFill="1" applyBorder="1" applyAlignment="1">
      <alignment horizontal="center" vertical="center"/>
    </xf>
    <xf numFmtId="4" fontId="44" fillId="0" borderId="14" xfId="0" applyNumberFormat="1" applyFont="1" applyBorder="1" applyAlignment="1">
      <alignment horizontal="center" vertical="center"/>
    </xf>
    <xf numFmtId="10" fontId="44" fillId="0" borderId="0" xfId="0" applyNumberFormat="1" applyFont="1" applyAlignment="1">
      <alignment horizontal="center" vertical="center"/>
    </xf>
    <xf numFmtId="4" fontId="44" fillId="25" borderId="14" xfId="0" applyNumberFormat="1" applyFont="1" applyFill="1" applyBorder="1" applyAlignment="1">
      <alignment horizontal="center" vertical="center"/>
    </xf>
    <xf numFmtId="0" fontId="52" fillId="25" borderId="0" xfId="0" applyFont="1" applyFill="1" applyAlignment="1">
      <alignment vertical="center"/>
    </xf>
    <xf numFmtId="4" fontId="44" fillId="24" borderId="0" xfId="0" applyNumberFormat="1" applyFont="1" applyFill="1" applyAlignment="1">
      <alignment horizontal="center" vertical="center"/>
    </xf>
    <xf numFmtId="4" fontId="44" fillId="24" borderId="17" xfId="0" applyNumberFormat="1" applyFont="1" applyFill="1" applyBorder="1" applyAlignment="1">
      <alignment horizontal="center" vertical="center"/>
    </xf>
    <xf numFmtId="10" fontId="44" fillId="25" borderId="14" xfId="0" applyNumberFormat="1" applyFont="1" applyFill="1" applyBorder="1" applyAlignment="1">
      <alignment horizontal="center" vertical="center"/>
    </xf>
    <xf numFmtId="10" fontId="44" fillId="25" borderId="0" xfId="0" applyNumberFormat="1" applyFont="1" applyFill="1" applyAlignment="1">
      <alignment horizontal="center" vertical="center"/>
    </xf>
    <xf numFmtId="10" fontId="44" fillId="25" borderId="17" xfId="0" applyNumberFormat="1" applyFont="1" applyFill="1" applyBorder="1" applyAlignment="1">
      <alignment horizontal="center" vertical="center"/>
    </xf>
    <xf numFmtId="0" fontId="45" fillId="24" borderId="14" xfId="0" applyFont="1" applyFill="1" applyBorder="1" applyAlignment="1">
      <alignment horizontal="left"/>
    </xf>
    <xf numFmtId="0" fontId="44" fillId="24" borderId="14" xfId="0" applyFont="1" applyFill="1" applyBorder="1" applyAlignment="1">
      <alignment horizontal="left"/>
    </xf>
    <xf numFmtId="0" fontId="45" fillId="25" borderId="14" xfId="0" applyFont="1" applyFill="1" applyBorder="1" applyAlignment="1">
      <alignment horizontal="left"/>
    </xf>
    <xf numFmtId="0" fontId="44" fillId="25" borderId="14" xfId="0" applyFont="1" applyFill="1" applyBorder="1" applyAlignment="1">
      <alignment horizontal="left"/>
    </xf>
    <xf numFmtId="4" fontId="44" fillId="24" borderId="14" xfId="0" applyNumberFormat="1" applyFont="1" applyFill="1" applyBorder="1" applyAlignment="1">
      <alignment horizontal="center" vertical="center"/>
    </xf>
    <xf numFmtId="10" fontId="44" fillId="24" borderId="14" xfId="0" applyNumberFormat="1" applyFont="1" applyFill="1" applyBorder="1" applyAlignment="1">
      <alignment horizontal="center" vertical="center"/>
    </xf>
    <xf numFmtId="10" fontId="44" fillId="24" borderId="0" xfId="0" applyNumberFormat="1" applyFont="1" applyFill="1" applyAlignment="1">
      <alignment horizontal="center" vertical="center"/>
    </xf>
    <xf numFmtId="10" fontId="44" fillId="24" borderId="17" xfId="0" applyNumberFormat="1" applyFont="1" applyFill="1" applyBorder="1" applyAlignment="1">
      <alignment horizontal="center" vertical="center"/>
    </xf>
    <xf numFmtId="10" fontId="44" fillId="0" borderId="17" xfId="0" applyNumberFormat="1" applyFont="1" applyBorder="1" applyAlignment="1">
      <alignment horizontal="center" vertical="center"/>
    </xf>
    <xf numFmtId="10" fontId="44" fillId="0" borderId="14" xfId="0" applyNumberFormat="1" applyFont="1" applyBorder="1" applyAlignment="1">
      <alignment horizontal="center" vertical="center"/>
    </xf>
    <xf numFmtId="0" fontId="45" fillId="24" borderId="13" xfId="0" applyFont="1" applyFill="1" applyBorder="1" applyAlignment="1">
      <alignment horizontal="left"/>
    </xf>
    <xf numFmtId="0" fontId="44" fillId="0" borderId="13" xfId="0" applyFont="1" applyBorder="1" applyAlignment="1">
      <alignment horizontal="left" vertical="center" wrapText="1"/>
    </xf>
    <xf numFmtId="4" fontId="44" fillId="25" borderId="10" xfId="0" applyNumberFormat="1" applyFont="1" applyFill="1" applyBorder="1" applyAlignment="1">
      <alignment horizontal="center" vertical="center"/>
    </xf>
    <xf numFmtId="4" fontId="44" fillId="25" borderId="18" xfId="0" applyNumberFormat="1" applyFont="1" applyFill="1" applyBorder="1" applyAlignment="1">
      <alignment horizontal="center" vertical="center"/>
    </xf>
    <xf numFmtId="4" fontId="44" fillId="25" borderId="13" xfId="0" applyNumberFormat="1" applyFont="1" applyFill="1" applyBorder="1" applyAlignment="1">
      <alignment horizontal="center" vertical="center"/>
    </xf>
    <xf numFmtId="10" fontId="44" fillId="25" borderId="13" xfId="0" applyNumberFormat="1" applyFont="1" applyFill="1" applyBorder="1" applyAlignment="1">
      <alignment horizontal="center" vertical="center"/>
    </xf>
    <xf numFmtId="10" fontId="44" fillId="25" borderId="10" xfId="0" applyNumberFormat="1" applyFont="1" applyFill="1" applyBorder="1" applyAlignment="1">
      <alignment horizontal="center" vertical="center"/>
    </xf>
    <xf numFmtId="10" fontId="44" fillId="25" borderId="18" xfId="0" applyNumberFormat="1" applyFont="1" applyFill="1" applyBorder="1" applyAlignment="1">
      <alignment horizontal="center" vertical="center"/>
    </xf>
    <xf numFmtId="10" fontId="44" fillId="0" borderId="10" xfId="186" applyNumberFormat="1" applyFont="1" applyFill="1" applyBorder="1" applyAlignment="1">
      <alignment horizontal="center" vertical="center"/>
    </xf>
    <xf numFmtId="10" fontId="44" fillId="0" borderId="18" xfId="186" applyNumberFormat="1" applyFont="1" applyFill="1" applyBorder="1" applyAlignment="1">
      <alignment horizontal="center" vertical="center"/>
    </xf>
    <xf numFmtId="0" fontId="45" fillId="24" borderId="0" xfId="0" applyFont="1" applyFill="1" applyAlignment="1">
      <alignment horizontal="left"/>
    </xf>
    <xf numFmtId="10" fontId="44" fillId="0" borderId="0" xfId="0" applyNumberFormat="1" applyFont="1" applyAlignment="1">
      <alignment horizontal="left" wrapText="1"/>
    </xf>
    <xf numFmtId="0" fontId="46" fillId="24" borderId="0" xfId="0" applyFont="1" applyFill="1" applyAlignment="1">
      <alignment horizontal="left"/>
    </xf>
    <xf numFmtId="0" fontId="52" fillId="24" borderId="0" xfId="0" applyFont="1" applyFill="1" applyAlignment="1">
      <alignment horizontal="left" vertical="center"/>
    </xf>
    <xf numFmtId="0" fontId="52" fillId="24" borderId="0" xfId="0" applyFont="1" applyFill="1" applyAlignment="1">
      <alignment vertical="center"/>
    </xf>
    <xf numFmtId="0" fontId="52" fillId="0" borderId="0" xfId="0" applyFont="1" applyAlignment="1">
      <alignment vertical="center"/>
    </xf>
    <xf numFmtId="0" fontId="52" fillId="24" borderId="0" xfId="0" applyFont="1" applyFill="1"/>
    <xf numFmtId="0" fontId="44" fillId="24" borderId="0" xfId="0" applyFont="1" applyFill="1" applyAlignment="1">
      <alignment vertical="center"/>
    </xf>
    <xf numFmtId="0" fontId="66" fillId="0" borderId="23" xfId="0" applyFont="1" applyBorder="1" applyAlignment="1">
      <alignment horizontal="center" vertical="center"/>
    </xf>
    <xf numFmtId="0" fontId="44" fillId="0" borderId="10" xfId="0" applyFont="1" applyBorder="1" applyAlignment="1">
      <alignment horizontal="center" vertical="center" wrapText="1"/>
    </xf>
    <xf numFmtId="10" fontId="44" fillId="25" borderId="23" xfId="186" applyNumberFormat="1" applyFont="1" applyFill="1" applyBorder="1" applyAlignment="1">
      <alignment horizontal="center" vertical="center"/>
    </xf>
    <xf numFmtId="0" fontId="66" fillId="0" borderId="11" xfId="0" applyFont="1" applyBorder="1" applyAlignment="1">
      <alignment horizontal="center" vertical="center"/>
    </xf>
    <xf numFmtId="0" fontId="52" fillId="24" borderId="14" xfId="0" applyFont="1" applyFill="1" applyBorder="1" applyAlignment="1">
      <alignment horizontal="left"/>
    </xf>
    <xf numFmtId="0" fontId="45" fillId="0" borderId="0" xfId="0" applyFont="1" applyAlignment="1">
      <alignment horizontal="center"/>
    </xf>
    <xf numFmtId="0" fontId="45" fillId="0" borderId="0" xfId="0" applyFont="1" applyAlignment="1">
      <alignment horizontal="left" vertical="center" wrapText="1"/>
    </xf>
    <xf numFmtId="0" fontId="45" fillId="24" borderId="0" xfId="0" applyFont="1" applyFill="1" applyAlignment="1">
      <alignment horizontal="center"/>
    </xf>
    <xf numFmtId="0" fontId="41" fillId="0" borderId="0" xfId="0" applyFont="1"/>
    <xf numFmtId="0" fontId="42" fillId="0" borderId="0" xfId="0" applyFont="1"/>
    <xf numFmtId="0" fontId="41" fillId="0" borderId="0" xfId="0" applyFont="1" applyAlignment="1">
      <alignment horizontal="left"/>
    </xf>
    <xf numFmtId="0" fontId="44" fillId="0" borderId="0" xfId="0" applyFont="1" applyAlignment="1">
      <alignment horizontal="center"/>
    </xf>
    <xf numFmtId="0" fontId="45" fillId="26" borderId="12" xfId="0" applyFont="1" applyFill="1" applyBorder="1" applyAlignment="1">
      <alignment horizontal="center" vertical="center" wrapText="1"/>
    </xf>
    <xf numFmtId="0" fontId="42" fillId="26" borderId="12" xfId="0" applyFont="1" applyFill="1" applyBorder="1" applyAlignment="1">
      <alignment horizontal="center" vertical="center" wrapText="1"/>
    </xf>
    <xf numFmtId="0" fontId="55" fillId="0" borderId="0" xfId="0" applyFont="1" applyAlignment="1">
      <alignment horizontal="center" vertical="center" wrapText="1"/>
    </xf>
    <xf numFmtId="0" fontId="67" fillId="0" borderId="0" xfId="0" applyFont="1" applyAlignment="1">
      <alignment horizontal="center" vertical="center" wrapText="1"/>
    </xf>
    <xf numFmtId="0" fontId="55" fillId="0" borderId="20" xfId="0" applyFont="1" applyBorder="1" applyAlignment="1">
      <alignment horizontal="center" vertical="center" wrapText="1"/>
    </xf>
    <xf numFmtId="0" fontId="68" fillId="0" borderId="0" xfId="0" applyFont="1" applyAlignment="1">
      <alignment horizontal="center"/>
    </xf>
    <xf numFmtId="0" fontId="68" fillId="0" borderId="0" xfId="0" applyFont="1"/>
    <xf numFmtId="0" fontId="46" fillId="0" borderId="14" xfId="0" applyFont="1" applyBorder="1" applyAlignment="1">
      <alignment vertical="center"/>
    </xf>
    <xf numFmtId="0" fontId="44" fillId="0" borderId="0" xfId="0" applyFont="1" applyAlignment="1">
      <alignment horizontal="right"/>
    </xf>
    <xf numFmtId="0" fontId="44" fillId="0" borderId="0" xfId="0" applyFont="1" applyAlignment="1">
      <alignment horizontal="center" wrapText="1"/>
    </xf>
    <xf numFmtId="3" fontId="44" fillId="25" borderId="0" xfId="0" applyNumberFormat="1" applyFont="1" applyFill="1" applyAlignment="1">
      <alignment horizontal="right"/>
    </xf>
    <xf numFmtId="0" fontId="44" fillId="0" borderId="17" xfId="0" applyFont="1" applyBorder="1"/>
    <xf numFmtId="2" fontId="44" fillId="0" borderId="0" xfId="0" applyNumberFormat="1" applyFont="1"/>
    <xf numFmtId="14" fontId="44" fillId="25" borderId="0" xfId="0" applyNumberFormat="1" applyFont="1" applyFill="1" applyAlignment="1">
      <alignment horizontal="center" vertical="center"/>
    </xf>
    <xf numFmtId="49" fontId="44" fillId="25" borderId="0" xfId="0" applyNumberFormat="1" applyFont="1" applyFill="1" applyAlignment="1">
      <alignment horizontal="center" vertical="center"/>
    </xf>
    <xf numFmtId="168" fontId="44" fillId="25" borderId="0" xfId="0" applyNumberFormat="1" applyFont="1" applyFill="1" applyAlignment="1">
      <alignment horizontal="center" vertical="center"/>
    </xf>
    <xf numFmtId="14" fontId="44" fillId="0" borderId="17" xfId="0" applyNumberFormat="1" applyFont="1" applyBorder="1" applyAlignment="1">
      <alignment horizontal="center" vertical="center"/>
    </xf>
    <xf numFmtId="2" fontId="44" fillId="25" borderId="0" xfId="0" applyNumberFormat="1" applyFont="1" applyFill="1"/>
    <xf numFmtId="14" fontId="44" fillId="25" borderId="0" xfId="0" applyNumberFormat="1" applyFont="1" applyFill="1" applyAlignment="1">
      <alignment horizontal="center" vertical="center" wrapText="1"/>
    </xf>
    <xf numFmtId="14" fontId="44" fillId="0" borderId="17" xfId="0" applyNumberFormat="1" applyFont="1" applyBorder="1" applyAlignment="1">
      <alignment horizontal="center" vertical="center" wrapText="1"/>
    </xf>
    <xf numFmtId="0" fontId="44" fillId="0" borderId="0" xfId="0" applyFont="1" applyAlignment="1">
      <alignment horizontal="center" vertical="center" wrapText="1"/>
    </xf>
    <xf numFmtId="0" fontId="45" fillId="0" borderId="0" xfId="0" applyFont="1" applyAlignment="1">
      <alignment horizontal="center" vertical="center"/>
    </xf>
    <xf numFmtId="0" fontId="45" fillId="0" borderId="0" xfId="0" applyFont="1" applyAlignment="1">
      <alignment vertical="center"/>
    </xf>
    <xf numFmtId="4" fontId="45" fillId="25" borderId="0" xfId="0" applyNumberFormat="1" applyFont="1" applyFill="1" applyAlignment="1">
      <alignment horizontal="center" vertical="center"/>
    </xf>
    <xf numFmtId="0" fontId="45" fillId="0" borderId="0" xfId="0" applyFont="1"/>
    <xf numFmtId="168" fontId="45" fillId="25" borderId="0" xfId="0" applyNumberFormat="1" applyFont="1" applyFill="1" applyAlignment="1">
      <alignment horizontal="center" vertical="center"/>
    </xf>
    <xf numFmtId="0" fontId="46" fillId="0" borderId="14" xfId="0" applyFont="1" applyBorder="1" applyAlignment="1">
      <alignment horizontal="left" vertical="center"/>
    </xf>
    <xf numFmtId="167" fontId="44" fillId="25" borderId="0" xfId="162" applyFont="1" applyFill="1" applyBorder="1" applyAlignment="1" applyProtection="1">
      <alignment horizontal="center" vertical="center"/>
    </xf>
    <xf numFmtId="0" fontId="44" fillId="0" borderId="17" xfId="0" applyFont="1" applyBorder="1" applyAlignment="1">
      <alignment horizontal="center" vertical="center"/>
    </xf>
    <xf numFmtId="0" fontId="44" fillId="0" borderId="0" xfId="176" applyFont="1" applyAlignment="1">
      <alignment horizontal="left" vertical="center" wrapText="1"/>
    </xf>
    <xf numFmtId="14" fontId="44" fillId="25" borderId="0" xfId="177" applyNumberFormat="1" applyFont="1" applyFill="1" applyAlignment="1">
      <alignment horizontal="center" vertical="center"/>
    </xf>
    <xf numFmtId="0" fontId="45" fillId="0" borderId="14" xfId="0" applyFont="1" applyBorder="1" applyAlignment="1">
      <alignment horizontal="left" vertical="center" wrapText="1"/>
    </xf>
    <xf numFmtId="0" fontId="45" fillId="25" borderId="14" xfId="0" applyFont="1" applyFill="1" applyBorder="1" applyAlignment="1">
      <alignment horizontal="left" vertical="center" wrapText="1"/>
    </xf>
    <xf numFmtId="0" fontId="44" fillId="0" borderId="0" xfId="0" applyFont="1" applyAlignment="1">
      <alignment horizontal="justify" vertical="center" wrapText="1"/>
    </xf>
    <xf numFmtId="168" fontId="44" fillId="25" borderId="0" xfId="177" applyNumberFormat="1" applyFont="1" applyFill="1" applyAlignment="1">
      <alignment horizontal="center" vertical="center"/>
    </xf>
    <xf numFmtId="0" fontId="45" fillId="25" borderId="0" xfId="0" applyFont="1" applyFill="1" applyAlignment="1">
      <alignment horizontal="center" vertical="center"/>
    </xf>
    <xf numFmtId="3" fontId="45" fillId="25" borderId="0" xfId="0" applyNumberFormat="1" applyFont="1" applyFill="1" applyAlignment="1">
      <alignment horizontal="center" vertical="center"/>
    </xf>
    <xf numFmtId="3" fontId="44" fillId="25" borderId="0" xfId="0" applyNumberFormat="1" applyFont="1" applyFill="1" applyAlignment="1">
      <alignment horizontal="center" vertical="center"/>
    </xf>
    <xf numFmtId="0" fontId="45" fillId="0" borderId="17" xfId="0" applyFont="1" applyBorder="1" applyAlignment="1">
      <alignment horizontal="center" vertical="center"/>
    </xf>
    <xf numFmtId="2" fontId="45" fillId="0" borderId="0" xfId="0" applyNumberFormat="1" applyFont="1"/>
    <xf numFmtId="0" fontId="44" fillId="0" borderId="14" xfId="0" applyFont="1" applyBorder="1" applyAlignment="1">
      <alignment horizontal="left" vertical="center"/>
    </xf>
    <xf numFmtId="0" fontId="50" fillId="0" borderId="0" xfId="0" applyFont="1" applyAlignment="1">
      <alignment horizontal="left" vertical="center" wrapText="1"/>
    </xf>
    <xf numFmtId="168" fontId="44" fillId="25" borderId="0" xfId="0" applyNumberFormat="1" applyFont="1" applyFill="1" applyAlignment="1">
      <alignment horizontal="center" vertical="center" wrapText="1"/>
    </xf>
    <xf numFmtId="0" fontId="45" fillId="0" borderId="0" xfId="0" applyFont="1" applyAlignment="1">
      <alignment horizontal="left"/>
    </xf>
    <xf numFmtId="3" fontId="45" fillId="0" borderId="0" xfId="0" applyNumberFormat="1" applyFont="1" applyAlignment="1">
      <alignment vertical="center"/>
    </xf>
    <xf numFmtId="0" fontId="45" fillId="0" borderId="13" xfId="0" applyFont="1" applyBorder="1" applyAlignment="1">
      <alignment horizontal="left"/>
    </xf>
    <xf numFmtId="0" fontId="45" fillId="0" borderId="10" xfId="0" applyFont="1" applyBorder="1" applyAlignment="1">
      <alignment horizontal="left"/>
    </xf>
    <xf numFmtId="0" fontId="45" fillId="0" borderId="10" xfId="0" applyFont="1" applyBorder="1"/>
    <xf numFmtId="4" fontId="44" fillId="0" borderId="10" xfId="0" applyNumberFormat="1" applyFont="1" applyBorder="1" applyAlignment="1">
      <alignment horizontal="center" vertical="center"/>
    </xf>
    <xf numFmtId="0" fontId="45" fillId="0" borderId="10" xfId="0" applyFont="1" applyBorder="1" applyAlignment="1">
      <alignment horizontal="center" vertical="center"/>
    </xf>
    <xf numFmtId="3" fontId="45" fillId="0" borderId="10" xfId="0" applyNumberFormat="1" applyFont="1" applyBorder="1" applyAlignment="1">
      <alignment horizontal="center" vertical="center"/>
    </xf>
    <xf numFmtId="0" fontId="45" fillId="0" borderId="18" xfId="0" applyFont="1" applyBorder="1" applyAlignment="1">
      <alignment horizontal="center" vertical="center"/>
    </xf>
    <xf numFmtId="4" fontId="44" fillId="0" borderId="0" xfId="0" applyNumberFormat="1" applyFont="1"/>
    <xf numFmtId="0" fontId="46" fillId="25" borderId="0" xfId="0" applyFont="1" applyFill="1" applyAlignment="1">
      <alignment horizontal="left"/>
    </xf>
    <xf numFmtId="167" fontId="44" fillId="25" borderId="0" xfId="308" applyFont="1" applyFill="1" applyProtection="1"/>
    <xf numFmtId="0" fontId="49" fillId="25" borderId="0" xfId="0" applyFont="1" applyFill="1" applyAlignment="1">
      <alignment vertical="center"/>
    </xf>
    <xf numFmtId="0" fontId="44" fillId="25" borderId="0" xfId="0" applyFont="1" applyFill="1" applyAlignment="1">
      <alignment horizontal="left" vertical="center"/>
    </xf>
    <xf numFmtId="0" fontId="50" fillId="0" borderId="0" xfId="0" applyFont="1" applyAlignment="1">
      <alignment vertical="center" wrapText="1"/>
    </xf>
    <xf numFmtId="0" fontId="44" fillId="0" borderId="0" xfId="0" applyFont="1" applyAlignment="1">
      <alignment horizontal="left"/>
    </xf>
    <xf numFmtId="0" fontId="70" fillId="25" borderId="0" xfId="0" applyFont="1" applyFill="1" applyAlignment="1">
      <alignment vertical="center" wrapText="1"/>
    </xf>
    <xf numFmtId="4" fontId="41" fillId="0" borderId="0" xfId="0" applyNumberFormat="1" applyFont="1"/>
    <xf numFmtId="0" fontId="45" fillId="26" borderId="22" xfId="0" applyFont="1" applyFill="1" applyBorder="1" applyAlignment="1">
      <alignment horizontal="center" vertical="center" wrapText="1"/>
    </xf>
    <xf numFmtId="0" fontId="45" fillId="26" borderId="21" xfId="0" applyFont="1" applyFill="1" applyBorder="1" applyAlignment="1">
      <alignment horizontal="center" vertical="center" wrapText="1"/>
    </xf>
    <xf numFmtId="0" fontId="45" fillId="26" borderId="25" xfId="0" applyFont="1" applyFill="1" applyBorder="1" applyAlignment="1">
      <alignment horizontal="center" vertical="center" wrapText="1"/>
    </xf>
    <xf numFmtId="0" fontId="55" fillId="0" borderId="14" xfId="0" applyFont="1" applyBorder="1" applyAlignment="1">
      <alignment horizontal="center" vertical="center" wrapText="1"/>
    </xf>
    <xf numFmtId="0" fontId="55" fillId="0" borderId="17" xfId="0" applyFont="1" applyBorder="1" applyAlignment="1">
      <alignment horizontal="center" vertical="center" wrapText="1"/>
    </xf>
    <xf numFmtId="4" fontId="44" fillId="25" borderId="0" xfId="0" applyNumberFormat="1" applyFont="1" applyFill="1" applyAlignment="1">
      <alignment horizontal="right"/>
    </xf>
    <xf numFmtId="4" fontId="44" fillId="25" borderId="0" xfId="0" applyNumberFormat="1" applyFont="1" applyFill="1" applyAlignment="1">
      <alignment horizontal="center"/>
    </xf>
    <xf numFmtId="10" fontId="44" fillId="25" borderId="0" xfId="186" applyNumberFormat="1" applyFont="1" applyFill="1" applyBorder="1" applyAlignment="1" applyProtection="1">
      <alignment horizontal="center"/>
    </xf>
    <xf numFmtId="4" fontId="44" fillId="0" borderId="17" xfId="0" applyNumberFormat="1" applyFont="1" applyBorder="1"/>
    <xf numFmtId="0" fontId="44" fillId="0" borderId="0" xfId="0" applyFont="1" applyAlignment="1">
      <alignment horizontal="left" vertical="top" wrapText="1"/>
    </xf>
    <xf numFmtId="10" fontId="44" fillId="25" borderId="0" xfId="186" applyNumberFormat="1" applyFont="1" applyFill="1" applyBorder="1" applyAlignment="1" applyProtection="1">
      <alignment horizontal="center" vertical="center"/>
    </xf>
    <xf numFmtId="3" fontId="44" fillId="0" borderId="0" xfId="0" applyNumberFormat="1" applyFont="1" applyAlignment="1">
      <alignment horizontal="center" vertical="center"/>
    </xf>
    <xf numFmtId="3" fontId="44" fillId="0" borderId="0" xfId="0" applyNumberFormat="1" applyFont="1" applyAlignment="1">
      <alignment horizontal="center" vertical="center" wrapText="1"/>
    </xf>
    <xf numFmtId="182" fontId="44" fillId="25" borderId="0" xfId="0" applyNumberFormat="1" applyFont="1" applyFill="1" applyAlignment="1">
      <alignment horizontal="center" vertical="center"/>
    </xf>
    <xf numFmtId="4" fontId="45" fillId="0" borderId="0" xfId="0" applyNumberFormat="1" applyFont="1" applyAlignment="1">
      <alignment horizontal="center" vertical="center"/>
    </xf>
    <xf numFmtId="3" fontId="45" fillId="0" borderId="0" xfId="0" applyNumberFormat="1" applyFont="1" applyAlignment="1">
      <alignment horizontal="center" vertical="center"/>
    </xf>
    <xf numFmtId="10" fontId="45" fillId="0" borderId="0" xfId="0" applyNumberFormat="1" applyFont="1" applyAlignment="1">
      <alignment horizontal="center" vertical="center"/>
    </xf>
    <xf numFmtId="4" fontId="42" fillId="0" borderId="0" xfId="0" applyNumberFormat="1" applyFont="1" applyAlignment="1">
      <alignment horizontal="center" vertical="center"/>
    </xf>
    <xf numFmtId="4" fontId="42" fillId="25" borderId="0" xfId="0" applyNumberFormat="1" applyFont="1" applyFill="1" applyAlignment="1">
      <alignment horizontal="center" vertical="center"/>
    </xf>
    <xf numFmtId="10" fontId="45" fillId="25" borderId="0" xfId="186" applyNumberFormat="1" applyFont="1" applyFill="1" applyBorder="1" applyAlignment="1" applyProtection="1">
      <alignment horizontal="center" vertical="center"/>
    </xf>
    <xf numFmtId="4" fontId="45" fillId="0" borderId="17" xfId="0" applyNumberFormat="1" applyFont="1" applyBorder="1" applyAlignment="1">
      <alignment horizontal="center" vertical="center"/>
    </xf>
    <xf numFmtId="14" fontId="55" fillId="25" borderId="0" xfId="0" applyNumberFormat="1" applyFont="1" applyFill="1"/>
    <xf numFmtId="0" fontId="55" fillId="25" borderId="0" xfId="0" applyFont="1" applyFill="1"/>
    <xf numFmtId="0" fontId="45" fillId="25" borderId="0" xfId="0" applyFont="1" applyFill="1"/>
    <xf numFmtId="10" fontId="44" fillId="0" borderId="0" xfId="186" applyNumberFormat="1" applyFont="1" applyFill="1" applyBorder="1" applyAlignment="1" applyProtection="1">
      <alignment horizontal="center" vertical="center"/>
    </xf>
    <xf numFmtId="0" fontId="45" fillId="0" borderId="0" xfId="0" applyFont="1" applyAlignment="1">
      <alignment horizontal="left" wrapText="1"/>
    </xf>
    <xf numFmtId="0" fontId="45" fillId="0" borderId="10" xfId="0" applyFont="1" applyBorder="1" applyAlignment="1">
      <alignment horizontal="left" wrapText="1"/>
    </xf>
    <xf numFmtId="0" fontId="44" fillId="0" borderId="10" xfId="0" applyFont="1" applyBorder="1" applyAlignment="1">
      <alignment horizontal="center" vertical="center"/>
    </xf>
    <xf numFmtId="10" fontId="44" fillId="0" borderId="10" xfId="0" applyNumberFormat="1" applyFont="1" applyBorder="1" applyAlignment="1">
      <alignment horizontal="center" vertical="center"/>
    </xf>
    <xf numFmtId="1" fontId="44" fillId="0" borderId="10" xfId="0" applyNumberFormat="1" applyFont="1" applyBorder="1" applyAlignment="1">
      <alignment horizontal="center" vertical="center"/>
    </xf>
    <xf numFmtId="3" fontId="44" fillId="0" borderId="10" xfId="0" applyNumberFormat="1" applyFont="1" applyBorder="1" applyAlignment="1">
      <alignment horizontal="center" vertical="center"/>
    </xf>
    <xf numFmtId="1" fontId="44" fillId="0" borderId="18" xfId="0" applyNumberFormat="1" applyFont="1" applyBorder="1" applyAlignment="1">
      <alignment horizontal="center" vertical="center"/>
    </xf>
    <xf numFmtId="4" fontId="44" fillId="0" borderId="0" xfId="0" applyNumberFormat="1" applyFont="1" applyAlignment="1">
      <alignment horizontal="left"/>
    </xf>
    <xf numFmtId="167" fontId="44" fillId="0" borderId="0" xfId="162" applyFont="1" applyFill="1" applyAlignment="1" applyProtection="1">
      <alignment vertical="center"/>
    </xf>
    <xf numFmtId="4" fontId="44" fillId="0" borderId="0" xfId="0" applyNumberFormat="1" applyFont="1" applyAlignment="1">
      <alignment vertical="center"/>
    </xf>
    <xf numFmtId="0" fontId="45" fillId="25" borderId="0" xfId="0" applyFont="1" applyFill="1" applyAlignment="1">
      <alignment vertical="center" wrapText="1"/>
    </xf>
    <xf numFmtId="4" fontId="44" fillId="25" borderId="0" xfId="0" applyNumberFormat="1" applyFont="1" applyFill="1" applyAlignment="1">
      <alignment vertical="center"/>
    </xf>
    <xf numFmtId="0" fontId="44" fillId="25" borderId="0" xfId="0" applyFont="1" applyFill="1" applyAlignment="1">
      <alignment horizontal="left" vertical="center" wrapText="1"/>
    </xf>
    <xf numFmtId="0" fontId="45" fillId="25" borderId="0" xfId="0" applyFont="1" applyFill="1" applyAlignment="1">
      <alignment horizontal="left" vertical="center"/>
    </xf>
    <xf numFmtId="0" fontId="44" fillId="25" borderId="0" xfId="0" applyFont="1" applyFill="1" applyAlignment="1">
      <alignment vertical="center" wrapText="1"/>
    </xf>
    <xf numFmtId="0" fontId="41" fillId="25" borderId="0" xfId="0" applyFont="1" applyFill="1"/>
    <xf numFmtId="0" fontId="44" fillId="25" borderId="0" xfId="0" applyFont="1" applyFill="1" applyAlignment="1">
      <alignment horizontal="left"/>
    </xf>
    <xf numFmtId="4" fontId="44" fillId="25" borderId="0" xfId="0" applyNumberFormat="1" applyFont="1" applyFill="1"/>
    <xf numFmtId="4" fontId="41" fillId="25" borderId="0" xfId="0" applyNumberFormat="1" applyFont="1" applyFill="1"/>
    <xf numFmtId="0" fontId="44" fillId="25" borderId="0" xfId="0" applyFont="1" applyFill="1" applyAlignment="1">
      <alignment wrapText="1"/>
    </xf>
    <xf numFmtId="0" fontId="52" fillId="0" borderId="0" xfId="0" applyFont="1" applyAlignment="1">
      <alignment wrapText="1"/>
    </xf>
    <xf numFmtId="0" fontId="44" fillId="0" borderId="0" xfId="0" applyFont="1" applyAlignment="1">
      <alignment wrapText="1"/>
    </xf>
    <xf numFmtId="0" fontId="41" fillId="0" borderId="0" xfId="0" applyFont="1" applyAlignment="1">
      <alignment wrapText="1"/>
    </xf>
    <xf numFmtId="10" fontId="44" fillId="0" borderId="0" xfId="186" applyNumberFormat="1" applyFont="1" applyFill="1" applyProtection="1"/>
    <xf numFmtId="14" fontId="45" fillId="0" borderId="0" xfId="0" applyNumberFormat="1" applyFont="1" applyAlignment="1">
      <alignment horizontal="center"/>
    </xf>
    <xf numFmtId="2" fontId="44" fillId="0" borderId="0" xfId="0" applyNumberFormat="1" applyFont="1" applyAlignment="1">
      <alignment horizontal="center"/>
    </xf>
    <xf numFmtId="4" fontId="45" fillId="26" borderId="23" xfId="0" applyNumberFormat="1" applyFont="1" applyFill="1" applyBorder="1" applyAlignment="1">
      <alignment horizontal="center" vertical="center" wrapText="1"/>
    </xf>
    <xf numFmtId="10" fontId="45" fillId="26" borderId="23" xfId="186" applyNumberFormat="1" applyFont="1" applyFill="1" applyBorder="1" applyAlignment="1" applyProtection="1">
      <alignment horizontal="center" vertical="center" wrapText="1"/>
    </xf>
    <xf numFmtId="0" fontId="45" fillId="26" borderId="23" xfId="186" applyNumberFormat="1" applyFont="1" applyFill="1" applyBorder="1" applyAlignment="1" applyProtection="1">
      <alignment horizontal="center" vertical="center" wrapText="1"/>
    </xf>
    <xf numFmtId="0" fontId="45" fillId="26" borderId="14" xfId="186" applyNumberFormat="1" applyFont="1" applyFill="1" applyBorder="1" applyAlignment="1" applyProtection="1">
      <alignment horizontal="center" vertical="center" wrapText="1"/>
    </xf>
    <xf numFmtId="0" fontId="45" fillId="26" borderId="12" xfId="186" applyNumberFormat="1" applyFont="1" applyFill="1" applyBorder="1" applyAlignment="1" applyProtection="1">
      <alignment horizontal="center" vertical="center" wrapText="1"/>
    </xf>
    <xf numFmtId="0" fontId="44" fillId="0" borderId="15" xfId="0" applyFont="1" applyBorder="1" applyAlignment="1">
      <alignment horizontal="left"/>
    </xf>
    <xf numFmtId="0" fontId="44" fillId="0" borderId="16" xfId="0" applyFont="1" applyBorder="1" applyAlignment="1">
      <alignment horizontal="left"/>
    </xf>
    <xf numFmtId="0" fontId="44" fillId="0" borderId="16" xfId="0" applyFont="1" applyBorder="1"/>
    <xf numFmtId="10" fontId="44" fillId="0" borderId="16" xfId="186" applyNumberFormat="1" applyFont="1" applyFill="1" applyBorder="1" applyProtection="1"/>
    <xf numFmtId="10" fontId="44" fillId="0" borderId="0" xfId="186" applyNumberFormat="1" applyFont="1" applyFill="1" applyBorder="1" applyProtection="1"/>
    <xf numFmtId="2" fontId="44" fillId="0" borderId="0" xfId="162" applyNumberFormat="1" applyFont="1" applyProtection="1"/>
    <xf numFmtId="173" fontId="44" fillId="0" borderId="0" xfId="0" applyNumberFormat="1" applyFont="1"/>
    <xf numFmtId="10" fontId="44" fillId="0" borderId="17" xfId="186" applyNumberFormat="1" applyFont="1" applyFill="1" applyBorder="1" applyAlignment="1" applyProtection="1">
      <alignment horizontal="center" vertical="center"/>
    </xf>
    <xf numFmtId="172" fontId="44" fillId="0" borderId="0" xfId="162" applyNumberFormat="1" applyFont="1" applyFill="1" applyProtection="1"/>
    <xf numFmtId="43" fontId="44" fillId="0" borderId="0" xfId="0" applyNumberFormat="1" applyFont="1" applyAlignment="1">
      <alignment horizontal="center" vertical="center"/>
    </xf>
    <xf numFmtId="43" fontId="44" fillId="0" borderId="0" xfId="186" applyNumberFormat="1" applyFont="1" applyFill="1" applyBorder="1" applyAlignment="1" applyProtection="1">
      <alignment horizontal="center" vertical="center"/>
    </xf>
    <xf numFmtId="43" fontId="44" fillId="25" borderId="0" xfId="186" applyNumberFormat="1" applyFont="1" applyFill="1" applyBorder="1" applyAlignment="1" applyProtection="1">
      <alignment horizontal="center" vertical="center"/>
    </xf>
    <xf numFmtId="0" fontId="45" fillId="0" borderId="0" xfId="0" applyFont="1" applyAlignment="1">
      <alignment horizontal="left" vertical="center"/>
    </xf>
    <xf numFmtId="4" fontId="45" fillId="25" borderId="17" xfId="0" applyNumberFormat="1" applyFont="1" applyFill="1" applyBorder="1" applyAlignment="1">
      <alignment horizontal="center" vertical="center"/>
    </xf>
    <xf numFmtId="10" fontId="44" fillId="25" borderId="17" xfId="186" applyNumberFormat="1" applyFont="1" applyFill="1" applyBorder="1" applyAlignment="1" applyProtection="1">
      <alignment horizontal="center" vertical="center"/>
    </xf>
    <xf numFmtId="4" fontId="44" fillId="25" borderId="0" xfId="162" applyNumberFormat="1" applyFont="1" applyFill="1" applyBorder="1" applyAlignment="1" applyProtection="1">
      <alignment horizontal="center" vertical="center"/>
    </xf>
    <xf numFmtId="4" fontId="44" fillId="25" borderId="0" xfId="162" applyNumberFormat="1" applyFont="1" applyFill="1" applyAlignment="1" applyProtection="1">
      <alignment horizontal="center" vertical="center"/>
    </xf>
    <xf numFmtId="172" fontId="64" fillId="0" borderId="0" xfId="162" applyNumberFormat="1" applyFont="1" applyFill="1" applyAlignment="1" applyProtection="1">
      <alignment horizontal="left" vertical="center"/>
    </xf>
    <xf numFmtId="0" fontId="65" fillId="0" borderId="0" xfId="0" applyFont="1" applyAlignment="1">
      <alignment horizontal="left" vertical="center"/>
    </xf>
    <xf numFmtId="4" fontId="41" fillId="25" borderId="0" xfId="0" applyNumberFormat="1" applyFont="1" applyFill="1" applyAlignment="1">
      <alignment horizontal="center" vertical="center"/>
    </xf>
    <xf numFmtId="10" fontId="45" fillId="0" borderId="0" xfId="186" applyNumberFormat="1" applyFont="1" applyFill="1" applyBorder="1" applyAlignment="1" applyProtection="1">
      <alignment horizontal="center" vertical="center"/>
    </xf>
    <xf numFmtId="4" fontId="45" fillId="0" borderId="10" xfId="0" applyNumberFormat="1" applyFont="1" applyBorder="1" applyAlignment="1">
      <alignment horizontal="center" vertical="center"/>
    </xf>
    <xf numFmtId="10" fontId="45" fillId="0" borderId="10" xfId="186" applyNumberFormat="1" applyFont="1" applyFill="1" applyBorder="1" applyAlignment="1" applyProtection="1">
      <alignment horizontal="center" vertical="center"/>
    </xf>
    <xf numFmtId="4" fontId="44" fillId="0" borderId="18" xfId="0" applyNumberFormat="1" applyFont="1" applyBorder="1" applyAlignment="1">
      <alignment horizontal="center" vertical="center"/>
    </xf>
    <xf numFmtId="175" fontId="51" fillId="0" borderId="0" xfId="186" applyNumberFormat="1" applyFont="1" applyFill="1" applyBorder="1" applyAlignment="1" applyProtection="1">
      <alignment horizontal="center" vertical="center"/>
    </xf>
    <xf numFmtId="167" fontId="44" fillId="0" borderId="0" xfId="162" applyFont="1" applyFill="1" applyProtection="1"/>
    <xf numFmtId="9" fontId="44" fillId="0" borderId="0" xfId="186" applyFont="1" applyFill="1" applyProtection="1"/>
    <xf numFmtId="10" fontId="44" fillId="0" borderId="0" xfId="186" applyNumberFormat="1" applyFont="1" applyFill="1" applyAlignment="1" applyProtection="1">
      <alignment vertical="center"/>
    </xf>
    <xf numFmtId="2" fontId="44" fillId="0" borderId="0" xfId="0" applyNumberFormat="1" applyFont="1" applyAlignment="1">
      <alignment vertical="center"/>
    </xf>
    <xf numFmtId="0" fontId="50" fillId="25" borderId="0" xfId="0" applyFont="1" applyFill="1" applyAlignment="1">
      <alignment vertical="center"/>
    </xf>
    <xf numFmtId="0" fontId="45" fillId="25" borderId="0" xfId="0" applyFont="1" applyFill="1" applyAlignment="1">
      <alignment vertical="center"/>
    </xf>
    <xf numFmtId="10" fontId="44" fillId="25" borderId="0" xfId="186" applyNumberFormat="1" applyFont="1" applyFill="1" applyAlignment="1" applyProtection="1">
      <alignment vertical="center"/>
    </xf>
    <xf numFmtId="2" fontId="44" fillId="25" borderId="0" xfId="0" applyNumberFormat="1" applyFont="1" applyFill="1" applyAlignment="1">
      <alignment vertical="center"/>
    </xf>
    <xf numFmtId="0" fontId="50" fillId="25" borderId="0" xfId="0" applyFont="1" applyFill="1" applyAlignment="1">
      <alignment vertical="center" wrapText="1"/>
    </xf>
    <xf numFmtId="10" fontId="44" fillId="25" borderId="0" xfId="186" applyNumberFormat="1" applyFont="1" applyFill="1" applyProtection="1"/>
    <xf numFmtId="0" fontId="41" fillId="24" borderId="0" xfId="0" applyFont="1" applyFill="1"/>
    <xf numFmtId="0" fontId="44" fillId="0" borderId="16" xfId="0" applyFont="1" applyBorder="1" applyAlignment="1">
      <alignment horizontal="center" vertical="center"/>
    </xf>
    <xf numFmtId="0" fontId="41" fillId="0" borderId="16" xfId="0" applyFont="1" applyBorder="1" applyAlignment="1">
      <alignment horizontal="left"/>
    </xf>
    <xf numFmtId="0" fontId="44" fillId="0" borderId="20" xfId="0" applyFont="1" applyBorder="1" applyAlignment="1">
      <alignment horizontal="left"/>
    </xf>
    <xf numFmtId="0" fontId="46" fillId="0" borderId="14" xfId="0" applyFont="1" applyBorder="1"/>
    <xf numFmtId="3" fontId="41" fillId="0" borderId="0" xfId="0" applyNumberFormat="1" applyFont="1" applyAlignment="1">
      <alignment horizontal="right"/>
    </xf>
    <xf numFmtId="3" fontId="44" fillId="0" borderId="0" xfId="0" applyNumberFormat="1" applyFont="1" applyAlignment="1">
      <alignment horizontal="right"/>
    </xf>
    <xf numFmtId="3" fontId="44" fillId="0" borderId="17" xfId="0" applyNumberFormat="1" applyFont="1" applyBorder="1" applyAlignment="1">
      <alignment horizontal="right"/>
    </xf>
    <xf numFmtId="183" fontId="41" fillId="29" borderId="0" xfId="0" applyNumberFormat="1" applyFont="1" applyFill="1" applyAlignment="1">
      <alignment horizontal="center" vertical="center"/>
    </xf>
    <xf numFmtId="0" fontId="46" fillId="0" borderId="14" xfId="0" applyFont="1" applyBorder="1" applyAlignment="1">
      <alignment horizontal="left"/>
    </xf>
    <xf numFmtId="0" fontId="45" fillId="0" borderId="14" xfId="0" applyFont="1" applyBorder="1" applyAlignment="1">
      <alignment horizontal="left" vertical="top" wrapText="1"/>
    </xf>
    <xf numFmtId="0" fontId="44" fillId="0" borderId="14" xfId="0" applyFont="1" applyBorder="1"/>
    <xf numFmtId="3" fontId="45" fillId="0" borderId="18" xfId="0" applyNumberFormat="1" applyFont="1" applyBorder="1" applyAlignment="1">
      <alignment horizontal="center" vertical="center"/>
    </xf>
    <xf numFmtId="3" fontId="45" fillId="0" borderId="0" xfId="0" applyNumberFormat="1" applyFont="1"/>
    <xf numFmtId="3" fontId="44" fillId="25" borderId="0" xfId="0" applyNumberFormat="1" applyFont="1" applyFill="1"/>
    <xf numFmtId="0" fontId="41" fillId="25" borderId="0" xfId="0" applyFont="1" applyFill="1" applyAlignment="1">
      <alignment vertical="center" wrapText="1"/>
    </xf>
    <xf numFmtId="174" fontId="44" fillId="25" borderId="0" xfId="0" applyNumberFormat="1" applyFont="1" applyFill="1"/>
    <xf numFmtId="0" fontId="44" fillId="24" borderId="15" xfId="0" applyFont="1" applyFill="1" applyBorder="1" applyAlignment="1">
      <alignment horizontal="left"/>
    </xf>
    <xf numFmtId="0" fontId="44" fillId="24" borderId="16" xfId="0" applyFont="1" applyFill="1" applyBorder="1" applyAlignment="1">
      <alignment horizontal="left"/>
    </xf>
    <xf numFmtId="0" fontId="44" fillId="24" borderId="16" xfId="0" applyFont="1" applyFill="1" applyBorder="1"/>
    <xf numFmtId="0" fontId="44" fillId="24" borderId="20" xfId="0" applyFont="1" applyFill="1" applyBorder="1"/>
    <xf numFmtId="0" fontId="44" fillId="25" borderId="15" xfId="0" applyFont="1" applyFill="1" applyBorder="1" applyAlignment="1">
      <alignment horizontal="left"/>
    </xf>
    <xf numFmtId="0" fontId="44" fillId="25" borderId="16" xfId="0" applyFont="1" applyFill="1" applyBorder="1" applyAlignment="1">
      <alignment horizontal="left"/>
    </xf>
    <xf numFmtId="0" fontId="44" fillId="24" borderId="20" xfId="0" applyFont="1" applyFill="1" applyBorder="1" applyAlignment="1">
      <alignment horizontal="left"/>
    </xf>
    <xf numFmtId="0" fontId="44" fillId="25" borderId="16" xfId="0" applyFont="1" applyFill="1" applyBorder="1"/>
    <xf numFmtId="0" fontId="44" fillId="25" borderId="17" xfId="0" applyFont="1" applyFill="1" applyBorder="1"/>
    <xf numFmtId="0" fontId="44" fillId="25" borderId="23" xfId="0" applyFont="1" applyFill="1" applyBorder="1"/>
    <xf numFmtId="0" fontId="46" fillId="25" borderId="14" xfId="0" applyFont="1" applyFill="1" applyBorder="1"/>
    <xf numFmtId="0" fontId="44" fillId="24" borderId="0" xfId="0" applyFont="1" applyFill="1" applyAlignment="1">
      <alignment horizontal="right"/>
    </xf>
    <xf numFmtId="4" fontId="44" fillId="24" borderId="0" xfId="0" applyNumberFormat="1" applyFont="1" applyFill="1"/>
    <xf numFmtId="0" fontId="44" fillId="24" borderId="17" xfId="0" applyFont="1" applyFill="1" applyBorder="1"/>
    <xf numFmtId="3" fontId="44" fillId="24" borderId="0" xfId="0" applyNumberFormat="1" applyFont="1" applyFill="1" applyAlignment="1">
      <alignment horizontal="right"/>
    </xf>
    <xf numFmtId="3" fontId="44" fillId="0" borderId="14" xfId="0" applyNumberFormat="1" applyFont="1" applyBorder="1" applyAlignment="1">
      <alignment horizontal="right"/>
    </xf>
    <xf numFmtId="3" fontId="44" fillId="25" borderId="14" xfId="0" applyNumberFormat="1" applyFont="1" applyFill="1" applyBorder="1" applyAlignment="1">
      <alignment horizontal="right"/>
    </xf>
    <xf numFmtId="170" fontId="44" fillId="0" borderId="0" xfId="0" applyNumberFormat="1" applyFont="1" applyAlignment="1">
      <alignment horizontal="right"/>
    </xf>
    <xf numFmtId="10" fontId="44" fillId="25" borderId="0" xfId="0" applyNumberFormat="1" applyFont="1" applyFill="1" applyAlignment="1">
      <alignment horizontal="right"/>
    </xf>
    <xf numFmtId="10" fontId="44" fillId="25" borderId="17" xfId="0" applyNumberFormat="1" applyFont="1" applyFill="1" applyBorder="1" applyAlignment="1">
      <alignment horizontal="right"/>
    </xf>
    <xf numFmtId="10" fontId="44" fillId="25" borderId="0" xfId="0" applyNumberFormat="1" applyFont="1" applyFill="1"/>
    <xf numFmtId="10" fontId="44" fillId="0" borderId="14" xfId="343" applyNumberFormat="1" applyFont="1" applyFill="1" applyBorder="1" applyAlignment="1" applyProtection="1">
      <alignment horizontal="center" vertical="center"/>
    </xf>
    <xf numFmtId="10" fontId="44" fillId="0" borderId="0" xfId="343" applyNumberFormat="1" applyFont="1" applyFill="1" applyBorder="1" applyAlignment="1" applyProtection="1">
      <alignment horizontal="center" vertical="center"/>
    </xf>
    <xf numFmtId="10" fontId="44" fillId="25" borderId="17" xfId="343" applyNumberFormat="1" applyFont="1" applyFill="1" applyBorder="1" applyAlignment="1" applyProtection="1">
      <alignment horizontal="center" vertical="center"/>
    </xf>
    <xf numFmtId="0" fontId="69" fillId="0" borderId="23" xfId="0" applyFont="1" applyBorder="1" applyAlignment="1">
      <alignment horizontal="center" vertical="center"/>
    </xf>
    <xf numFmtId="4" fontId="45" fillId="25" borderId="14" xfId="0" applyNumberFormat="1" applyFont="1" applyFill="1" applyBorder="1" applyAlignment="1">
      <alignment horizontal="center" vertical="center"/>
    </xf>
    <xf numFmtId="10" fontId="45" fillId="0" borderId="14" xfId="343" applyNumberFormat="1" applyFont="1" applyFill="1" applyBorder="1" applyAlignment="1" applyProtection="1">
      <alignment horizontal="center" vertical="center"/>
    </xf>
    <xf numFmtId="10" fontId="45" fillId="0" borderId="0" xfId="343" applyNumberFormat="1" applyFont="1" applyFill="1" applyBorder="1" applyAlignment="1" applyProtection="1">
      <alignment horizontal="center" vertical="center"/>
    </xf>
    <xf numFmtId="0" fontId="45" fillId="25" borderId="17" xfId="0" applyFont="1" applyFill="1" applyBorder="1"/>
    <xf numFmtId="10" fontId="45" fillId="25" borderId="17" xfId="186" applyNumberFormat="1" applyFont="1" applyFill="1" applyBorder="1" applyAlignment="1" applyProtection="1">
      <alignment horizontal="center" vertical="center"/>
    </xf>
    <xf numFmtId="10" fontId="44" fillId="0" borderId="23" xfId="0" applyNumberFormat="1" applyFont="1" applyBorder="1" applyAlignment="1">
      <alignment horizontal="center" vertical="center"/>
    </xf>
    <xf numFmtId="0" fontId="45" fillId="0" borderId="17" xfId="0" applyFont="1" applyBorder="1"/>
    <xf numFmtId="0" fontId="50" fillId="0" borderId="0" xfId="176" applyFont="1" applyAlignment="1">
      <alignment horizontal="left" vertical="center" wrapText="1"/>
    </xf>
    <xf numFmtId="0" fontId="69" fillId="25" borderId="23" xfId="0" applyFont="1" applyFill="1" applyBorder="1" applyAlignment="1">
      <alignment horizontal="center" vertical="center"/>
    </xf>
    <xf numFmtId="10" fontId="62" fillId="25" borderId="17" xfId="343" applyNumberFormat="1" applyFont="1" applyFill="1" applyBorder="1" applyAlignment="1" applyProtection="1">
      <alignment vertical="center"/>
    </xf>
    <xf numFmtId="10" fontId="62" fillId="0" borderId="14" xfId="343" applyNumberFormat="1" applyFont="1" applyBorder="1" applyAlignment="1" applyProtection="1">
      <alignment horizontal="center" vertical="center"/>
    </xf>
    <xf numFmtId="10" fontId="62" fillId="0" borderId="0" xfId="343" applyNumberFormat="1" applyFont="1" applyAlignment="1" applyProtection="1">
      <alignment horizontal="center" vertical="center"/>
    </xf>
    <xf numFmtId="0" fontId="50" fillId="0" borderId="0" xfId="0" applyFont="1"/>
    <xf numFmtId="10" fontId="45" fillId="0" borderId="17" xfId="186" applyNumberFormat="1" applyFont="1" applyFill="1" applyBorder="1" applyAlignment="1" applyProtection="1">
      <alignment horizontal="center" vertical="center"/>
    </xf>
    <xf numFmtId="4" fontId="45" fillId="0" borderId="14" xfId="0" applyNumberFormat="1" applyFont="1" applyBorder="1" applyAlignment="1">
      <alignment horizontal="center" vertical="center"/>
    </xf>
    <xf numFmtId="10" fontId="45" fillId="0" borderId="17" xfId="343" applyNumberFormat="1" applyFont="1" applyFill="1" applyBorder="1" applyAlignment="1" applyProtection="1">
      <alignment horizontal="center" vertical="center"/>
    </xf>
    <xf numFmtId="174" fontId="44" fillId="0" borderId="0" xfId="0" applyNumberFormat="1" applyFont="1"/>
    <xf numFmtId="0" fontId="45" fillId="24" borderId="10" xfId="0" applyFont="1" applyFill="1" applyBorder="1" applyAlignment="1">
      <alignment horizontal="left"/>
    </xf>
    <xf numFmtId="0" fontId="45" fillId="24" borderId="10" xfId="0" applyFont="1" applyFill="1" applyBorder="1" applyAlignment="1">
      <alignment horizontal="left" vertical="center"/>
    </xf>
    <xf numFmtId="4" fontId="44" fillId="24" borderId="10" xfId="0" applyNumberFormat="1" applyFont="1" applyFill="1" applyBorder="1" applyAlignment="1">
      <alignment horizontal="center" vertical="center"/>
    </xf>
    <xf numFmtId="4" fontId="44" fillId="24" borderId="18" xfId="0" applyNumberFormat="1" applyFont="1" applyFill="1" applyBorder="1" applyAlignment="1">
      <alignment horizontal="center" vertical="center"/>
    </xf>
    <xf numFmtId="4" fontId="45" fillId="24" borderId="10" xfId="0" applyNumberFormat="1" applyFont="1" applyFill="1" applyBorder="1" applyAlignment="1">
      <alignment horizontal="center" vertical="center"/>
    </xf>
    <xf numFmtId="4" fontId="45" fillId="0" borderId="13" xfId="0" applyNumberFormat="1" applyFont="1" applyBorder="1" applyAlignment="1">
      <alignment horizontal="center" vertical="center"/>
    </xf>
    <xf numFmtId="4" fontId="45" fillId="0" borderId="18" xfId="0" applyNumberFormat="1" applyFont="1" applyBorder="1" applyAlignment="1">
      <alignment horizontal="center" vertical="center"/>
    </xf>
    <xf numFmtId="10" fontId="45" fillId="25" borderId="13" xfId="343" applyNumberFormat="1" applyFont="1" applyFill="1" applyBorder="1" applyAlignment="1" applyProtection="1">
      <alignment horizontal="center" vertical="center"/>
    </xf>
    <xf numFmtId="10" fontId="45" fillId="25" borderId="10" xfId="343" applyNumberFormat="1" applyFont="1" applyFill="1" applyBorder="1" applyAlignment="1" applyProtection="1">
      <alignment horizontal="center" vertical="center"/>
    </xf>
    <xf numFmtId="10" fontId="45" fillId="0" borderId="10" xfId="343" applyNumberFormat="1" applyFont="1" applyFill="1" applyBorder="1" applyAlignment="1" applyProtection="1">
      <alignment horizontal="center" vertical="center"/>
    </xf>
    <xf numFmtId="10" fontId="45" fillId="24" borderId="10" xfId="343" applyNumberFormat="1" applyFont="1" applyFill="1" applyBorder="1" applyAlignment="1" applyProtection="1">
      <alignment horizontal="center" vertical="center"/>
    </xf>
    <xf numFmtId="10" fontId="45" fillId="0" borderId="18" xfId="343" applyNumberFormat="1" applyFont="1" applyFill="1" applyBorder="1" applyAlignment="1" applyProtection="1">
      <alignment horizontal="center" vertical="center"/>
    </xf>
    <xf numFmtId="10" fontId="45" fillId="24" borderId="13" xfId="343" applyNumberFormat="1" applyFont="1" applyFill="1" applyBorder="1" applyAlignment="1" applyProtection="1">
      <alignment horizontal="center" vertical="center"/>
    </xf>
    <xf numFmtId="10" fontId="44" fillId="25" borderId="10" xfId="343" applyNumberFormat="1" applyFont="1" applyFill="1" applyBorder="1" applyAlignment="1" applyProtection="1">
      <alignment horizontal="center" vertical="center"/>
    </xf>
    <xf numFmtId="0" fontId="45" fillId="25" borderId="10" xfId="0" applyFont="1" applyFill="1" applyBorder="1"/>
    <xf numFmtId="0" fontId="45" fillId="0" borderId="18" xfId="0" applyFont="1" applyBorder="1"/>
    <xf numFmtId="10" fontId="44" fillId="0" borderId="11" xfId="0" applyNumberFormat="1" applyFont="1" applyBorder="1" applyAlignment="1">
      <alignment horizontal="center" vertical="center"/>
    </xf>
    <xf numFmtId="174" fontId="45" fillId="25" borderId="0" xfId="0" applyNumberFormat="1" applyFont="1" applyFill="1"/>
    <xf numFmtId="0" fontId="45" fillId="24" borderId="0" xfId="0" applyFont="1" applyFill="1"/>
    <xf numFmtId="4" fontId="45" fillId="0" borderId="0" xfId="0" applyNumberFormat="1" applyFont="1"/>
    <xf numFmtId="4" fontId="44" fillId="0" borderId="0" xfId="414" applyNumberFormat="1" applyFont="1" applyFill="1" applyProtection="1"/>
    <xf numFmtId="0" fontId="44" fillId="0" borderId="0" xfId="414" applyNumberFormat="1" applyFont="1" applyFill="1" applyProtection="1"/>
    <xf numFmtId="167" fontId="44" fillId="25" borderId="0" xfId="0" applyNumberFormat="1" applyFont="1" applyFill="1"/>
    <xf numFmtId="167" fontId="44" fillId="25" borderId="0" xfId="308" applyFont="1" applyFill="1" applyBorder="1" applyProtection="1"/>
    <xf numFmtId="0" fontId="45" fillId="25" borderId="0" xfId="0" applyFont="1" applyFill="1" applyAlignment="1">
      <alignment horizontal="left" vertical="center" wrapText="1"/>
    </xf>
    <xf numFmtId="0" fontId="44" fillId="25" borderId="0" xfId="0" applyFont="1" applyFill="1" applyAlignment="1">
      <alignment horizontal="left" wrapText="1"/>
    </xf>
    <xf numFmtId="174" fontId="44" fillId="24" borderId="0" xfId="0" applyNumberFormat="1" applyFont="1" applyFill="1"/>
    <xf numFmtId="14" fontId="45" fillId="25" borderId="24" xfId="0" applyNumberFormat="1" applyFont="1" applyFill="1" applyBorder="1" applyAlignment="1">
      <alignment horizontal="center"/>
    </xf>
    <xf numFmtId="14" fontId="45" fillId="25" borderId="0" xfId="0" applyNumberFormat="1" applyFont="1" applyFill="1" applyAlignment="1">
      <alignment horizontal="center"/>
    </xf>
    <xf numFmtId="0" fontId="45" fillId="0" borderId="0" xfId="0" applyFont="1" applyAlignment="1">
      <alignment horizontal="center" wrapText="1"/>
    </xf>
    <xf numFmtId="171" fontId="44" fillId="25" borderId="24" xfId="308" applyNumberFormat="1" applyFont="1" applyFill="1" applyBorder="1" applyAlignment="1" applyProtection="1">
      <alignment horizontal="left" vertical="center"/>
    </xf>
    <xf numFmtId="171" fontId="44" fillId="0" borderId="24" xfId="308" applyNumberFormat="1" applyFont="1" applyFill="1" applyBorder="1" applyAlignment="1" applyProtection="1">
      <alignment horizontal="left" vertical="center"/>
    </xf>
    <xf numFmtId="171" fontId="44" fillId="28" borderId="24" xfId="308" applyNumberFormat="1" applyFont="1" applyFill="1" applyBorder="1" applyAlignment="1" applyProtection="1">
      <alignment horizontal="left" vertical="center"/>
    </xf>
    <xf numFmtId="171" fontId="44" fillId="25" borderId="0" xfId="308" applyNumberFormat="1" applyFont="1" applyFill="1" applyBorder="1" applyAlignment="1" applyProtection="1">
      <alignment horizontal="left" vertical="top"/>
    </xf>
    <xf numFmtId="167" fontId="44" fillId="25" borderId="0" xfId="308" applyFont="1" applyFill="1" applyBorder="1" applyAlignment="1" applyProtection="1">
      <alignment horizontal="left" vertical="top"/>
    </xf>
    <xf numFmtId="167" fontId="44" fillId="0" borderId="0" xfId="162" applyFont="1" applyProtection="1"/>
    <xf numFmtId="0" fontId="52" fillId="0" borderId="0" xfId="0" applyFont="1"/>
    <xf numFmtId="0" fontId="44" fillId="25" borderId="14" xfId="0" applyFont="1" applyFill="1" applyBorder="1"/>
    <xf numFmtId="167" fontId="44" fillId="25" borderId="0" xfId="162" applyFont="1" applyFill="1" applyBorder="1" applyProtection="1"/>
    <xf numFmtId="39" fontId="52" fillId="25" borderId="0" xfId="0" applyNumberFormat="1" applyFont="1" applyFill="1" applyAlignment="1">
      <alignment horizontal="center" vertical="center"/>
    </xf>
    <xf numFmtId="39" fontId="44" fillId="25" borderId="0" xfId="0" applyNumberFormat="1" applyFont="1" applyFill="1" applyAlignment="1">
      <alignment horizontal="center" vertical="center"/>
    </xf>
    <xf numFmtId="39" fontId="44" fillId="25" borderId="20" xfId="0" applyNumberFormat="1" applyFont="1" applyFill="1" applyBorder="1" applyAlignment="1">
      <alignment horizontal="center" vertical="center"/>
    </xf>
    <xf numFmtId="0" fontId="46" fillId="25" borderId="14" xfId="0" applyFont="1" applyFill="1" applyBorder="1" applyAlignment="1">
      <alignment vertical="center"/>
    </xf>
    <xf numFmtId="0" fontId="44" fillId="25" borderId="0" xfId="0" applyFont="1" applyFill="1" applyAlignment="1">
      <alignment horizontal="right"/>
    </xf>
    <xf numFmtId="39" fontId="44" fillId="0" borderId="0" xfId="0" applyNumberFormat="1" applyFont="1" applyAlignment="1">
      <alignment horizontal="center" vertical="center"/>
    </xf>
    <xf numFmtId="39" fontId="44" fillId="25" borderId="17" xfId="0" applyNumberFormat="1" applyFont="1" applyFill="1" applyBorder="1" applyAlignment="1">
      <alignment horizontal="center" vertical="center"/>
    </xf>
    <xf numFmtId="9" fontId="44" fillId="0" borderId="0" xfId="186" applyFont="1" applyAlignment="1" applyProtection="1">
      <alignment horizontal="center" vertical="center"/>
    </xf>
    <xf numFmtId="0" fontId="45" fillId="25" borderId="14" xfId="0" applyFont="1" applyFill="1" applyBorder="1" applyAlignment="1">
      <alignment horizontal="left" vertical="center"/>
    </xf>
    <xf numFmtId="9" fontId="44" fillId="25" borderId="0" xfId="186" applyFont="1" applyFill="1" applyAlignment="1" applyProtection="1">
      <alignment horizontal="center" vertical="center"/>
    </xf>
    <xf numFmtId="0" fontId="46" fillId="25" borderId="14" xfId="0" applyFont="1" applyFill="1" applyBorder="1" applyAlignment="1">
      <alignment horizontal="left" vertical="center"/>
    </xf>
    <xf numFmtId="0" fontId="44" fillId="25" borderId="0" xfId="176" applyFont="1" applyFill="1" applyAlignment="1">
      <alignment horizontal="left" vertical="center" wrapText="1"/>
    </xf>
    <xf numFmtId="10" fontId="44" fillId="25" borderId="0" xfId="186" applyNumberFormat="1" applyFont="1" applyFill="1" applyAlignment="1" applyProtection="1">
      <alignment horizontal="center" vertical="center"/>
    </xf>
    <xf numFmtId="0" fontId="44" fillId="25" borderId="14" xfId="0" applyFont="1" applyFill="1" applyBorder="1" applyAlignment="1">
      <alignment horizontal="left" vertical="center"/>
    </xf>
    <xf numFmtId="10" fontId="44" fillId="0" borderId="0" xfId="186" applyNumberFormat="1" applyFont="1" applyAlignment="1" applyProtection="1">
      <alignment horizontal="center" vertical="center"/>
    </xf>
    <xf numFmtId="175" fontId="44" fillId="0" borderId="0" xfId="186" applyNumberFormat="1" applyFont="1" applyAlignment="1" applyProtection="1">
      <alignment horizontal="center" vertical="center"/>
    </xf>
    <xf numFmtId="0" fontId="45" fillId="25" borderId="0" xfId="0" applyFont="1" applyFill="1" applyAlignment="1">
      <alignment horizontal="left"/>
    </xf>
    <xf numFmtId="0" fontId="45" fillId="25" borderId="13" xfId="0" applyFont="1" applyFill="1" applyBorder="1" applyAlignment="1">
      <alignment horizontal="left"/>
    </xf>
    <xf numFmtId="0" fontId="45" fillId="25" borderId="10" xfId="0" applyFont="1" applyFill="1" applyBorder="1" applyAlignment="1">
      <alignment horizontal="left"/>
    </xf>
    <xf numFmtId="0" fontId="44" fillId="25" borderId="10" xfId="0" applyFont="1" applyFill="1" applyBorder="1" applyAlignment="1">
      <alignment horizontal="center"/>
    </xf>
    <xf numFmtId="4" fontId="44" fillId="0" borderId="10" xfId="162" applyNumberFormat="1" applyFont="1" applyFill="1" applyBorder="1" applyAlignment="1" applyProtection="1">
      <alignment horizontal="center" vertical="center"/>
    </xf>
    <xf numFmtId="167" fontId="44" fillId="25" borderId="0" xfId="162" applyFont="1" applyFill="1" applyProtection="1"/>
    <xf numFmtId="0" fontId="46" fillId="25" borderId="0" xfId="415" applyFont="1" applyFill="1" applyAlignment="1">
      <alignment horizontal="left"/>
    </xf>
    <xf numFmtId="0" fontId="41" fillId="0" borderId="0" xfId="0" applyFont="1" applyAlignment="1">
      <alignment horizontal="left" vertical="center" wrapText="1"/>
    </xf>
    <xf numFmtId="0" fontId="41" fillId="25" borderId="0" xfId="0" applyFont="1" applyFill="1" applyAlignment="1">
      <alignment horizontal="left"/>
    </xf>
    <xf numFmtId="0" fontId="41" fillId="25" borderId="0" xfId="0" applyFont="1" applyFill="1" applyAlignment="1">
      <alignment horizontal="center"/>
    </xf>
    <xf numFmtId="0" fontId="41" fillId="25" borderId="0" xfId="0" applyFont="1" applyFill="1" applyAlignment="1">
      <alignment horizontal="center" vertical="center"/>
    </xf>
    <xf numFmtId="0" fontId="41" fillId="0" borderId="0" xfId="0" applyFont="1" applyAlignment="1">
      <alignment horizontal="center"/>
    </xf>
    <xf numFmtId="0" fontId="57" fillId="0" borderId="14" xfId="0" applyFont="1" applyBorder="1" applyAlignment="1">
      <alignment horizontal="left" vertical="center" wrapText="1"/>
    </xf>
    <xf numFmtId="0" fontId="58" fillId="27" borderId="0" xfId="0" applyFont="1" applyFill="1" applyAlignment="1">
      <alignment horizontal="left" vertical="center" wrapText="1"/>
    </xf>
    <xf numFmtId="0" fontId="58" fillId="27" borderId="0" xfId="0" applyFont="1" applyFill="1" applyAlignment="1">
      <alignment horizontal="center" vertical="center" wrapText="1"/>
    </xf>
    <xf numFmtId="4" fontId="59" fillId="0" borderId="0" xfId="0" applyNumberFormat="1" applyFont="1" applyAlignment="1">
      <alignment horizontal="center" vertical="center" wrapText="1"/>
    </xf>
    <xf numFmtId="4" fontId="59" fillId="27" borderId="0" xfId="0" applyNumberFormat="1" applyFont="1" applyFill="1" applyAlignment="1">
      <alignment horizontal="center" vertical="center" wrapText="1"/>
    </xf>
    <xf numFmtId="0" fontId="59" fillId="27" borderId="0" xfId="0" applyFont="1" applyFill="1" applyAlignment="1">
      <alignment horizontal="left" vertical="center" wrapText="1"/>
    </xf>
    <xf numFmtId="0" fontId="59" fillId="27" borderId="0" xfId="0" applyFont="1" applyFill="1" applyAlignment="1">
      <alignment horizontal="center" vertical="center" wrapText="1"/>
    </xf>
    <xf numFmtId="0" fontId="50" fillId="0" borderId="17" xfId="0" applyFont="1" applyBorder="1" applyAlignment="1">
      <alignment horizontal="center" vertical="center" wrapText="1"/>
    </xf>
    <xf numFmtId="0" fontId="58" fillId="25" borderId="0" xfId="0" applyFont="1" applyFill="1" applyAlignment="1">
      <alignment horizontal="center" vertical="center" wrapText="1"/>
    </xf>
    <xf numFmtId="0" fontId="60" fillId="0" borderId="14" xfId="0" applyFont="1" applyBorder="1" applyAlignment="1">
      <alignment horizontal="left" vertical="center"/>
    </xf>
    <xf numFmtId="0" fontId="50" fillId="0" borderId="0" xfId="0" applyFont="1" applyAlignment="1">
      <alignment horizontal="center" vertical="center" wrapText="1"/>
    </xf>
    <xf numFmtId="0" fontId="50" fillId="25" borderId="0" xfId="0" applyFont="1" applyFill="1" applyAlignment="1">
      <alignment horizontal="center" vertical="center" wrapText="1"/>
    </xf>
    <xf numFmtId="0" fontId="51" fillId="0" borderId="14" xfId="0" applyFont="1" applyBorder="1" applyAlignment="1">
      <alignment horizontal="left" vertical="center"/>
    </xf>
    <xf numFmtId="0" fontId="41" fillId="0" borderId="0" xfId="0" applyFont="1" applyAlignment="1">
      <alignment horizontal="center" vertical="center"/>
    </xf>
    <xf numFmtId="0" fontId="41" fillId="0" borderId="0" xfId="0" applyFont="1" applyAlignment="1">
      <alignment horizontal="center" vertical="center" wrapText="1"/>
    </xf>
    <xf numFmtId="0" fontId="50" fillId="0" borderId="0" xfId="0" applyFont="1" applyAlignment="1">
      <alignment horizontal="justify" vertical="center" wrapText="1"/>
    </xf>
    <xf numFmtId="0" fontId="51" fillId="0" borderId="0" xfId="0" applyFont="1" applyAlignment="1">
      <alignment vertical="center" wrapText="1"/>
    </xf>
    <xf numFmtId="0" fontId="51" fillId="0" borderId="0" xfId="0" applyFont="1" applyAlignment="1">
      <alignment horizontal="center" vertical="center" wrapText="1"/>
    </xf>
    <xf numFmtId="0" fontId="51" fillId="0" borderId="0" xfId="0" applyFont="1" applyAlignment="1">
      <alignment horizontal="justify" vertical="center" wrapText="1"/>
    </xf>
    <xf numFmtId="0" fontId="51" fillId="0" borderId="17" xfId="0" applyFont="1" applyBorder="1" applyAlignment="1">
      <alignment horizontal="center" vertical="center" wrapText="1"/>
    </xf>
    <xf numFmtId="0" fontId="51" fillId="25" borderId="14" xfId="0" applyFont="1" applyFill="1" applyBorder="1" applyAlignment="1">
      <alignment horizontal="left" vertical="center"/>
    </xf>
    <xf numFmtId="0" fontId="50" fillId="25" borderId="0" xfId="0" applyFont="1" applyFill="1" applyAlignment="1">
      <alignment horizontal="left" vertical="center" wrapText="1"/>
    </xf>
    <xf numFmtId="0" fontId="50" fillId="30" borderId="0" xfId="0" applyFont="1" applyFill="1" applyAlignment="1">
      <alignment horizontal="center" vertical="center" wrapText="1"/>
    </xf>
    <xf numFmtId="0" fontId="41" fillId="30" borderId="0" xfId="0" applyFont="1" applyFill="1" applyAlignment="1">
      <alignment horizontal="center" vertical="center"/>
    </xf>
    <xf numFmtId="183" fontId="11" fillId="30" borderId="0" xfId="0" applyNumberFormat="1" applyFont="1" applyFill="1" applyAlignment="1">
      <alignment horizontal="center" vertical="center"/>
    </xf>
    <xf numFmtId="0" fontId="50" fillId="30" borderId="0" xfId="0" applyFont="1" applyFill="1" applyAlignment="1">
      <alignment vertical="center" wrapText="1"/>
    </xf>
    <xf numFmtId="0" fontId="51" fillId="25" borderId="0" xfId="0" applyFont="1" applyFill="1" applyAlignment="1">
      <alignment horizontal="left" vertical="center"/>
    </xf>
    <xf numFmtId="0" fontId="51" fillId="0" borderId="14" xfId="0" applyFont="1" applyBorder="1" applyAlignment="1">
      <alignment horizontal="left" vertical="center" wrapText="1"/>
    </xf>
    <xf numFmtId="0" fontId="45" fillId="0" borderId="0" xfId="0" applyFont="1" applyAlignment="1">
      <alignment horizontal="center" vertical="center" wrapText="1"/>
    </xf>
    <xf numFmtId="0" fontId="63" fillId="0" borderId="0" xfId="0" applyFont="1" applyAlignment="1">
      <alignment horizontal="center" vertical="center"/>
    </xf>
    <xf numFmtId="0" fontId="50" fillId="29" borderId="0" xfId="0" applyFont="1" applyFill="1" applyAlignment="1">
      <alignment horizontal="center" vertical="center" wrapText="1"/>
    </xf>
    <xf numFmtId="0" fontId="41" fillId="29" borderId="0" xfId="0" applyFont="1" applyFill="1" applyAlignment="1">
      <alignment horizontal="center" vertical="center"/>
    </xf>
    <xf numFmtId="4" fontId="50" fillId="29" borderId="0" xfId="0" applyNumberFormat="1" applyFont="1" applyFill="1" applyAlignment="1">
      <alignment horizontal="center" vertical="center" wrapText="1"/>
    </xf>
    <xf numFmtId="0" fontId="50" fillId="29" borderId="0" xfId="0" applyFont="1" applyFill="1" applyAlignment="1">
      <alignment vertical="center" wrapText="1"/>
    </xf>
    <xf numFmtId="0" fontId="50" fillId="29" borderId="17" xfId="0" applyFont="1" applyFill="1" applyBorder="1" applyAlignment="1">
      <alignment horizontal="center" vertical="center" wrapText="1"/>
    </xf>
    <xf numFmtId="0" fontId="51" fillId="0" borderId="13" xfId="0" applyFont="1" applyBorder="1" applyAlignment="1">
      <alignment horizontal="left" vertical="center" wrapText="1"/>
    </xf>
    <xf numFmtId="0" fontId="50" fillId="0" borderId="10" xfId="0" applyFont="1" applyBorder="1" applyAlignment="1">
      <alignment vertical="center" wrapText="1"/>
    </xf>
    <xf numFmtId="0" fontId="50" fillId="29" borderId="10" xfId="0" applyFont="1" applyFill="1" applyBorder="1" applyAlignment="1">
      <alignment horizontal="center" vertical="center" wrapText="1"/>
    </xf>
    <xf numFmtId="0" fontId="41" fillId="29" borderId="10" xfId="0" applyFont="1" applyFill="1" applyBorder="1" applyAlignment="1">
      <alignment horizontal="center" vertical="center"/>
    </xf>
    <xf numFmtId="0" fontId="50" fillId="29" borderId="10" xfId="0" applyFont="1" applyFill="1" applyBorder="1" applyAlignment="1">
      <alignment horizontal="left" vertical="center" wrapText="1"/>
    </xf>
    <xf numFmtId="0" fontId="41" fillId="0" borderId="10" xfId="0" applyFont="1" applyBorder="1" applyAlignment="1">
      <alignment horizontal="center" vertical="center"/>
    </xf>
    <xf numFmtId="0" fontId="50" fillId="29" borderId="10" xfId="0" applyFont="1" applyFill="1" applyBorder="1" applyAlignment="1">
      <alignment horizontal="justify" vertical="center" wrapText="1"/>
    </xf>
    <xf numFmtId="0" fontId="50" fillId="29" borderId="18" xfId="0" applyFont="1" applyFill="1" applyBorder="1" applyAlignment="1">
      <alignment horizontal="center" vertical="center" wrapText="1"/>
    </xf>
    <xf numFmtId="4" fontId="44" fillId="25" borderId="0" xfId="0" applyNumberFormat="1" applyFont="1" applyFill="1" applyAlignment="1">
      <alignment horizontal="center" vertical="center" wrapText="1"/>
    </xf>
    <xf numFmtId="0" fontId="41" fillId="29" borderId="0" xfId="0" applyFont="1" applyFill="1" applyAlignment="1">
      <alignment horizontal="left" vertical="center"/>
    </xf>
    <xf numFmtId="0" fontId="41" fillId="29" borderId="0" xfId="0" applyFont="1" applyFill="1" applyAlignment="1">
      <alignment vertical="center"/>
    </xf>
    <xf numFmtId="0" fontId="41" fillId="29" borderId="0" xfId="0" applyFont="1" applyFill="1" applyAlignment="1">
      <alignment vertical="center" wrapText="1"/>
    </xf>
    <xf numFmtId="0" fontId="50" fillId="0" borderId="0" xfId="0" applyFont="1" applyAlignment="1">
      <alignment horizontal="left" vertical="center"/>
    </xf>
    <xf numFmtId="0" fontId="60" fillId="29" borderId="0" xfId="0" applyFont="1" applyFill="1" applyAlignment="1">
      <alignment horizontal="left" vertical="center"/>
    </xf>
    <xf numFmtId="10" fontId="41" fillId="25" borderId="0" xfId="186" applyNumberFormat="1" applyFont="1" applyFill="1" applyBorder="1" applyAlignment="1" applyProtection="1">
      <alignment horizontal="center" vertical="center"/>
    </xf>
    <xf numFmtId="0" fontId="43" fillId="0" borderId="0" xfId="514" applyFont="1" applyAlignment="1" applyProtection="1">
      <alignment horizontal="left"/>
    </xf>
    <xf numFmtId="0" fontId="41" fillId="0" borderId="0" xfId="0" applyFont="1"/>
    <xf numFmtId="0" fontId="40" fillId="0" borderId="0" xfId="0" applyFont="1" applyAlignment="1">
      <alignment horizontal="center" wrapText="1"/>
    </xf>
    <xf numFmtId="0" fontId="44" fillId="25" borderId="0" xfId="0" applyFont="1" applyFill="1" applyAlignment="1">
      <alignment horizontal="center" vertical="center"/>
    </xf>
    <xf numFmtId="14" fontId="44" fillId="25" borderId="0" xfId="0" applyNumberFormat="1" applyFont="1" applyFill="1" applyAlignment="1">
      <alignment horizontal="center" vertical="center"/>
    </xf>
    <xf numFmtId="0" fontId="45" fillId="25" borderId="0" xfId="0" applyFont="1" applyFill="1" applyAlignment="1">
      <alignment horizontal="justify" vertical="center" wrapText="1"/>
    </xf>
    <xf numFmtId="0" fontId="50" fillId="25" borderId="0" xfId="0" applyFont="1" applyFill="1" applyAlignment="1">
      <alignment horizontal="justify" vertical="center" wrapText="1"/>
    </xf>
    <xf numFmtId="0" fontId="44" fillId="25" borderId="0" xfId="0" applyFont="1" applyFill="1" applyAlignment="1">
      <alignment horizontal="justify" vertical="center" wrapText="1"/>
    </xf>
    <xf numFmtId="0" fontId="50" fillId="25" borderId="0" xfId="0" applyFont="1" applyFill="1" applyAlignment="1">
      <alignment horizontal="justify" vertical="center"/>
    </xf>
    <xf numFmtId="0" fontId="44" fillId="0" borderId="0" xfId="0" applyFont="1" applyAlignment="1">
      <alignment horizontal="center"/>
    </xf>
    <xf numFmtId="14" fontId="45" fillId="0" borderId="0" xfId="0" applyNumberFormat="1" applyFont="1" applyAlignment="1">
      <alignment horizontal="center" vertical="center"/>
    </xf>
    <xf numFmtId="14" fontId="45" fillId="0" borderId="0" xfId="177" applyNumberFormat="1" applyFont="1" applyAlignment="1">
      <alignment horizontal="center" vertical="center"/>
    </xf>
    <xf numFmtId="0" fontId="44" fillId="0" borderId="0" xfId="0" applyFont="1" applyAlignment="1">
      <alignment horizontal="center" vertical="center"/>
    </xf>
    <xf numFmtId="14" fontId="45" fillId="25" borderId="0" xfId="0" applyNumberFormat="1" applyFont="1" applyFill="1" applyAlignment="1">
      <alignment horizontal="center" vertical="center"/>
    </xf>
    <xf numFmtId="168" fontId="44" fillId="25" borderId="0" xfId="0" applyNumberFormat="1" applyFont="1" applyFill="1" applyAlignment="1">
      <alignment horizontal="center" vertical="center"/>
    </xf>
    <xf numFmtId="14" fontId="44" fillId="25" borderId="0" xfId="177" applyNumberFormat="1" applyFont="1" applyFill="1" applyAlignment="1">
      <alignment horizontal="center" vertical="center"/>
    </xf>
    <xf numFmtId="4" fontId="44" fillId="0" borderId="0" xfId="0" applyNumberFormat="1" applyFont="1" applyAlignment="1">
      <alignment horizontal="center" vertical="center"/>
    </xf>
    <xf numFmtId="0" fontId="44" fillId="0" borderId="0" xfId="0" applyFont="1" applyAlignment="1">
      <alignment horizontal="left" wrapText="1"/>
    </xf>
    <xf numFmtId="3" fontId="44" fillId="0" borderId="0" xfId="0" applyNumberFormat="1" applyFont="1" applyAlignment="1">
      <alignment horizontal="center" vertical="center"/>
    </xf>
    <xf numFmtId="10" fontId="44" fillId="25" borderId="0" xfId="186" applyNumberFormat="1" applyFont="1" applyFill="1" applyBorder="1" applyAlignment="1" applyProtection="1">
      <alignment horizontal="center" vertical="center"/>
    </xf>
    <xf numFmtId="4" fontId="44" fillId="0" borderId="17" xfId="0" applyNumberFormat="1" applyFont="1" applyBorder="1" applyAlignment="1">
      <alignment horizontal="center" vertical="center"/>
    </xf>
    <xf numFmtId="4" fontId="44" fillId="25" borderId="0" xfId="0" applyNumberFormat="1" applyFont="1" applyFill="1" applyAlignment="1">
      <alignment horizontal="center" vertical="center"/>
    </xf>
    <xf numFmtId="0" fontId="44" fillId="25" borderId="0" xfId="0" applyFont="1" applyFill="1" applyAlignment="1">
      <alignment horizontal="justify" vertical="center"/>
    </xf>
    <xf numFmtId="0" fontId="45" fillId="26" borderId="21" xfId="0" applyFont="1" applyFill="1" applyBorder="1" applyAlignment="1">
      <alignment horizontal="center" vertical="center" wrapText="1"/>
    </xf>
    <xf numFmtId="0" fontId="45" fillId="26" borderId="25" xfId="0" applyFont="1" applyFill="1" applyBorder="1" applyAlignment="1">
      <alignment horizontal="center" vertical="center" wrapText="1"/>
    </xf>
    <xf numFmtId="0" fontId="45" fillId="26" borderId="19" xfId="0" applyFont="1" applyFill="1" applyBorder="1" applyAlignment="1">
      <alignment horizontal="center" vertical="center" wrapText="1"/>
    </xf>
    <xf numFmtId="14" fontId="45" fillId="0" borderId="10" xfId="0" applyNumberFormat="1" applyFont="1" applyBorder="1" applyAlignment="1">
      <alignment horizontal="center" vertical="center"/>
    </xf>
    <xf numFmtId="0" fontId="45" fillId="26" borderId="22" xfId="0" applyFont="1" applyFill="1" applyBorder="1" applyAlignment="1">
      <alignment horizontal="center" vertical="center" wrapText="1"/>
    </xf>
    <xf numFmtId="0" fontId="45" fillId="26" borderId="11" xfId="0" applyFont="1" applyFill="1" applyBorder="1" applyAlignment="1">
      <alignment horizontal="center" vertical="center" wrapText="1"/>
    </xf>
    <xf numFmtId="0" fontId="42" fillId="26" borderId="21" xfId="0" applyFont="1" applyFill="1" applyBorder="1" applyAlignment="1">
      <alignment horizontal="center" vertical="center" wrapText="1"/>
    </xf>
    <xf numFmtId="0" fontId="42" fillId="26" borderId="19" xfId="0" applyFont="1" applyFill="1" applyBorder="1" applyAlignment="1">
      <alignment horizontal="center" vertical="center" wrapText="1"/>
    </xf>
    <xf numFmtId="0" fontId="45" fillId="26" borderId="21" xfId="0" applyFont="1" applyFill="1" applyBorder="1" applyAlignment="1">
      <alignment horizontal="center" vertical="center"/>
    </xf>
    <xf numFmtId="0" fontId="45" fillId="26" borderId="25" xfId="0" applyFont="1" applyFill="1" applyBorder="1" applyAlignment="1">
      <alignment horizontal="center" vertical="center"/>
    </xf>
    <xf numFmtId="0" fontId="45" fillId="26" borderId="16" xfId="0" applyFont="1" applyFill="1" applyBorder="1" applyAlignment="1">
      <alignment horizontal="center" vertical="center"/>
    </xf>
    <xf numFmtId="0" fontId="45" fillId="26" borderId="20" xfId="0" applyFont="1" applyFill="1" applyBorder="1" applyAlignment="1">
      <alignment horizontal="center" vertical="center"/>
    </xf>
    <xf numFmtId="0" fontId="50" fillId="25" borderId="0" xfId="0" applyFont="1" applyFill="1" applyAlignment="1">
      <alignment vertical="center" wrapText="1"/>
    </xf>
    <xf numFmtId="0" fontId="45" fillId="0" borderId="0" xfId="0" applyFont="1" applyAlignment="1">
      <alignment horizontal="center"/>
    </xf>
    <xf numFmtId="14" fontId="45" fillId="0" borderId="10" xfId="0" applyNumberFormat="1" applyFont="1" applyBorder="1" applyAlignment="1">
      <alignment horizontal="center"/>
    </xf>
    <xf numFmtId="14" fontId="45" fillId="0" borderId="0" xfId="0" applyNumberFormat="1" applyFont="1" applyAlignment="1">
      <alignment horizontal="center"/>
    </xf>
    <xf numFmtId="0" fontId="41" fillId="25" borderId="0" xfId="0" applyFont="1" applyFill="1" applyAlignment="1">
      <alignment horizontal="left" vertical="center" wrapText="1"/>
    </xf>
    <xf numFmtId="0" fontId="45" fillId="26" borderId="19" xfId="0" applyFont="1" applyFill="1" applyBorder="1" applyAlignment="1">
      <alignment horizontal="center" vertical="center"/>
    </xf>
    <xf numFmtId="14" fontId="45" fillId="24" borderId="10" xfId="0" applyNumberFormat="1" applyFont="1" applyFill="1" applyBorder="1" applyAlignment="1">
      <alignment horizontal="center" vertical="center"/>
    </xf>
    <xf numFmtId="0" fontId="45" fillId="24" borderId="0" xfId="0" applyFont="1" applyFill="1" applyAlignment="1">
      <alignment horizontal="center" vertical="center"/>
    </xf>
    <xf numFmtId="0" fontId="45" fillId="0" borderId="0" xfId="0" applyFont="1" applyAlignment="1">
      <alignment horizontal="center" vertical="center"/>
    </xf>
    <xf numFmtId="0" fontId="45" fillId="26" borderId="23" xfId="0" applyFont="1" applyFill="1" applyBorder="1" applyAlignment="1">
      <alignment horizontal="center" vertical="center" wrapText="1"/>
    </xf>
    <xf numFmtId="10" fontId="44" fillId="0" borderId="0" xfId="343" applyNumberFormat="1" applyFont="1" applyFill="1" applyBorder="1" applyAlignment="1" applyProtection="1">
      <alignment horizontal="center" vertical="center"/>
    </xf>
    <xf numFmtId="0" fontId="44" fillId="25" borderId="0" xfId="0" applyFont="1" applyFill="1" applyAlignment="1">
      <alignment horizontal="left" vertical="center"/>
    </xf>
    <xf numFmtId="0" fontId="45" fillId="25" borderId="0" xfId="0" applyFont="1" applyFill="1" applyAlignment="1">
      <alignment horizontal="left" vertical="center" wrapText="1"/>
    </xf>
    <xf numFmtId="10" fontId="44" fillId="0" borderId="0" xfId="186" applyNumberFormat="1" applyFont="1" applyFill="1" applyBorder="1" applyAlignment="1" applyProtection="1">
      <alignment horizontal="center" vertical="center"/>
    </xf>
    <xf numFmtId="10" fontId="44" fillId="25" borderId="17" xfId="186" applyNumberFormat="1" applyFont="1" applyFill="1" applyBorder="1" applyAlignment="1" applyProtection="1">
      <alignment horizontal="center" vertical="center"/>
    </xf>
    <xf numFmtId="10" fontId="44" fillId="0" borderId="14" xfId="343" applyNumberFormat="1" applyFont="1" applyFill="1" applyBorder="1" applyAlignment="1" applyProtection="1">
      <alignment horizontal="center" vertical="center"/>
    </xf>
    <xf numFmtId="0" fontId="45" fillId="26" borderId="22" xfId="0" applyFont="1" applyFill="1" applyBorder="1" applyAlignment="1" applyProtection="1">
      <alignment horizontal="center" vertical="center" wrapText="1"/>
      <protection locked="0"/>
    </xf>
    <xf numFmtId="0" fontId="45" fillId="26" borderId="11" xfId="0" applyFont="1" applyFill="1" applyBorder="1" applyAlignment="1" applyProtection="1">
      <alignment horizontal="center" vertical="center" wrapText="1"/>
      <protection locked="0"/>
    </xf>
    <xf numFmtId="0" fontId="45" fillId="24" borderId="0" xfId="0" applyFont="1" applyFill="1" applyAlignment="1">
      <alignment horizontal="center"/>
    </xf>
    <xf numFmtId="0" fontId="44" fillId="0" borderId="0" xfId="0" applyFont="1" applyAlignment="1">
      <alignment horizontal="left" vertical="center" wrapText="1"/>
    </xf>
    <xf numFmtId="0" fontId="45" fillId="0" borderId="0" xfId="0" applyFont="1" applyAlignment="1">
      <alignment horizontal="left" vertical="center" wrapText="1"/>
    </xf>
    <xf numFmtId="0" fontId="50" fillId="0" borderId="0" xfId="0" applyFont="1" applyAlignment="1">
      <alignment horizontal="justify" vertical="center"/>
    </xf>
    <xf numFmtId="14" fontId="45" fillId="25" borderId="0" xfId="415" applyNumberFormat="1" applyFont="1" applyFill="1" applyAlignment="1">
      <alignment horizontal="center" vertical="center"/>
    </xf>
    <xf numFmtId="14" fontId="45" fillId="0" borderId="0" xfId="415" applyNumberFormat="1" applyFont="1" applyAlignment="1">
      <alignment horizontal="center" vertical="center"/>
    </xf>
    <xf numFmtId="14" fontId="45" fillId="25" borderId="10" xfId="415" applyNumberFormat="1" applyFont="1" applyFill="1" applyBorder="1" applyAlignment="1">
      <alignment horizontal="center" vertical="center"/>
    </xf>
    <xf numFmtId="9" fontId="44" fillId="25" borderId="0" xfId="186" applyFont="1" applyFill="1" applyAlignment="1" applyProtection="1">
      <alignment horizontal="center" vertical="center"/>
    </xf>
    <xf numFmtId="4" fontId="44" fillId="25" borderId="17" xfId="0" applyNumberFormat="1" applyFont="1" applyFill="1" applyBorder="1" applyAlignment="1">
      <alignment horizontal="center" vertical="center"/>
    </xf>
    <xf numFmtId="0" fontId="45" fillId="25" borderId="0" xfId="0" applyFont="1" applyFill="1" applyAlignment="1">
      <alignment horizontal="justify" vertical="center"/>
    </xf>
    <xf numFmtId="14" fontId="45" fillId="25" borderId="0" xfId="415" applyNumberFormat="1" applyFont="1" applyFill="1" applyAlignment="1">
      <alignment horizontal="center"/>
    </xf>
    <xf numFmtId="0" fontId="50" fillId="0" borderId="14" xfId="0" applyFont="1" applyBorder="1" applyAlignment="1">
      <alignment horizontal="justify" vertical="center" wrapText="1"/>
    </xf>
    <xf numFmtId="0" fontId="50" fillId="0" borderId="0" xfId="0" applyFont="1" applyAlignment="1">
      <alignment horizontal="justify" vertical="center" wrapText="1"/>
    </xf>
    <xf numFmtId="14" fontId="44" fillId="0" borderId="17" xfId="0" applyNumberFormat="1" applyFont="1" applyBorder="1" applyAlignment="1">
      <alignment horizontal="center" vertical="center"/>
    </xf>
    <xf numFmtId="0" fontId="50" fillId="25" borderId="0" xfId="0" applyFont="1" applyFill="1" applyAlignment="1">
      <alignment horizontal="justify" vertical="top"/>
    </xf>
    <xf numFmtId="0" fontId="45" fillId="0" borderId="10" xfId="0" applyFont="1" applyBorder="1" applyAlignment="1">
      <alignment horizontal="center"/>
    </xf>
  </cellXfs>
  <cellStyles count="898">
    <cellStyle name="0,0_x000a__x000a_NA_x000a__x000a_ 2" xfId="540" xr:uid="{E29C52CF-5CE8-4590-AB8E-1A51C89C6694}"/>
    <cellStyle name="20% - Accent1" xfId="1" xr:uid="{00000000-0005-0000-0000-000000000000}"/>
    <cellStyle name="20% - Accent2" xfId="2" xr:uid="{00000000-0005-0000-0000-000001000000}"/>
    <cellStyle name="20% - Accent3" xfId="3" xr:uid="{00000000-0005-0000-0000-000002000000}"/>
    <cellStyle name="20% - Accent4" xfId="4" xr:uid="{00000000-0005-0000-0000-000003000000}"/>
    <cellStyle name="20% - Accent5" xfId="5" xr:uid="{00000000-0005-0000-0000-000004000000}"/>
    <cellStyle name="20% - Accent6" xfId="6" xr:uid="{00000000-0005-0000-0000-000005000000}"/>
    <cellStyle name="20% - Énfasis1" xfId="7" builtinId="30" customBuiltin="1"/>
    <cellStyle name="20% - Énfasis1 2" xfId="8" xr:uid="{00000000-0005-0000-0000-000007000000}"/>
    <cellStyle name="20% - Énfasis1 3" xfId="9" xr:uid="{00000000-0005-0000-0000-000008000000}"/>
    <cellStyle name="20% - Énfasis1 4" xfId="10" xr:uid="{00000000-0005-0000-0000-000009000000}"/>
    <cellStyle name="20% - Énfasis1 5" xfId="228" xr:uid="{00000000-0005-0000-0000-00000A000000}"/>
    <cellStyle name="20% - Énfasis2" xfId="11" builtinId="34" customBuiltin="1"/>
    <cellStyle name="20% - Énfasis2 2" xfId="12" xr:uid="{00000000-0005-0000-0000-00000C000000}"/>
    <cellStyle name="20% - Énfasis2 3" xfId="13" xr:uid="{00000000-0005-0000-0000-00000D000000}"/>
    <cellStyle name="20% - Énfasis2 4" xfId="14" xr:uid="{00000000-0005-0000-0000-00000E000000}"/>
    <cellStyle name="20% - Énfasis2 5" xfId="229" xr:uid="{00000000-0005-0000-0000-00000F000000}"/>
    <cellStyle name="20% - Énfasis3" xfId="15" builtinId="38" customBuiltin="1"/>
    <cellStyle name="20% - Énfasis3 2" xfId="16" xr:uid="{00000000-0005-0000-0000-000011000000}"/>
    <cellStyle name="20% - Énfasis3 3" xfId="17" xr:uid="{00000000-0005-0000-0000-000012000000}"/>
    <cellStyle name="20% - Énfasis3 4" xfId="18" xr:uid="{00000000-0005-0000-0000-000013000000}"/>
    <cellStyle name="20% - Énfasis3 5" xfId="230" xr:uid="{00000000-0005-0000-0000-000014000000}"/>
    <cellStyle name="20% - Énfasis4" xfId="19" builtinId="42" customBuiltin="1"/>
    <cellStyle name="20% - Énfasis4 2" xfId="20" xr:uid="{00000000-0005-0000-0000-000016000000}"/>
    <cellStyle name="20% - Énfasis4 3" xfId="21" xr:uid="{00000000-0005-0000-0000-000017000000}"/>
    <cellStyle name="20% - Énfasis4 4" xfId="22" xr:uid="{00000000-0005-0000-0000-000018000000}"/>
    <cellStyle name="20% - Énfasis4 5" xfId="231" xr:uid="{00000000-0005-0000-0000-000019000000}"/>
    <cellStyle name="20% - Énfasis5" xfId="23" builtinId="46" customBuiltin="1"/>
    <cellStyle name="20% - Énfasis5 2" xfId="24" xr:uid="{00000000-0005-0000-0000-00001B000000}"/>
    <cellStyle name="20% - Énfasis5 3" xfId="25" xr:uid="{00000000-0005-0000-0000-00001C000000}"/>
    <cellStyle name="20% - Énfasis5 4" xfId="26" xr:uid="{00000000-0005-0000-0000-00001D000000}"/>
    <cellStyle name="20% - Énfasis5 5" xfId="232" xr:uid="{00000000-0005-0000-0000-00001E000000}"/>
    <cellStyle name="20% - Énfasis6" xfId="27" builtinId="50" customBuiltin="1"/>
    <cellStyle name="20% - Énfasis6 2" xfId="28" xr:uid="{00000000-0005-0000-0000-000020000000}"/>
    <cellStyle name="20% - Énfasis6 3" xfId="29" xr:uid="{00000000-0005-0000-0000-000021000000}"/>
    <cellStyle name="20% - Énfasis6 4" xfId="30" xr:uid="{00000000-0005-0000-0000-000022000000}"/>
    <cellStyle name="20% - Énfasis6 5" xfId="233" xr:uid="{00000000-0005-0000-0000-000023000000}"/>
    <cellStyle name="40% - Accent1" xfId="31" xr:uid="{00000000-0005-0000-0000-000024000000}"/>
    <cellStyle name="40% - Accent2" xfId="32" xr:uid="{00000000-0005-0000-0000-000025000000}"/>
    <cellStyle name="40% - Accent3" xfId="33" xr:uid="{00000000-0005-0000-0000-000026000000}"/>
    <cellStyle name="40% - Accent4" xfId="34" xr:uid="{00000000-0005-0000-0000-000027000000}"/>
    <cellStyle name="40% - Accent5" xfId="35" xr:uid="{00000000-0005-0000-0000-000028000000}"/>
    <cellStyle name="40% - Accent6" xfId="36" xr:uid="{00000000-0005-0000-0000-000029000000}"/>
    <cellStyle name="40% - Énfasis1" xfId="37" builtinId="31" customBuiltin="1"/>
    <cellStyle name="40% - Énfasis1 2" xfId="38" xr:uid="{00000000-0005-0000-0000-00002B000000}"/>
    <cellStyle name="40% - Énfasis1 3" xfId="39" xr:uid="{00000000-0005-0000-0000-00002C000000}"/>
    <cellStyle name="40% - Énfasis1 4" xfId="40" xr:uid="{00000000-0005-0000-0000-00002D000000}"/>
    <cellStyle name="40% - Énfasis1 5" xfId="234" xr:uid="{00000000-0005-0000-0000-00002E000000}"/>
    <cellStyle name="40% - Énfasis2" xfId="41" builtinId="35" customBuiltin="1"/>
    <cellStyle name="40% - Énfasis2 2" xfId="42" xr:uid="{00000000-0005-0000-0000-000030000000}"/>
    <cellStyle name="40% - Énfasis2 3" xfId="43" xr:uid="{00000000-0005-0000-0000-000031000000}"/>
    <cellStyle name="40% - Énfasis2 4" xfId="44" xr:uid="{00000000-0005-0000-0000-000032000000}"/>
    <cellStyle name="40% - Énfasis2 5" xfId="235" xr:uid="{00000000-0005-0000-0000-000033000000}"/>
    <cellStyle name="40% - Énfasis3" xfId="45" builtinId="39" customBuiltin="1"/>
    <cellStyle name="40% - Énfasis3 2" xfId="46" xr:uid="{00000000-0005-0000-0000-000035000000}"/>
    <cellStyle name="40% - Énfasis3 3" xfId="47" xr:uid="{00000000-0005-0000-0000-000036000000}"/>
    <cellStyle name="40% - Énfasis3 4" xfId="48" xr:uid="{00000000-0005-0000-0000-000037000000}"/>
    <cellStyle name="40% - Énfasis3 5" xfId="236" xr:uid="{00000000-0005-0000-0000-000038000000}"/>
    <cellStyle name="40% - Énfasis4" xfId="49" builtinId="43" customBuiltin="1"/>
    <cellStyle name="40% - Énfasis4 2" xfId="50" xr:uid="{00000000-0005-0000-0000-00003A000000}"/>
    <cellStyle name="40% - Énfasis4 3" xfId="51" xr:uid="{00000000-0005-0000-0000-00003B000000}"/>
    <cellStyle name="40% - Énfasis4 4" xfId="52" xr:uid="{00000000-0005-0000-0000-00003C000000}"/>
    <cellStyle name="40% - Énfasis4 5" xfId="237" xr:uid="{00000000-0005-0000-0000-00003D000000}"/>
    <cellStyle name="40% - Énfasis5" xfId="53" builtinId="47" customBuiltin="1"/>
    <cellStyle name="40% - Énfasis5 2" xfId="54" xr:uid="{00000000-0005-0000-0000-00003F000000}"/>
    <cellStyle name="40% - Énfasis5 3" xfId="55" xr:uid="{00000000-0005-0000-0000-000040000000}"/>
    <cellStyle name="40% - Énfasis5 4" xfId="56" xr:uid="{00000000-0005-0000-0000-000041000000}"/>
    <cellStyle name="40% - Énfasis5 5" xfId="238" xr:uid="{00000000-0005-0000-0000-000042000000}"/>
    <cellStyle name="40% - Énfasis6" xfId="57" builtinId="51" customBuiltin="1"/>
    <cellStyle name="40% - Énfasis6 2" xfId="58" xr:uid="{00000000-0005-0000-0000-000044000000}"/>
    <cellStyle name="40% - Énfasis6 3" xfId="59" xr:uid="{00000000-0005-0000-0000-000045000000}"/>
    <cellStyle name="40% - Énfasis6 4" xfId="60" xr:uid="{00000000-0005-0000-0000-000046000000}"/>
    <cellStyle name="40% - Énfasis6 5" xfId="239" xr:uid="{00000000-0005-0000-0000-000047000000}"/>
    <cellStyle name="60% - Accent1" xfId="61" xr:uid="{00000000-0005-0000-0000-000048000000}"/>
    <cellStyle name="60% - Accent2" xfId="62" xr:uid="{00000000-0005-0000-0000-000049000000}"/>
    <cellStyle name="60% - Accent3" xfId="63" xr:uid="{00000000-0005-0000-0000-00004A000000}"/>
    <cellStyle name="60% - Accent4" xfId="64" xr:uid="{00000000-0005-0000-0000-00004B000000}"/>
    <cellStyle name="60% - Accent5" xfId="65" xr:uid="{00000000-0005-0000-0000-00004C000000}"/>
    <cellStyle name="60% - Accent6" xfId="66" xr:uid="{00000000-0005-0000-0000-00004D000000}"/>
    <cellStyle name="60% - Énfasis1" xfId="67" builtinId="32" customBuiltin="1"/>
    <cellStyle name="60% - Énfasis1 2" xfId="68" xr:uid="{00000000-0005-0000-0000-00004F000000}"/>
    <cellStyle name="60% - Énfasis1 3" xfId="69" xr:uid="{00000000-0005-0000-0000-000050000000}"/>
    <cellStyle name="60% - Énfasis1 4" xfId="70" xr:uid="{00000000-0005-0000-0000-000051000000}"/>
    <cellStyle name="60% - Énfasis1 5" xfId="240" xr:uid="{00000000-0005-0000-0000-000052000000}"/>
    <cellStyle name="60% - Énfasis2" xfId="71" builtinId="36" customBuiltin="1"/>
    <cellStyle name="60% - Énfasis2 2" xfId="72" xr:uid="{00000000-0005-0000-0000-000054000000}"/>
    <cellStyle name="60% - Énfasis2 3" xfId="73" xr:uid="{00000000-0005-0000-0000-000055000000}"/>
    <cellStyle name="60% - Énfasis2 4" xfId="74" xr:uid="{00000000-0005-0000-0000-000056000000}"/>
    <cellStyle name="60% - Énfasis2 5" xfId="241" xr:uid="{00000000-0005-0000-0000-000057000000}"/>
    <cellStyle name="60% - Énfasis3" xfId="75" builtinId="40" customBuiltin="1"/>
    <cellStyle name="60% - Énfasis3 2" xfId="76" xr:uid="{00000000-0005-0000-0000-000059000000}"/>
    <cellStyle name="60% - Énfasis3 3" xfId="77" xr:uid="{00000000-0005-0000-0000-00005A000000}"/>
    <cellStyle name="60% - Énfasis3 4" xfId="78" xr:uid="{00000000-0005-0000-0000-00005B000000}"/>
    <cellStyle name="60% - Énfasis3 5" xfId="242" xr:uid="{00000000-0005-0000-0000-00005C000000}"/>
    <cellStyle name="60% - Énfasis4" xfId="79" builtinId="44" customBuiltin="1"/>
    <cellStyle name="60% - Énfasis4 2" xfId="80" xr:uid="{00000000-0005-0000-0000-00005E000000}"/>
    <cellStyle name="60% - Énfasis4 3" xfId="81" xr:uid="{00000000-0005-0000-0000-00005F000000}"/>
    <cellStyle name="60% - Énfasis4 4" xfId="82" xr:uid="{00000000-0005-0000-0000-000060000000}"/>
    <cellStyle name="60% - Énfasis4 5" xfId="243" xr:uid="{00000000-0005-0000-0000-000061000000}"/>
    <cellStyle name="60% - Énfasis5" xfId="83" builtinId="48" customBuiltin="1"/>
    <cellStyle name="60% - Énfasis5 2" xfId="84" xr:uid="{00000000-0005-0000-0000-000063000000}"/>
    <cellStyle name="60% - Énfasis5 3" xfId="85" xr:uid="{00000000-0005-0000-0000-000064000000}"/>
    <cellStyle name="60% - Énfasis5 4" xfId="86" xr:uid="{00000000-0005-0000-0000-000065000000}"/>
    <cellStyle name="60% - Énfasis5 5" xfId="244" xr:uid="{00000000-0005-0000-0000-000066000000}"/>
    <cellStyle name="60% - Énfasis6" xfId="87" builtinId="52" customBuiltin="1"/>
    <cellStyle name="60% - Énfasis6 2" xfId="88" xr:uid="{00000000-0005-0000-0000-000068000000}"/>
    <cellStyle name="60% - Énfasis6 3" xfId="89" xr:uid="{00000000-0005-0000-0000-000069000000}"/>
    <cellStyle name="60% - Énfasis6 4" xfId="90" xr:uid="{00000000-0005-0000-0000-00006A000000}"/>
    <cellStyle name="60% - Énfasis6 5" xfId="245" xr:uid="{00000000-0005-0000-0000-00006B000000}"/>
    <cellStyle name="Accent1" xfId="91" xr:uid="{00000000-0005-0000-0000-00006C000000}"/>
    <cellStyle name="Accent2" xfId="92" xr:uid="{00000000-0005-0000-0000-00006D000000}"/>
    <cellStyle name="Accent3" xfId="93" xr:uid="{00000000-0005-0000-0000-00006E000000}"/>
    <cellStyle name="Accent4" xfId="94" xr:uid="{00000000-0005-0000-0000-00006F000000}"/>
    <cellStyle name="Accent5" xfId="95" xr:uid="{00000000-0005-0000-0000-000070000000}"/>
    <cellStyle name="Accent6" xfId="96" xr:uid="{00000000-0005-0000-0000-000071000000}"/>
    <cellStyle name="Bad" xfId="97" xr:uid="{00000000-0005-0000-0000-000072000000}"/>
    <cellStyle name="Buena 2" xfId="99" xr:uid="{00000000-0005-0000-0000-000073000000}"/>
    <cellStyle name="Buena 3" xfId="100" xr:uid="{00000000-0005-0000-0000-000074000000}"/>
    <cellStyle name="Buena 4" xfId="101" xr:uid="{00000000-0005-0000-0000-000075000000}"/>
    <cellStyle name="Buena 5" xfId="246" xr:uid="{00000000-0005-0000-0000-000076000000}"/>
    <cellStyle name="Bueno" xfId="98" builtinId="26" customBuiltin="1"/>
    <cellStyle name="Calculation" xfId="102" xr:uid="{00000000-0005-0000-0000-000078000000}"/>
    <cellStyle name="Cálculo" xfId="103" builtinId="22" customBuiltin="1"/>
    <cellStyle name="Cálculo 2" xfId="104" xr:uid="{00000000-0005-0000-0000-00007A000000}"/>
    <cellStyle name="Cálculo 3" xfId="105" xr:uid="{00000000-0005-0000-0000-00007B000000}"/>
    <cellStyle name="Cálculo 4" xfId="106" xr:uid="{00000000-0005-0000-0000-00007C000000}"/>
    <cellStyle name="Cálculo 5" xfId="247" xr:uid="{00000000-0005-0000-0000-00007D000000}"/>
    <cellStyle name="Celda de comprobación" xfId="107" builtinId="23" customBuiltin="1"/>
    <cellStyle name="Celda de comprobación 2" xfId="108" xr:uid="{00000000-0005-0000-0000-00007F000000}"/>
    <cellStyle name="Celda de comprobación 3" xfId="109" xr:uid="{00000000-0005-0000-0000-000080000000}"/>
    <cellStyle name="Celda de comprobación 4" xfId="110" xr:uid="{00000000-0005-0000-0000-000081000000}"/>
    <cellStyle name="Celda de comprobación 5" xfId="248" xr:uid="{00000000-0005-0000-0000-000082000000}"/>
    <cellStyle name="Celda vinculada" xfId="111" builtinId="24" customBuiltin="1"/>
    <cellStyle name="Celda vinculada 2" xfId="112" xr:uid="{00000000-0005-0000-0000-000084000000}"/>
    <cellStyle name="Celda vinculada 3" xfId="113" xr:uid="{00000000-0005-0000-0000-000085000000}"/>
    <cellStyle name="Celda vinculada 4" xfId="114" xr:uid="{00000000-0005-0000-0000-000086000000}"/>
    <cellStyle name="Celda vinculada 5" xfId="249" xr:uid="{00000000-0005-0000-0000-000087000000}"/>
    <cellStyle name="Check Cell" xfId="115" xr:uid="{00000000-0005-0000-0000-000088000000}"/>
    <cellStyle name="Comma 2" xfId="561" xr:uid="{449FA50F-2F80-40CE-90C3-8D66A4A9B508}"/>
    <cellStyle name="Comma 2 2" xfId="715" xr:uid="{6B76ADE1-FEEA-4D69-9508-8AF219DECC65}"/>
    <cellStyle name="Comma 3" xfId="719" xr:uid="{D0A5168F-E16C-4240-9393-33461F437A8E}"/>
    <cellStyle name="Currency 2" xfId="563" xr:uid="{29487893-1BA0-4A69-A470-99E17E263BFC}"/>
    <cellStyle name="Encabezado 1" xfId="204" builtinId="16" customBuiltin="1"/>
    <cellStyle name="Encabezado 4" xfId="116" builtinId="19" customBuiltin="1"/>
    <cellStyle name="Encabezado 4 2" xfId="117" xr:uid="{00000000-0005-0000-0000-00008B000000}"/>
    <cellStyle name="Encabezado 4 3" xfId="118" xr:uid="{00000000-0005-0000-0000-00008C000000}"/>
    <cellStyle name="Encabezado 4 4" xfId="119" xr:uid="{00000000-0005-0000-0000-00008D000000}"/>
    <cellStyle name="Encabezado 4 5" xfId="250" xr:uid="{00000000-0005-0000-0000-00008E000000}"/>
    <cellStyle name="Énfasis1" xfId="120" builtinId="29" customBuiltin="1"/>
    <cellStyle name="Énfasis1 2" xfId="121" xr:uid="{00000000-0005-0000-0000-000090000000}"/>
    <cellStyle name="Énfasis1 3" xfId="122" xr:uid="{00000000-0005-0000-0000-000091000000}"/>
    <cellStyle name="Énfasis1 4" xfId="123" xr:uid="{00000000-0005-0000-0000-000092000000}"/>
    <cellStyle name="Énfasis1 5" xfId="251" xr:uid="{00000000-0005-0000-0000-000093000000}"/>
    <cellStyle name="Énfasis2" xfId="124" builtinId="33" customBuiltin="1"/>
    <cellStyle name="Énfasis2 2" xfId="125" xr:uid="{00000000-0005-0000-0000-000095000000}"/>
    <cellStyle name="Énfasis2 3" xfId="126" xr:uid="{00000000-0005-0000-0000-000096000000}"/>
    <cellStyle name="Énfasis2 4" xfId="127" xr:uid="{00000000-0005-0000-0000-000097000000}"/>
    <cellStyle name="Énfasis2 5" xfId="252" xr:uid="{00000000-0005-0000-0000-000098000000}"/>
    <cellStyle name="Énfasis3" xfId="128" builtinId="37" customBuiltin="1"/>
    <cellStyle name="Énfasis3 2" xfId="129" xr:uid="{00000000-0005-0000-0000-00009A000000}"/>
    <cellStyle name="Énfasis3 3" xfId="130" xr:uid="{00000000-0005-0000-0000-00009B000000}"/>
    <cellStyle name="Énfasis3 4" xfId="131" xr:uid="{00000000-0005-0000-0000-00009C000000}"/>
    <cellStyle name="Énfasis3 5" xfId="253" xr:uid="{00000000-0005-0000-0000-00009D000000}"/>
    <cellStyle name="Énfasis4" xfId="132" builtinId="41" customBuiltin="1"/>
    <cellStyle name="Énfasis4 2" xfId="133" xr:uid="{00000000-0005-0000-0000-00009F000000}"/>
    <cellStyle name="Énfasis4 3" xfId="134" xr:uid="{00000000-0005-0000-0000-0000A0000000}"/>
    <cellStyle name="Énfasis4 4" xfId="135" xr:uid="{00000000-0005-0000-0000-0000A1000000}"/>
    <cellStyle name="Énfasis4 5" xfId="254" xr:uid="{00000000-0005-0000-0000-0000A2000000}"/>
    <cellStyle name="Énfasis5" xfId="136" builtinId="45" customBuiltin="1"/>
    <cellStyle name="Énfasis5 2" xfId="137" xr:uid="{00000000-0005-0000-0000-0000A4000000}"/>
    <cellStyle name="Énfasis5 3" xfId="138" xr:uid="{00000000-0005-0000-0000-0000A5000000}"/>
    <cellStyle name="Énfasis5 4" xfId="139" xr:uid="{00000000-0005-0000-0000-0000A6000000}"/>
    <cellStyle name="Énfasis5 5" xfId="255" xr:uid="{00000000-0005-0000-0000-0000A7000000}"/>
    <cellStyle name="Énfasis6" xfId="140" builtinId="49" customBuiltin="1"/>
    <cellStyle name="Énfasis6 2" xfId="141" xr:uid="{00000000-0005-0000-0000-0000A9000000}"/>
    <cellStyle name="Énfasis6 3" xfId="142" xr:uid="{00000000-0005-0000-0000-0000AA000000}"/>
    <cellStyle name="Énfasis6 4" xfId="143" xr:uid="{00000000-0005-0000-0000-0000AB000000}"/>
    <cellStyle name="Énfasis6 5" xfId="256" xr:uid="{00000000-0005-0000-0000-0000AC000000}"/>
    <cellStyle name="Entrada" xfId="144" builtinId="20" customBuiltin="1"/>
    <cellStyle name="Entrada 2" xfId="145" xr:uid="{00000000-0005-0000-0000-0000AE000000}"/>
    <cellStyle name="Entrada 3" xfId="146" xr:uid="{00000000-0005-0000-0000-0000AF000000}"/>
    <cellStyle name="Entrada 4" xfId="147" xr:uid="{00000000-0005-0000-0000-0000B0000000}"/>
    <cellStyle name="Entrada 5" xfId="257" xr:uid="{00000000-0005-0000-0000-0000B1000000}"/>
    <cellStyle name="Euro" xfId="148" xr:uid="{00000000-0005-0000-0000-0000B2000000}"/>
    <cellStyle name="Euro 2" xfId="149" xr:uid="{00000000-0005-0000-0000-0000B3000000}"/>
    <cellStyle name="Euro 2 2" xfId="541" xr:uid="{3994D3AE-47B7-44B7-91D3-EE02143D9122}"/>
    <cellStyle name="Euro 3" xfId="277" xr:uid="{00000000-0005-0000-0000-0000B4000000}"/>
    <cellStyle name="Euro 3 2" xfId="372" xr:uid="{00000000-0005-0000-0000-0000B5000000}"/>
    <cellStyle name="Euro 4" xfId="305" xr:uid="{00000000-0005-0000-0000-0000B6000000}"/>
    <cellStyle name="Explanatory Text" xfId="150" xr:uid="{00000000-0005-0000-0000-0000B7000000}"/>
    <cellStyle name="Good" xfId="151" xr:uid="{00000000-0005-0000-0000-0000B8000000}"/>
    <cellStyle name="Heading 1" xfId="152" xr:uid="{00000000-0005-0000-0000-0000B9000000}"/>
    <cellStyle name="Heading 2" xfId="153" xr:uid="{00000000-0005-0000-0000-0000BA000000}"/>
    <cellStyle name="Heading 3" xfId="154" xr:uid="{00000000-0005-0000-0000-0000BB000000}"/>
    <cellStyle name="Heading 4" xfId="155" xr:uid="{00000000-0005-0000-0000-0000BC000000}"/>
    <cellStyle name="Hipervínculo" xfId="514" builtinId="8"/>
    <cellStyle name="Hipervínculo 2" xfId="897" xr:uid="{053C22C5-009E-40C7-9BEF-536834525DB8}"/>
    <cellStyle name="Incorrecto" xfId="156" builtinId="27" customBuiltin="1"/>
    <cellStyle name="Incorrecto 2" xfId="157" xr:uid="{00000000-0005-0000-0000-0000BE000000}"/>
    <cellStyle name="Incorrecto 3" xfId="158" xr:uid="{00000000-0005-0000-0000-0000BF000000}"/>
    <cellStyle name="Incorrecto 4" xfId="159" xr:uid="{00000000-0005-0000-0000-0000C0000000}"/>
    <cellStyle name="Incorrecto 5" xfId="258" xr:uid="{00000000-0005-0000-0000-0000C1000000}"/>
    <cellStyle name="Input" xfId="160" xr:uid="{00000000-0005-0000-0000-0000C2000000}"/>
    <cellStyle name="Linked Cell" xfId="161" xr:uid="{00000000-0005-0000-0000-0000C3000000}"/>
    <cellStyle name="Millares" xfId="162" builtinId="3"/>
    <cellStyle name="Millares [0] 2" xfId="519" xr:uid="{679F49B7-8C3B-4E65-89F4-4919D297F346}"/>
    <cellStyle name="Millares [0] 3" xfId="520" xr:uid="{C4E7F267-0024-4940-A730-0B064D90815D}"/>
    <cellStyle name="Millares [0] 3 2" xfId="691" xr:uid="{ECE03710-36AA-4C40-B9A6-D4B6BB188AE7}"/>
    <cellStyle name="Millares [0] 3 2 2" xfId="875" xr:uid="{4CA4D535-7277-444E-865F-F78503BF5964}"/>
    <cellStyle name="Millares [0] 3 3" xfId="723" xr:uid="{BE1D084E-5B58-44D4-9867-149E9BF3F3B3}"/>
    <cellStyle name="Millares [0] 4" xfId="685" xr:uid="{B87E0107-26FF-4D57-B99C-A47A37450882}"/>
    <cellStyle name="Millares [0] 4 2" xfId="869" xr:uid="{8C5FD0CC-F056-4298-BEB5-B25590F91580}"/>
    <cellStyle name="Millares 10" xfId="416" xr:uid="{00000000-0005-0000-0000-0000C5000000}"/>
    <cellStyle name="Millares 10 2" xfId="837" xr:uid="{A04857E3-9FB4-452A-ACD9-213862F1A806}"/>
    <cellStyle name="Millares 10 3" xfId="652" xr:uid="{6DF21E12-C0AF-46C1-B0FA-6D0EAF943C4C}"/>
    <cellStyle name="Millares 11" xfId="718" xr:uid="{BCAC447E-5C77-4E49-80D0-A45A33A6148F}"/>
    <cellStyle name="Millares 11 2" xfId="896" xr:uid="{6B5FE7C7-1BD9-47E0-AEEC-12AA0CA5061C}"/>
    <cellStyle name="Millares 2" xfId="163" xr:uid="{00000000-0005-0000-0000-0000C6000000}"/>
    <cellStyle name="Millares 2 10" xfId="278" xr:uid="{00000000-0005-0000-0000-0000C7000000}"/>
    <cellStyle name="Millares 2 10 2" xfId="308" xr:uid="{00000000-0005-0000-0000-0000C8000000}"/>
    <cellStyle name="Millares 2 10 2 2" xfId="443" xr:uid="{00000000-0005-0000-0000-0000C9000000}"/>
    <cellStyle name="Millares 2 10 2 3" xfId="716" xr:uid="{162AA5DF-1851-463E-A099-109569BF6E6F}"/>
    <cellStyle name="Millares 2 10 3" xfId="429" xr:uid="{00000000-0005-0000-0000-0000CA000000}"/>
    <cellStyle name="Millares 2 10 4" xfId="562" xr:uid="{48A90F8C-49D4-4997-80A9-61458DC7BCD7}"/>
    <cellStyle name="Millares 2 11" xfId="279" xr:uid="{00000000-0005-0000-0000-0000CB000000}"/>
    <cellStyle name="Millares 2 11 2" xfId="309" xr:uid="{00000000-0005-0000-0000-0000CC000000}"/>
    <cellStyle name="Millares 2 11 2 2" xfId="444" xr:uid="{00000000-0005-0000-0000-0000CD000000}"/>
    <cellStyle name="Millares 2 11 3" xfId="430" xr:uid="{00000000-0005-0000-0000-0000CE000000}"/>
    <cellStyle name="Millares 2 12" xfId="280" xr:uid="{00000000-0005-0000-0000-0000CF000000}"/>
    <cellStyle name="Millares 2 12 2" xfId="310" xr:uid="{00000000-0005-0000-0000-0000D0000000}"/>
    <cellStyle name="Millares 2 12 2 2" xfId="445" xr:uid="{00000000-0005-0000-0000-0000D1000000}"/>
    <cellStyle name="Millares 2 12 3" xfId="431" xr:uid="{00000000-0005-0000-0000-0000D2000000}"/>
    <cellStyle name="Millares 2 13" xfId="307" xr:uid="{00000000-0005-0000-0000-0000D3000000}"/>
    <cellStyle name="Millares 2 13 2" xfId="442" xr:uid="{00000000-0005-0000-0000-0000D4000000}"/>
    <cellStyle name="Millares 2 14" xfId="417" xr:uid="{00000000-0005-0000-0000-0000D5000000}"/>
    <cellStyle name="Millares 2 2" xfId="281" xr:uid="{00000000-0005-0000-0000-0000D6000000}"/>
    <cellStyle name="Millares 2 2 2" xfId="311" xr:uid="{00000000-0005-0000-0000-0000D7000000}"/>
    <cellStyle name="Millares 2 2 2 2" xfId="446" xr:uid="{00000000-0005-0000-0000-0000D8000000}"/>
    <cellStyle name="Millares 2 2 2 2 2" xfId="640" xr:uid="{5D7F4200-EFE6-4886-99AC-6EEBC467869C}"/>
    <cellStyle name="Millares 2 2 2 2 2 2" xfId="825" xr:uid="{ED6C29C7-712A-47BA-90AB-8282EEBB44EA}"/>
    <cellStyle name="Millares 2 2 2 2 3" xfId="766" xr:uid="{9314D14D-C2FA-4964-B792-7DB657627CF8}"/>
    <cellStyle name="Millares 2 2 2 2 4" xfId="581" xr:uid="{A5F4ABF1-F966-4E03-9290-51530C1776E0}"/>
    <cellStyle name="Millares 2 2 2 3" xfId="611" xr:uid="{6C97CAE2-B1A3-4E6A-8447-7A705FCDA627}"/>
    <cellStyle name="Millares 2 2 2 3 2" xfId="796" xr:uid="{54329FC1-9149-4A0B-802D-AAA7470AD177}"/>
    <cellStyle name="Millares 2 2 2 4" xfId="669" xr:uid="{F9D2AB87-BF74-48C9-BCCF-B77EF6AA7B20}"/>
    <cellStyle name="Millares 2 2 2 4 2" xfId="854" xr:uid="{F6F7C4A5-D970-4C44-9271-9C5D65B8CBDF}"/>
    <cellStyle name="Millares 2 2 2 5" xfId="737" xr:uid="{8673FE14-2D72-4CB5-BC8C-02E925FB875C}"/>
    <cellStyle name="Millares 2 2 2 6" xfId="548" xr:uid="{9AE9AF9B-8ACA-47D5-9D04-DE0B82B592DF}"/>
    <cellStyle name="Millares 2 2 3" xfId="432" xr:uid="{00000000-0005-0000-0000-0000D9000000}"/>
    <cellStyle name="Millares 2 2 3 2" xfId="692" xr:uid="{646F3249-3DB0-4678-AE90-D6A05C96641C}"/>
    <cellStyle name="Millares 2 3" xfId="282" xr:uid="{00000000-0005-0000-0000-0000DA000000}"/>
    <cellStyle name="Millares 2 3 2" xfId="312" xr:uid="{00000000-0005-0000-0000-0000DB000000}"/>
    <cellStyle name="Millares 2 3 2 2" xfId="447" xr:uid="{00000000-0005-0000-0000-0000DC000000}"/>
    <cellStyle name="Millares 2 3 2 2 2" xfId="641" xr:uid="{3B0EA4A4-2859-4AFB-8B3E-AF5D3D2BB4B8}"/>
    <cellStyle name="Millares 2 3 2 2 2 2" xfId="826" xr:uid="{F6DA8968-D135-4092-886E-81B7F1251FC2}"/>
    <cellStyle name="Millares 2 3 2 2 3" xfId="767" xr:uid="{CDC943B7-2DD0-4089-A2C2-363DACFD48AF}"/>
    <cellStyle name="Millares 2 3 2 2 4" xfId="582" xr:uid="{B1580CC8-912D-4BC4-BF81-81A1F0975829}"/>
    <cellStyle name="Millares 2 3 2 3" xfId="612" xr:uid="{54341FC6-FCEA-4D98-82BE-555338AFC184}"/>
    <cellStyle name="Millares 2 3 2 3 2" xfId="797" xr:uid="{1BBEB678-3FD4-4E46-B421-F4AEB1D74403}"/>
    <cellStyle name="Millares 2 3 2 4" xfId="670" xr:uid="{5A7A4DAA-4769-47D8-9A58-E1ACFB292DEE}"/>
    <cellStyle name="Millares 2 3 2 4 2" xfId="855" xr:uid="{395498E8-D100-4678-B825-D7A720B10ACA}"/>
    <cellStyle name="Millares 2 3 2 5" xfId="738" xr:uid="{6CF4C79F-853C-45E3-B969-21647D4E03B9}"/>
    <cellStyle name="Millares 2 3 2 6" xfId="549" xr:uid="{C7F94A26-A29D-4565-93E3-FA09F69965E8}"/>
    <cellStyle name="Millares 2 3 3" xfId="433" xr:uid="{00000000-0005-0000-0000-0000DD000000}"/>
    <cellStyle name="Millares 2 3 3 2" xfId="693" xr:uid="{05DF7C93-9A60-4A88-A9A6-2AFC14EC6983}"/>
    <cellStyle name="Millares 2 4" xfId="283" xr:uid="{00000000-0005-0000-0000-0000DE000000}"/>
    <cellStyle name="Millares 2 4 2" xfId="313" xr:uid="{00000000-0005-0000-0000-0000DF000000}"/>
    <cellStyle name="Millares 2 4 2 2" xfId="448" xr:uid="{00000000-0005-0000-0000-0000E0000000}"/>
    <cellStyle name="Millares 2 4 2 2 2" xfId="824" xr:uid="{DC7921FC-79AC-4C40-B1C6-40D111BEFC73}"/>
    <cellStyle name="Millares 2 4 2 2 3" xfId="639" xr:uid="{EF3DFDC5-9159-4AF9-8424-7103C6D73520}"/>
    <cellStyle name="Millares 2 4 2 3" xfId="765" xr:uid="{3065698E-B1E8-4880-860C-5104E4BE3217}"/>
    <cellStyle name="Millares 2 4 2 4" xfId="580" xr:uid="{C1C94488-FA19-436F-B39B-D55DCEDFE4EF}"/>
    <cellStyle name="Millares 2 4 3" xfId="434" xr:uid="{00000000-0005-0000-0000-0000E1000000}"/>
    <cellStyle name="Millares 2 4 3 2" xfId="795" xr:uid="{94ACD363-8FD2-4E8A-98E0-3BA5165ADC57}"/>
    <cellStyle name="Millares 2 4 3 3" xfId="610" xr:uid="{2E0672A4-DEE7-4629-B717-587249323B51}"/>
    <cellStyle name="Millares 2 4 4" xfId="668" xr:uid="{CDFAD6A2-BBA1-4A5E-A30B-65222093FBDB}"/>
    <cellStyle name="Millares 2 4 4 2" xfId="853" xr:uid="{EA799EE4-FAA4-4A39-9C77-FDA6DD602634}"/>
    <cellStyle name="Millares 2 4 5" xfId="736" xr:uid="{F1F75716-3C20-4EE3-991C-26086A00E9DC}"/>
    <cellStyle name="Millares 2 4 6" xfId="547" xr:uid="{C2EAEDFA-4895-4780-A918-595C93325F80}"/>
    <cellStyle name="Millares 2 5" xfId="284" xr:uid="{00000000-0005-0000-0000-0000E2000000}"/>
    <cellStyle name="Millares 2 5 2" xfId="314" xr:uid="{00000000-0005-0000-0000-0000E3000000}"/>
    <cellStyle name="Millares 2 5 2 2" xfId="449" xr:uid="{00000000-0005-0000-0000-0000E4000000}"/>
    <cellStyle name="Millares 2 5 3" xfId="435" xr:uid="{00000000-0005-0000-0000-0000E5000000}"/>
    <cellStyle name="Millares 2 6" xfId="285" xr:uid="{00000000-0005-0000-0000-0000E6000000}"/>
    <cellStyle name="Millares 2 6 2" xfId="315" xr:uid="{00000000-0005-0000-0000-0000E7000000}"/>
    <cellStyle name="Millares 2 6 2 2" xfId="450" xr:uid="{00000000-0005-0000-0000-0000E8000000}"/>
    <cellStyle name="Millares 2 6 3" xfId="436" xr:uid="{00000000-0005-0000-0000-0000E9000000}"/>
    <cellStyle name="Millares 2 7" xfId="286" xr:uid="{00000000-0005-0000-0000-0000EA000000}"/>
    <cellStyle name="Millares 2 7 2" xfId="316" xr:uid="{00000000-0005-0000-0000-0000EB000000}"/>
    <cellStyle name="Millares 2 7 2 2" xfId="451" xr:uid="{00000000-0005-0000-0000-0000EC000000}"/>
    <cellStyle name="Millares 2 7 3" xfId="437" xr:uid="{00000000-0005-0000-0000-0000ED000000}"/>
    <cellStyle name="Millares 2 8" xfId="287" xr:uid="{00000000-0005-0000-0000-0000EE000000}"/>
    <cellStyle name="Millares 2 8 2" xfId="317" xr:uid="{00000000-0005-0000-0000-0000EF000000}"/>
    <cellStyle name="Millares 2 8 2 2" xfId="452" xr:uid="{00000000-0005-0000-0000-0000F0000000}"/>
    <cellStyle name="Millares 2 8 3" xfId="438" xr:uid="{00000000-0005-0000-0000-0000F1000000}"/>
    <cellStyle name="Millares 2 9" xfId="288" xr:uid="{00000000-0005-0000-0000-0000F2000000}"/>
    <cellStyle name="Millares 2 9 2" xfId="318" xr:uid="{00000000-0005-0000-0000-0000F3000000}"/>
    <cellStyle name="Millares 2 9 2 2" xfId="453" xr:uid="{00000000-0005-0000-0000-0000F4000000}"/>
    <cellStyle name="Millares 2 9 3" xfId="439" xr:uid="{00000000-0005-0000-0000-0000F5000000}"/>
    <cellStyle name="Millares 3" xfId="164" xr:uid="{00000000-0005-0000-0000-0000F6000000}"/>
    <cellStyle name="Millares 3 2" xfId="319" xr:uid="{00000000-0005-0000-0000-0000F7000000}"/>
    <cellStyle name="Millares 3 2 2" xfId="454" xr:uid="{00000000-0005-0000-0000-0000F8000000}"/>
    <cellStyle name="Millares 3 2 2 2" xfId="642" xr:uid="{F3FB7694-9B2B-4C8C-BC56-908D2F5376B0}"/>
    <cellStyle name="Millares 3 2 2 2 2" xfId="827" xr:uid="{714A99C9-E15A-4E21-B74E-7143576286B4}"/>
    <cellStyle name="Millares 3 2 2 3" xfId="768" xr:uid="{78B83109-36C1-4C65-98F4-CA4D9CDFC8D8}"/>
    <cellStyle name="Millares 3 2 2 4" xfId="583" xr:uid="{F81C0B67-B553-4525-A2D2-1FA5B76AB97E}"/>
    <cellStyle name="Millares 3 2 3" xfId="613" xr:uid="{8D917D31-41F9-46EB-B3AD-EF77BFA0F923}"/>
    <cellStyle name="Millares 3 2 3 2" xfId="798" xr:uid="{6DB5B38A-6B12-48EF-9988-0F11BADA1CFB}"/>
    <cellStyle name="Millares 3 2 4" xfId="671" xr:uid="{24CA3616-0896-4CA3-ACF6-49085F726FBF}"/>
    <cellStyle name="Millares 3 2 4 2" xfId="856" xr:uid="{18B1E060-CC55-4467-8668-38CD20D0CBEA}"/>
    <cellStyle name="Millares 3 2 5" xfId="739" xr:uid="{7E15CB9C-588B-4251-A666-8F27B47E9051}"/>
    <cellStyle name="Millares 3 2 6" xfId="550" xr:uid="{9D3910F6-0F08-4B85-A28C-ECF2DD1F8221}"/>
    <cellStyle name="Millares 3 3" xfId="418" xr:uid="{00000000-0005-0000-0000-0000F9000000}"/>
    <cellStyle name="Millares 3 3 2" xfId="694" xr:uid="{0D941194-3394-4E0E-B7D7-ADFA8888A77A}"/>
    <cellStyle name="Millares 4" xfId="165" xr:uid="{00000000-0005-0000-0000-0000FA000000}"/>
    <cellStyle name="Millares 4 2" xfId="346" xr:uid="{00000000-0005-0000-0000-0000FB000000}"/>
    <cellStyle name="Millares 4 2 2" xfId="378" xr:uid="{00000000-0005-0000-0000-0000FC000000}"/>
    <cellStyle name="Millares 4 2 2 2" xfId="409" xr:uid="{00000000-0005-0000-0000-0000FD000000}"/>
    <cellStyle name="Millares 4 2 2 2 2" xfId="508" xr:uid="{00000000-0005-0000-0000-0000FE000000}"/>
    <cellStyle name="Millares 4 2 2 3" xfId="477" xr:uid="{00000000-0005-0000-0000-0000FF000000}"/>
    <cellStyle name="Millares 4 2 3" xfId="394" xr:uid="{00000000-0005-0000-0000-000000010000}"/>
    <cellStyle name="Millares 4 2 3 2" xfId="493" xr:uid="{00000000-0005-0000-0000-000001010000}"/>
    <cellStyle name="Millares 4 2 4" xfId="460" xr:uid="{00000000-0005-0000-0000-000002010000}"/>
    <cellStyle name="Millares 4 2 5" xfId="695" xr:uid="{183B2C7D-47A6-4675-9842-9420732D9918}"/>
    <cellStyle name="Millares 4 3" xfId="351" xr:uid="{00000000-0005-0000-0000-000003010000}"/>
    <cellStyle name="Millares 4 3 2" xfId="464" xr:uid="{00000000-0005-0000-0000-000004010000}"/>
    <cellStyle name="Millares 4 4" xfId="419" xr:uid="{00000000-0005-0000-0000-000005010000}"/>
    <cellStyle name="Millares 4 5" xfId="521" xr:uid="{8C28954B-2180-4AC6-ABC2-51BB1E9D7804}"/>
    <cellStyle name="Millares 5" xfId="259" xr:uid="{00000000-0005-0000-0000-000006010000}"/>
    <cellStyle name="Millares 5 2" xfId="339" xr:uid="{00000000-0005-0000-0000-000007010000}"/>
    <cellStyle name="Millares 5 2 2" xfId="457" xr:uid="{00000000-0005-0000-0000-000008010000}"/>
    <cellStyle name="Millares 5 2 2 2" xfId="820" xr:uid="{DA6046DF-950F-46A4-8C33-4E52413F84B8}"/>
    <cellStyle name="Millares 5 2 2 3" xfId="635" xr:uid="{AA5E9912-1573-4C1C-8958-01CC6796EF46}"/>
    <cellStyle name="Millares 5 2 3" xfId="761" xr:uid="{A2F14646-AC2C-4E42-A164-46CACD55B026}"/>
    <cellStyle name="Millares 5 2 4" xfId="576" xr:uid="{C5CE28DF-2083-4AD4-A79A-DEDD92F6F047}"/>
    <cellStyle name="Millares 5 3" xfId="424" xr:uid="{00000000-0005-0000-0000-000009010000}"/>
    <cellStyle name="Millares 5 3 2" xfId="791" xr:uid="{2BF1693B-1336-4A61-BEF7-0562B16EE556}"/>
    <cellStyle name="Millares 5 3 3" xfId="606" xr:uid="{C2A93D74-F420-4D45-A76F-B96338DCA730}"/>
    <cellStyle name="Millares 5 4" xfId="664" xr:uid="{FBFDFAC5-24EC-4591-A38B-F849703484B5}"/>
    <cellStyle name="Millares 5 4 2" xfId="849" xr:uid="{462FA0BF-AB05-4118-AD1E-4FFF3197F3FE}"/>
    <cellStyle name="Millares 5 5" xfId="732" xr:uid="{2E0F97F2-988A-471E-9ADD-C6ADD2051465}"/>
    <cellStyle name="Millares 5 6" xfId="543" xr:uid="{40926D7D-8462-4A4E-86B3-081A93AA5426}"/>
    <cellStyle name="Millares 6" xfId="225" xr:uid="{00000000-0005-0000-0000-00000A010000}"/>
    <cellStyle name="Millares 6 2" xfId="348" xr:uid="{00000000-0005-0000-0000-00000B010000}"/>
    <cellStyle name="Millares 6 2 2" xfId="380" xr:uid="{00000000-0005-0000-0000-00000C010000}"/>
    <cellStyle name="Millares 6 2 2 2" xfId="411" xr:uid="{00000000-0005-0000-0000-00000D010000}"/>
    <cellStyle name="Millares 6 2 2 2 2" xfId="510" xr:uid="{00000000-0005-0000-0000-00000E010000}"/>
    <cellStyle name="Millares 6 2 2 2 3" xfId="836" xr:uid="{F87A321D-A7EE-40C4-B6D8-D658BB7CD612}"/>
    <cellStyle name="Millares 6 2 2 3" xfId="479" xr:uid="{00000000-0005-0000-0000-00000F010000}"/>
    <cellStyle name="Millares 6 2 2 4" xfId="651" xr:uid="{DEE81E29-D0C6-413C-BB58-1303F1EAADC2}"/>
    <cellStyle name="Millares 6 2 3" xfId="396" xr:uid="{00000000-0005-0000-0000-000010010000}"/>
    <cellStyle name="Millares 6 2 3 2" xfId="495" xr:uid="{00000000-0005-0000-0000-000011010000}"/>
    <cellStyle name="Millares 6 2 3 3" xfId="777" xr:uid="{FE7DA108-89C9-40E7-A590-24370789E377}"/>
    <cellStyle name="Millares 6 2 4" xfId="462" xr:uid="{00000000-0005-0000-0000-000012010000}"/>
    <cellStyle name="Millares 6 2 5" xfId="592" xr:uid="{269FB696-94BD-414A-953E-D53D60B18C7A}"/>
    <cellStyle name="Millares 6 3" xfId="362" xr:uid="{00000000-0005-0000-0000-000013010000}"/>
    <cellStyle name="Millares 6 3 2" xfId="399" xr:uid="{00000000-0005-0000-0000-000014010000}"/>
    <cellStyle name="Millares 6 3 2 2" xfId="498" xr:uid="{00000000-0005-0000-0000-000015010000}"/>
    <cellStyle name="Millares 6 3 2 3" xfId="807" xr:uid="{08848C3C-559D-4D1A-85F9-61CB280464DB}"/>
    <cellStyle name="Millares 6 3 3" xfId="467" xr:uid="{00000000-0005-0000-0000-000016010000}"/>
    <cellStyle name="Millares 6 3 4" xfId="622" xr:uid="{FC03C12F-9669-4947-BACF-66763A6C8A8A}"/>
    <cellStyle name="Millares 6 4" xfId="384" xr:uid="{00000000-0005-0000-0000-000017010000}"/>
    <cellStyle name="Millares 6 4 2" xfId="483" xr:uid="{00000000-0005-0000-0000-000018010000}"/>
    <cellStyle name="Millares 6 4 2 2" xfId="865" xr:uid="{77903FCD-7044-4376-AD4B-5864F9CE7A21}"/>
    <cellStyle name="Millares 6 4 3" xfId="680" xr:uid="{5E5AF0AD-AFDB-4742-80F3-944FAC668BBD}"/>
    <cellStyle name="Millares 6 5" xfId="422" xr:uid="{00000000-0005-0000-0000-000019010000}"/>
    <cellStyle name="Millares 6 5 2" xfId="748" xr:uid="{9DA3A22A-3FB4-4F0A-9402-C9FC4DFCDCC7}"/>
    <cellStyle name="Millares 6 6" xfId="560" xr:uid="{54EEF829-105A-41E8-AD4D-53AB6B83A98B}"/>
    <cellStyle name="Millares 7" xfId="275" xr:uid="{00000000-0005-0000-0000-00001A010000}"/>
    <cellStyle name="Millares 7 2" xfId="370" xr:uid="{00000000-0005-0000-0000-00001B010000}"/>
    <cellStyle name="Millares 7 2 2" xfId="403" xr:uid="{00000000-0005-0000-0000-00001C010000}"/>
    <cellStyle name="Millares 7 2 2 2" xfId="502" xr:uid="{00000000-0005-0000-0000-00001D010000}"/>
    <cellStyle name="Millares 7 2 2 3" xfId="808" xr:uid="{75117ED4-9FAA-4584-9EA6-F7A8353222DC}"/>
    <cellStyle name="Millares 7 2 3" xfId="471" xr:uid="{00000000-0005-0000-0000-00001E010000}"/>
    <cellStyle name="Millares 7 2 4" xfId="623" xr:uid="{24941ECC-E5B5-4F1E-AF13-7F4F1ADE57EB}"/>
    <cellStyle name="Millares 7 3" xfId="388" xr:uid="{00000000-0005-0000-0000-00001F010000}"/>
    <cellStyle name="Millares 7 3 2" xfId="487" xr:uid="{00000000-0005-0000-0000-000020010000}"/>
    <cellStyle name="Millares 7 3 3" xfId="749" xr:uid="{B1E93826-4E48-4C50-9D5C-CD2BBD417794}"/>
    <cellStyle name="Millares 7 4" xfId="427" xr:uid="{00000000-0005-0000-0000-000021010000}"/>
    <cellStyle name="Millares 7 5" xfId="564" xr:uid="{1E40BE00-9C46-45B9-9EF9-8CE3A394B1C4}"/>
    <cellStyle name="Millares 8" xfId="306" xr:uid="{00000000-0005-0000-0000-000022010000}"/>
    <cellStyle name="Millares 8 2" xfId="441" xr:uid="{00000000-0005-0000-0000-000023010000}"/>
    <cellStyle name="Millares 8 2 2" xfId="778" xr:uid="{FBCE6696-9C99-4F71-83D5-C6317852EC87}"/>
    <cellStyle name="Millares 8 3" xfId="593" xr:uid="{7183B770-D91F-4A17-8452-F13F78B8DF4B}"/>
    <cellStyle name="Millares 9" xfId="414" xr:uid="{00000000-0005-0000-0000-000024010000}"/>
    <cellStyle name="Millares 9 2" xfId="513" xr:uid="{00000000-0005-0000-0000-000025010000}"/>
    <cellStyle name="Millares 9 2 2" xfId="783" xr:uid="{DA759944-59BB-4C1D-8B04-9A989F38F742}"/>
    <cellStyle name="Millares 9 3" xfId="598" xr:uid="{C5AAD3E0-6CC6-4D4F-8114-512C3432AB66}"/>
    <cellStyle name="Moneda [0] 2" xfId="686" xr:uid="{DB40B122-B001-4705-94EA-BFE1C42DC978}"/>
    <cellStyle name="Moneda [0] 2 2" xfId="870" xr:uid="{B485D0CB-4B54-421F-88A2-26B699782AD7}"/>
    <cellStyle name="Moneda 2" xfId="320" xr:uid="{00000000-0005-0000-0000-000026010000}"/>
    <cellStyle name="Moneda 2 2" xfId="455" xr:uid="{00000000-0005-0000-0000-000027010000}"/>
    <cellStyle name="Moneda 2 2 2" xfId="584" xr:uid="{EDF52FFF-F466-4D6E-93F0-9DC7059AF010}"/>
    <cellStyle name="Moneda 2 2 2 2" xfId="643" xr:uid="{398509FF-F29D-48EA-B882-2559AF58957F}"/>
    <cellStyle name="Moneda 2 2 2 2 2" xfId="828" xr:uid="{DD90B3AC-BEBE-4522-A49C-27D630013251}"/>
    <cellStyle name="Moneda 2 2 2 3" xfId="707" xr:uid="{C531DB7C-5863-4894-A376-8DAEAA6DAF5D}"/>
    <cellStyle name="Moneda 2 2 2 3 2" xfId="887" xr:uid="{B25ABC6E-57A7-41B1-B5BF-750EB0ACCD48}"/>
    <cellStyle name="Moneda 2 2 2 4" xfId="769" xr:uid="{C5B346C8-726D-4C7F-94FC-4008F99496DE}"/>
    <cellStyle name="Moneda 2 2 3" xfId="614" xr:uid="{FF7288AC-C438-404E-A1A7-1B63B777EC70}"/>
    <cellStyle name="Moneda 2 2 3 2" xfId="799" xr:uid="{196019B2-93FD-42FD-AC8C-6A1C6A674D7B}"/>
    <cellStyle name="Moneda 2 2 4" xfId="672" xr:uid="{738FB9BF-40F7-4815-A822-12DE888596F1}"/>
    <cellStyle name="Moneda 2 2 4 2" xfId="857" xr:uid="{3DCFA287-AFDC-4885-AA8B-BE61A19D50DD}"/>
    <cellStyle name="Moneda 2 2 5" xfId="740" xr:uid="{AB3531CB-175D-4F0D-8FDA-986FA902A770}"/>
    <cellStyle name="Moneda 2 2 6" xfId="551" xr:uid="{28D18B48-35D2-4E81-8A08-D3BA26643F4D}"/>
    <cellStyle name="Moneda 2 3" xfId="568" xr:uid="{258FF0CC-78AE-48A6-BDD4-0195549B168C}"/>
    <cellStyle name="Moneda 2 3 2" xfId="627" xr:uid="{46A5F243-2183-47BA-8772-17FF742255A1}"/>
    <cellStyle name="Moneda 2 3 2 2" xfId="812" xr:uid="{D698844A-01E9-4F22-9E5F-8136DEB2C65A}"/>
    <cellStyle name="Moneda 2 3 3" xfId="696" xr:uid="{7ED6BDE0-E0C8-4CD4-A5D4-A76943DA4C4B}"/>
    <cellStyle name="Moneda 2 3 3 2" xfId="876" xr:uid="{1364E33C-81FE-4AAD-AED2-B01125AF7563}"/>
    <cellStyle name="Moneda 2 3 4" xfId="753" xr:uid="{9FEA6FF9-FCE0-45A7-831E-385FB96B9C58}"/>
    <cellStyle name="Moneda 2 4" xfId="597" xr:uid="{397FE374-A6D9-4028-807E-CC4C924B6779}"/>
    <cellStyle name="Moneda 2 4 2" xfId="782" xr:uid="{2654B8F8-1BBC-435E-BEE8-CD3F8E9F39FC}"/>
    <cellStyle name="Moneda 2 5" xfId="656" xr:uid="{3552893F-DA10-43FC-81FC-AFA6AA5B109A}"/>
    <cellStyle name="Moneda 2 5 2" xfId="841" xr:uid="{18BD1164-A7D0-40EC-90A9-B7E7724A4770}"/>
    <cellStyle name="Moneda 2 6" xfId="724" xr:uid="{8A5715B2-3EE8-4770-A331-B334CB3C1865}"/>
    <cellStyle name="Moneda 2 7" xfId="522" xr:uid="{D084307C-1737-4C82-A4B4-463695CEEEE1}"/>
    <cellStyle name="Moneda 3" xfId="350" xr:uid="{00000000-0005-0000-0000-000028010000}"/>
    <cellStyle name="Moneda 3 2" xfId="463" xr:uid="{00000000-0005-0000-0000-000029010000}"/>
    <cellStyle name="Moneda 3 2 2" xfId="588" xr:uid="{DF61C09A-B669-46F0-860C-869519DC1546}"/>
    <cellStyle name="Moneda 3 2 2 2" xfId="647" xr:uid="{2CF91734-1905-4D43-9B04-96720894EF56}"/>
    <cellStyle name="Moneda 3 2 2 2 2" xfId="832" xr:uid="{0FB27075-47F6-4515-ABB4-C2FB23BAEBDE}"/>
    <cellStyle name="Moneda 3 2 2 3" xfId="711" xr:uid="{66A0A652-1FCE-4F27-8B82-2AFB2D8AD939}"/>
    <cellStyle name="Moneda 3 2 2 3 2" xfId="891" xr:uid="{5D490765-A2A4-43D5-A30E-5F618E93A37A}"/>
    <cellStyle name="Moneda 3 2 2 4" xfId="773" xr:uid="{CB953657-0949-462D-A1CD-54B7AB592724}"/>
    <cellStyle name="Moneda 3 2 3" xfId="618" xr:uid="{C5E27A91-5C14-49D7-A2E5-F3FD287B03CA}"/>
    <cellStyle name="Moneda 3 2 3 2" xfId="803" xr:uid="{DE029A9E-0EA7-4D42-989C-72C45DD359BD}"/>
    <cellStyle name="Moneda 3 2 4" xfId="676" xr:uid="{0D2DC6D5-3E1B-4AFA-83D1-0481A86B6B53}"/>
    <cellStyle name="Moneda 3 2 4 2" xfId="861" xr:uid="{458154D4-AA20-4D6B-A1F7-63B75A48DEB7}"/>
    <cellStyle name="Moneda 3 2 5" xfId="744" xr:uid="{7AE9776E-3637-43A2-AE51-74CBF6A5ECDB}"/>
    <cellStyle name="Moneda 3 2 6" xfId="555" xr:uid="{0E202743-5638-49D2-B2A6-A1FEB6852F7D}"/>
    <cellStyle name="Moneda 3 3" xfId="572" xr:uid="{02454392-1FCA-443A-8311-9D0B5723C784}"/>
    <cellStyle name="Moneda 3 3 2" xfId="631" xr:uid="{BBC81934-828C-4BF6-B679-BFC09CC76B49}"/>
    <cellStyle name="Moneda 3 3 2 2" xfId="816" xr:uid="{FF713F65-9F34-4D53-9FDA-AFC487EB4842}"/>
    <cellStyle name="Moneda 3 3 3" xfId="700" xr:uid="{D24AD3E0-B485-4B21-A1F6-3E3E4516286C}"/>
    <cellStyle name="Moneda 3 3 3 2" xfId="880" xr:uid="{A37070A1-810D-4632-8C69-6B29733631B1}"/>
    <cellStyle name="Moneda 3 3 4" xfId="757" xr:uid="{57F1AC50-A94C-4CEC-AB46-5FD236306B12}"/>
    <cellStyle name="Moneda 3 4" xfId="602" xr:uid="{3A35A60F-F34C-43E4-953C-8B6134C198BA}"/>
    <cellStyle name="Moneda 3 4 2" xfId="787" xr:uid="{8B242C39-04F1-45E4-B0F5-FE9E66D5195E}"/>
    <cellStyle name="Moneda 3 5" xfId="660" xr:uid="{0E6D2811-2BAB-443E-B693-B5766F425455}"/>
    <cellStyle name="Moneda 3 5 2" xfId="845" xr:uid="{693F35BF-CA43-4835-82E6-FFF512C890C3}"/>
    <cellStyle name="Moneda 3 6" xfId="728" xr:uid="{3790E2D9-A32F-456E-847D-5855C06BD26B}"/>
    <cellStyle name="Moneda 3 7" xfId="535" xr:uid="{C582AFD8-0464-4B8C-BE5D-99275874D2F1}"/>
    <cellStyle name="Moneda 4" xfId="559" xr:uid="{3EF2CFEE-7C1F-4CD1-92B6-221F8A23FB37}"/>
    <cellStyle name="Moneda 5" xfId="683" xr:uid="{8AF561F5-331A-4285-A766-B30409B71CFC}"/>
    <cellStyle name="Moneda 5 2" xfId="867" xr:uid="{62B7368F-0E4C-4734-835F-083BE2E925FC}"/>
    <cellStyle name="Moneda 6" xfId="687" xr:uid="{BA2DA5EA-CA61-4834-986A-55B86DD75E5A}"/>
    <cellStyle name="Moneda 6 2" xfId="871" xr:uid="{46A81110-8272-4CFA-9AD2-6CE85755D256}"/>
    <cellStyle name="Neutral" xfId="166" builtinId="28" customBuiltin="1"/>
    <cellStyle name="Neutral 2" xfId="167" xr:uid="{00000000-0005-0000-0000-00002B010000}"/>
    <cellStyle name="Neutral 3" xfId="168" xr:uid="{00000000-0005-0000-0000-00002C010000}"/>
    <cellStyle name="Neutral 4" xfId="169" xr:uid="{00000000-0005-0000-0000-00002D010000}"/>
    <cellStyle name="Neutral 5" xfId="260" xr:uid="{00000000-0005-0000-0000-00002E010000}"/>
    <cellStyle name="Normal" xfId="0" builtinId="0"/>
    <cellStyle name="Normal 10" xfId="413" xr:uid="{00000000-0005-0000-0000-000030010000}"/>
    <cellStyle name="Normal 10 2" xfId="512" xr:uid="{00000000-0005-0000-0000-000031010000}"/>
    <cellStyle name="Normal 10 2 2" xfId="524" xr:uid="{854A707F-E198-46C8-8B9B-E0A5C947D1CF}"/>
    <cellStyle name="Normal 10 3" xfId="523" xr:uid="{55609B1F-2353-4F94-BC85-1DC9CE7FB684}"/>
    <cellStyle name="Normal 11" xfId="415" xr:uid="{00000000-0005-0000-0000-000032010000}"/>
    <cellStyle name="Normal 11 2" xfId="558" xr:uid="{6AFF2B70-ADA4-468E-9278-813EB24F19AB}"/>
    <cellStyle name="Normal 11 2 2" xfId="591" xr:uid="{A3F79688-6FCD-4EE1-88E1-54521274FCC5}"/>
    <cellStyle name="Normal 11 2 2 2" xfId="650" xr:uid="{6DB1C6EA-F991-46C5-A028-8AD22473E045}"/>
    <cellStyle name="Normal 11 2 2 2 2" xfId="835" xr:uid="{3D55CDF2-2221-44FF-B520-E7EE79F85EFD}"/>
    <cellStyle name="Normal 11 2 2 3" xfId="714" xr:uid="{64AD5A0D-B468-40DF-AEB6-FD22D755DD59}"/>
    <cellStyle name="Normal 11 2 2 3 2" xfId="894" xr:uid="{91F4C82D-CB33-4CCF-990F-F5800599FA49}"/>
    <cellStyle name="Normal 11 2 2 4" xfId="776" xr:uid="{B98C7094-1949-49C9-AB08-BA22DCA4212D}"/>
    <cellStyle name="Normal 11 2 3" xfId="621" xr:uid="{2446E922-085C-46C0-A9C1-6FBA8A784485}"/>
    <cellStyle name="Normal 11 2 3 2" xfId="806" xr:uid="{CF30E626-1F3B-45B5-A338-64D88C56A338}"/>
    <cellStyle name="Normal 11 2 4" xfId="679" xr:uid="{9C86CCFB-08DF-4C04-AEE4-122130C1361C}"/>
    <cellStyle name="Normal 11 2 4 2" xfId="864" xr:uid="{3C4F7BAA-163F-40B8-9674-FCCED7AC1A9A}"/>
    <cellStyle name="Normal 11 2 5" xfId="747" xr:uid="{CF5741DC-8BE5-417D-A3D7-887ADAF8FA28}"/>
    <cellStyle name="Normal 11 3" xfId="575" xr:uid="{5D867BF9-2CA1-4302-8EC8-497DDA18A178}"/>
    <cellStyle name="Normal 11 3 2" xfId="634" xr:uid="{AED486FE-1DAA-4F57-8392-5CDCCCA40D6D}"/>
    <cellStyle name="Normal 11 3 2 2" xfId="819" xr:uid="{C9FCEFDE-1D10-43E9-B371-A7500B3A636A}"/>
    <cellStyle name="Normal 11 3 3" xfId="703" xr:uid="{E41D240A-3B3E-4FA8-816D-5F2DF413D6A5}"/>
    <cellStyle name="Normal 11 3 3 2" xfId="883" xr:uid="{E6557CBE-F794-4F0C-AE86-F42434E091EF}"/>
    <cellStyle name="Normal 11 3 4" xfId="760" xr:uid="{22FA4B55-89C9-4E66-B13F-DB8B6D31DC80}"/>
    <cellStyle name="Normal 11 4" xfId="605" xr:uid="{9EA46C89-D986-4C8F-8E0F-F20424744078}"/>
    <cellStyle name="Normal 11 4 2" xfId="790" xr:uid="{08921496-CA58-4A4F-8022-AA667521CFE4}"/>
    <cellStyle name="Normal 11 5" xfId="663" xr:uid="{B4E175A1-819C-49EA-A588-5EBC1B7EF82F}"/>
    <cellStyle name="Normal 11 5 2" xfId="848" xr:uid="{D520E036-C92F-46D9-B43A-2BA6F9DB8F9B}"/>
    <cellStyle name="Normal 11 6" xfId="731" xr:uid="{4665343A-9FAB-4708-B6B3-C4557E1E1672}"/>
    <cellStyle name="Normal 11 7" xfId="538" xr:uid="{C406F225-1E6C-4E0A-8E0F-698C413D6BC8}"/>
    <cellStyle name="Normal 12" xfId="681" xr:uid="{FE05BCBA-9E68-4747-B710-86FF03843F4C}"/>
    <cellStyle name="Normal 12 2" xfId="866" xr:uid="{91FB1DBD-15D9-49A3-A79F-0664867ABB72}"/>
    <cellStyle name="Normal 13" xfId="717" xr:uid="{C92D33BF-3BAF-424D-9295-6FDD6449AEE2}"/>
    <cellStyle name="Normal 13 2" xfId="895" xr:uid="{788C42BD-D7E6-4797-A8E6-79965DEF454C}"/>
    <cellStyle name="Normal 14" xfId="515" xr:uid="{6AFF2690-FDAA-44FF-9834-7F1B7EABF36D}"/>
    <cellStyle name="Normal 2" xfId="170" xr:uid="{00000000-0005-0000-0000-000033010000}"/>
    <cellStyle name="Normal 2 10" xfId="682" xr:uid="{3F5825DD-0ECD-4A08-8EB1-34167E59EB0D}"/>
    <cellStyle name="Normal 2 2" xfId="171" xr:uid="{00000000-0005-0000-0000-000034010000}"/>
    <cellStyle name="Normal 2 2 2" xfId="322" xr:uid="{00000000-0005-0000-0000-000035010000}"/>
    <cellStyle name="Normal 2 3" xfId="289" xr:uid="{00000000-0005-0000-0000-000036010000}"/>
    <cellStyle name="Normal 2 3 2" xfId="323" xr:uid="{00000000-0005-0000-0000-000037010000}"/>
    <cellStyle name="Normal 2 4" xfId="321" xr:uid="{00000000-0005-0000-0000-000038010000}"/>
    <cellStyle name="Normal 2 4 2" xfId="542" xr:uid="{7C704971-AE56-47BE-BCDA-947874AF03E6}"/>
    <cellStyle name="Normal 3" xfId="227" xr:uid="{00000000-0005-0000-0000-000039010000}"/>
    <cellStyle name="Normal 3 2" xfId="172" xr:uid="{00000000-0005-0000-0000-00003A010000}"/>
    <cellStyle name="Normal 3 2 2" xfId="344" xr:uid="{00000000-0005-0000-0000-00003B010000}"/>
    <cellStyle name="Normal 3 2 3" xfId="525" xr:uid="{84992E22-8207-4804-946F-E32E4EF1232E}"/>
    <cellStyle name="Normal 3 3" xfId="290" xr:uid="{00000000-0005-0000-0000-00003C010000}"/>
    <cellStyle name="Normal 3 3 2" xfId="342" xr:uid="{00000000-0005-0000-0000-00003D010000}"/>
    <cellStyle name="Normal 3 3 2 2" xfId="636" xr:uid="{BB831496-EB5E-4222-8C1D-8A6AEC41D880}"/>
    <cellStyle name="Normal 3 3 2 2 2" xfId="821" xr:uid="{677C5D0E-858E-419F-8D4D-3F0A0ED5E6E3}"/>
    <cellStyle name="Normal 3 3 2 3" xfId="704" xr:uid="{87EF5EE0-A3FD-45C0-BF45-0ACACC7F414F}"/>
    <cellStyle name="Normal 3 3 2 3 2" xfId="884" xr:uid="{9752AE82-4D0A-423C-807A-B1E9A09CCBF6}"/>
    <cellStyle name="Normal 3 3 2 4" xfId="762" xr:uid="{F5FEA463-B820-40D2-A44F-74B24A673277}"/>
    <cellStyle name="Normal 3 3 2 5" xfId="577" xr:uid="{FA4B9ABA-6268-485A-82FD-5FAF68D93393}"/>
    <cellStyle name="Normal 3 3 3" xfId="607" xr:uid="{26F9ECF8-0CA7-48FB-95ED-6264B0BC5616}"/>
    <cellStyle name="Normal 3 3 3 2" xfId="792" xr:uid="{118F6D4A-6B17-4529-996B-2194EE83E697}"/>
    <cellStyle name="Normal 3 3 4" xfId="665" xr:uid="{FC32CF72-C27B-4A48-9054-B6DA4AADE308}"/>
    <cellStyle name="Normal 3 3 4 2" xfId="850" xr:uid="{D81F7C64-467E-429D-89EF-F4265D4846E8}"/>
    <cellStyle name="Normal 3 3 5" xfId="733" xr:uid="{B31E3BA2-5787-454A-ABD1-7E38E3A2EF03}"/>
    <cellStyle name="Normal 3 3 6" xfId="544" xr:uid="{BC8A1555-477C-482B-AC20-726AF81C0485}"/>
    <cellStyle name="Normal 3 4" xfId="324" xr:uid="{00000000-0005-0000-0000-00003E010000}"/>
    <cellStyle name="Normal 3 4 2" xfId="349" xr:uid="{00000000-0005-0000-0000-00003F010000}"/>
    <cellStyle name="Normal 3 4 2 2" xfId="809" xr:uid="{966C7DFF-62C2-41C1-AA5D-41086B60C9E4}"/>
    <cellStyle name="Normal 3 4 2 3" xfId="624" xr:uid="{15CDFEA4-88B3-43CD-BEFC-4A10AA259F75}"/>
    <cellStyle name="Normal 3 4 3" xfId="375" xr:uid="{00000000-0005-0000-0000-000040010000}"/>
    <cellStyle name="Normal 3 4 3 2" xfId="406" xr:uid="{00000000-0005-0000-0000-000041010000}"/>
    <cellStyle name="Normal 3 4 3 2 2" xfId="505" xr:uid="{00000000-0005-0000-0000-000042010000}"/>
    <cellStyle name="Normal 3 4 3 2 3" xfId="872" xr:uid="{0DA11045-18BA-4D2F-BBF4-1FC0C168994B}"/>
    <cellStyle name="Normal 3 4 3 3" xfId="474" xr:uid="{00000000-0005-0000-0000-000043010000}"/>
    <cellStyle name="Normal 3 4 3 4" xfId="688" xr:uid="{A550B5FF-C80E-4597-BAC5-677288AC69DC}"/>
    <cellStyle name="Normal 3 4 4" xfId="391" xr:uid="{00000000-0005-0000-0000-000044010000}"/>
    <cellStyle name="Normal 3 4 4 2" xfId="490" xr:uid="{00000000-0005-0000-0000-000045010000}"/>
    <cellStyle name="Normal 3 4 4 3" xfId="750" xr:uid="{95D50DBE-5827-4AC0-BFEF-1CE50089EF5D}"/>
    <cellStyle name="Normal 3 4 5" xfId="456" xr:uid="{00000000-0005-0000-0000-000046010000}"/>
    <cellStyle name="Normal 3 4 6" xfId="565" xr:uid="{37B1EE4C-0718-4C06-844A-0A45D8E5337B}"/>
    <cellStyle name="Normal 3 5" xfId="594" xr:uid="{E767A68C-1485-4663-80B7-92B46D14BA30}"/>
    <cellStyle name="Normal 3 5 2" xfId="779" xr:uid="{98534006-BE65-4498-9B62-5D35D007CF2D}"/>
    <cellStyle name="Normal 3 6" xfId="653" xr:uid="{2D2E4C69-821E-49D4-AF57-EA475AB55956}"/>
    <cellStyle name="Normal 3 6 2" xfId="838" xr:uid="{04B65018-591C-4EF4-8D63-EEFAFDFB9FFB}"/>
    <cellStyle name="Normal 3 7" xfId="720" xr:uid="{74C12DB3-B2D9-4334-9FBA-7BDF7E85BBD6}"/>
    <cellStyle name="Normal 3 8" xfId="516" xr:uid="{B8D22874-2EBE-4A6E-81F7-8800CCA18224}"/>
    <cellStyle name="Normal 4" xfId="173" xr:uid="{00000000-0005-0000-0000-000047010000}"/>
    <cellStyle name="Normal 4 10" xfId="526" xr:uid="{3F28BCC9-F874-4859-9417-0D02115064CD}"/>
    <cellStyle name="Normal 4 2" xfId="174" xr:uid="{00000000-0005-0000-0000-000048010000}"/>
    <cellStyle name="Normal 4 2 2" xfId="353" xr:uid="{00000000-0005-0000-0000-000049010000}"/>
    <cellStyle name="Normal 4 2 2 2" xfId="589" xr:uid="{44FFF0E1-A1E3-4B14-B9D9-B49560B9DB98}"/>
    <cellStyle name="Normal 4 2 2 2 2" xfId="648" xr:uid="{2515255B-81CC-44C2-BA9C-DFA352561440}"/>
    <cellStyle name="Normal 4 2 2 2 2 2" xfId="833" xr:uid="{AF21E630-BDFA-498E-8C02-9C9EEE05A4CA}"/>
    <cellStyle name="Normal 4 2 2 2 3" xfId="712" xr:uid="{63DAB627-4C52-4564-A225-ABB3192BB57E}"/>
    <cellStyle name="Normal 4 2 2 2 3 2" xfId="892" xr:uid="{0574D083-B8DB-4089-9D85-DB79E89004E3}"/>
    <cellStyle name="Normal 4 2 2 2 4" xfId="774" xr:uid="{E0BCC464-27F3-4EFE-96D0-1273805D05CE}"/>
    <cellStyle name="Normal 4 2 2 3" xfId="619" xr:uid="{FE11239E-E0AD-43D2-B805-985FBF175D45}"/>
    <cellStyle name="Normal 4 2 2 3 2" xfId="804" xr:uid="{379C68A4-ED41-4E56-9083-0A2C7D035FC5}"/>
    <cellStyle name="Normal 4 2 2 4" xfId="677" xr:uid="{93860E5B-DB86-4BC3-B8A7-13A4AEDD8DA7}"/>
    <cellStyle name="Normal 4 2 2 4 2" xfId="862" xr:uid="{4355C82F-FEB3-4C78-84DB-D2AB2E8070C0}"/>
    <cellStyle name="Normal 4 2 2 5" xfId="745" xr:uid="{7761E26E-FE07-4C4A-BA1B-02E7955A2814}"/>
    <cellStyle name="Normal 4 2 2 6" xfId="556" xr:uid="{E52C0FBC-8A0F-4665-A015-CA86D34E7E31}"/>
    <cellStyle name="Normal 4 2 3" xfId="573" xr:uid="{B3CE2F7D-2526-466C-BDC8-961D42693261}"/>
    <cellStyle name="Normal 4 2 3 2" xfId="632" xr:uid="{A3B77049-5770-4546-A7DD-8EFF5DA7771A}"/>
    <cellStyle name="Normal 4 2 3 2 2" xfId="817" xr:uid="{072FC008-444B-473E-89A7-6A43D77C51B9}"/>
    <cellStyle name="Normal 4 2 3 3" xfId="701" xr:uid="{CC20C8CF-3D52-4F57-A9F5-3BF11DC94A3B}"/>
    <cellStyle name="Normal 4 2 3 3 2" xfId="881" xr:uid="{7AE587A9-C3D5-4977-BD15-858837AEA66C}"/>
    <cellStyle name="Normal 4 2 3 4" xfId="758" xr:uid="{7292ACF7-7749-4929-AD16-C60F316F51B4}"/>
    <cellStyle name="Normal 4 2 4" xfId="603" xr:uid="{FFDF436D-3BFA-4C38-9E38-3BB64B25B466}"/>
    <cellStyle name="Normal 4 2 4 2" xfId="788" xr:uid="{4117ECB7-7D5F-43ED-B4A2-AFDE86B3F730}"/>
    <cellStyle name="Normal 4 2 5" xfId="661" xr:uid="{A9016BEB-8377-407E-B086-93AAD63F847E}"/>
    <cellStyle name="Normal 4 2 5 2" xfId="846" xr:uid="{9CFD600C-983F-42F2-95A0-7B01064BEBD0}"/>
    <cellStyle name="Normal 4 2 6" xfId="729" xr:uid="{6323A8D0-AB22-43E8-9E4F-0AEF12FD61FF}"/>
    <cellStyle name="Normal 4 2 7" xfId="536" xr:uid="{6279D203-9F4B-4B10-9092-99834874570F}"/>
    <cellStyle name="Normal 4 3" xfId="261" xr:uid="{00000000-0005-0000-0000-00004A010000}"/>
    <cellStyle name="Normal 4 3 2" xfId="364" xr:uid="{00000000-0005-0000-0000-00004B010000}"/>
    <cellStyle name="Normal 4 3 2 2" xfId="401" xr:uid="{00000000-0005-0000-0000-00004C010000}"/>
    <cellStyle name="Normal 4 3 2 2 2" xfId="500" xr:uid="{00000000-0005-0000-0000-00004D010000}"/>
    <cellStyle name="Normal 4 3 2 2 2 2" xfId="829" xr:uid="{A66A258A-F31D-4B93-8C8F-42E7FC1AF1F8}"/>
    <cellStyle name="Normal 4 3 2 2 3" xfId="644" xr:uid="{1BF252C8-A8CC-40BB-901F-45D81C8A1E82}"/>
    <cellStyle name="Normal 4 3 2 3" xfId="469" xr:uid="{00000000-0005-0000-0000-00004E010000}"/>
    <cellStyle name="Normal 4 3 2 3 2" xfId="888" xr:uid="{79B8415E-5CE2-48DC-A998-66EC456CDAF8}"/>
    <cellStyle name="Normal 4 3 2 3 3" xfId="708" xr:uid="{08FA387F-BE0E-47EC-87D1-8D1F76871C52}"/>
    <cellStyle name="Normal 4 3 2 4" xfId="770" xr:uid="{6BA3523F-17C5-40D9-8EA8-41FB4DE99DF8}"/>
    <cellStyle name="Normal 4 3 2 5" xfId="585" xr:uid="{2D75B1BA-8D30-4901-80E1-F4C79F0316FA}"/>
    <cellStyle name="Normal 4 3 3" xfId="386" xr:uid="{00000000-0005-0000-0000-00004F010000}"/>
    <cellStyle name="Normal 4 3 3 2" xfId="485" xr:uid="{00000000-0005-0000-0000-000050010000}"/>
    <cellStyle name="Normal 4 3 3 2 2" xfId="800" xr:uid="{AE8C760A-2D94-4F12-B90B-E07520CDEBE0}"/>
    <cellStyle name="Normal 4 3 3 3" xfId="615" xr:uid="{20D0B975-C66E-4463-92D4-F32540F38A4B}"/>
    <cellStyle name="Normal 4 3 4" xfId="425" xr:uid="{00000000-0005-0000-0000-000051010000}"/>
    <cellStyle name="Normal 4 3 4 2" xfId="858" xr:uid="{BDC231E0-52A6-4BF2-A6D8-B87908D2B461}"/>
    <cellStyle name="Normal 4 3 4 3" xfId="673" xr:uid="{725CBAA5-2EA8-4D87-BC54-803FD1973EE5}"/>
    <cellStyle name="Normal 4 3 5" xfId="741" xr:uid="{2B96699F-9AF8-4785-AE5F-DD1C494CB26B}"/>
    <cellStyle name="Normal 4 3 6" xfId="552" xr:uid="{575FC7CB-CD35-4092-BC02-7D83F9DC1408}"/>
    <cellStyle name="Normal 4 4" xfId="291" xr:uid="{00000000-0005-0000-0000-000052010000}"/>
    <cellStyle name="Normal 4 4 2" xfId="373" xr:uid="{00000000-0005-0000-0000-000053010000}"/>
    <cellStyle name="Normal 4 4 2 2" xfId="405" xr:uid="{00000000-0005-0000-0000-000054010000}"/>
    <cellStyle name="Normal 4 4 2 2 2" xfId="504" xr:uid="{00000000-0005-0000-0000-000055010000}"/>
    <cellStyle name="Normal 4 4 2 2 3" xfId="813" xr:uid="{C0309EE6-B462-48BE-A7E3-8E3A90AC8347}"/>
    <cellStyle name="Normal 4 4 2 3" xfId="473" xr:uid="{00000000-0005-0000-0000-000056010000}"/>
    <cellStyle name="Normal 4 4 2 4" xfId="628" xr:uid="{EE49B9E8-39C0-4AA8-B342-ABDFEE8D7B79}"/>
    <cellStyle name="Normal 4 4 3" xfId="390" xr:uid="{00000000-0005-0000-0000-000057010000}"/>
    <cellStyle name="Normal 4 4 3 2" xfId="489" xr:uid="{00000000-0005-0000-0000-000058010000}"/>
    <cellStyle name="Normal 4 4 3 2 2" xfId="877" xr:uid="{4FF7E98D-6C4D-433A-BFA6-5C9E13BE6F4C}"/>
    <cellStyle name="Normal 4 4 3 3" xfId="697" xr:uid="{A6071C9E-6655-4707-B0D0-9F54C6335EF6}"/>
    <cellStyle name="Normal 4 4 4" xfId="440" xr:uid="{00000000-0005-0000-0000-000059010000}"/>
    <cellStyle name="Normal 4 4 4 2" xfId="754" xr:uid="{283FC230-BD27-4F57-83F0-A15959590067}"/>
    <cellStyle name="Normal 4 4 5" xfId="569" xr:uid="{B982BA69-8284-43FD-BBF0-0263F668ED34}"/>
    <cellStyle name="Normal 4 5" xfId="325" xr:uid="{00000000-0005-0000-0000-00005A010000}"/>
    <cellStyle name="Normal 4 5 2" xfId="784" xr:uid="{DFD27239-2DFC-45BE-8ECA-A2559AE8DF71}"/>
    <cellStyle name="Normal 4 5 3" xfId="599" xr:uid="{DE574BE6-5427-4510-9EDB-A12DBFE50FDF}"/>
    <cellStyle name="Normal 4 6" xfId="341" xr:uid="{00000000-0005-0000-0000-00005B010000}"/>
    <cellStyle name="Normal 4 6 2" xfId="376" xr:uid="{00000000-0005-0000-0000-00005C010000}"/>
    <cellStyle name="Normal 4 6 2 2" xfId="407" xr:uid="{00000000-0005-0000-0000-00005D010000}"/>
    <cellStyle name="Normal 4 6 2 2 2" xfId="506" xr:uid="{00000000-0005-0000-0000-00005E010000}"/>
    <cellStyle name="Normal 4 6 2 3" xfId="475" xr:uid="{00000000-0005-0000-0000-00005F010000}"/>
    <cellStyle name="Normal 4 6 2 4" xfId="842" xr:uid="{476D5E29-C6BF-4641-8E0A-DCEB339311FA}"/>
    <cellStyle name="Normal 4 6 3" xfId="392" xr:uid="{00000000-0005-0000-0000-000060010000}"/>
    <cellStyle name="Normal 4 6 3 2" xfId="491" xr:uid="{00000000-0005-0000-0000-000061010000}"/>
    <cellStyle name="Normal 4 6 4" xfId="458" xr:uid="{00000000-0005-0000-0000-000062010000}"/>
    <cellStyle name="Normal 4 6 5" xfId="657" xr:uid="{2747A9C6-54FB-49F6-BB9A-CF53C02ED3AB}"/>
    <cellStyle name="Normal 4 7" xfId="352" xr:uid="{00000000-0005-0000-0000-000063010000}"/>
    <cellStyle name="Normal 4 7 2" xfId="397" xr:uid="{00000000-0005-0000-0000-000064010000}"/>
    <cellStyle name="Normal 4 7 2 2" xfId="496" xr:uid="{00000000-0005-0000-0000-000065010000}"/>
    <cellStyle name="Normal 4 7 3" xfId="465" xr:uid="{00000000-0005-0000-0000-000066010000}"/>
    <cellStyle name="Normal 4 7 4" xfId="725" xr:uid="{23C9DC3A-76A6-426D-85ED-BAD8F5F94A33}"/>
    <cellStyle name="Normal 4 8" xfId="382" xr:uid="{00000000-0005-0000-0000-000067010000}"/>
    <cellStyle name="Normal 4 8 2" xfId="481" xr:uid="{00000000-0005-0000-0000-000068010000}"/>
    <cellStyle name="Normal 4 9" xfId="420" xr:uid="{00000000-0005-0000-0000-000069010000}"/>
    <cellStyle name="Normal 5" xfId="175" xr:uid="{00000000-0005-0000-0000-00006A010000}"/>
    <cellStyle name="Normal 5 2" xfId="262" xr:uid="{00000000-0005-0000-0000-00006B010000}"/>
    <cellStyle name="Normal 5 2 2" xfId="365" xr:uid="{00000000-0005-0000-0000-00006C010000}"/>
    <cellStyle name="Normal 5 3" xfId="527" xr:uid="{F953C5CE-2766-4C88-B696-4C670DF14DE8}"/>
    <cellStyle name="Normal 6" xfId="224" xr:uid="{00000000-0005-0000-0000-00006D010000}"/>
    <cellStyle name="Normal 6 2" xfId="345" xr:uid="{00000000-0005-0000-0000-00006E010000}"/>
    <cellStyle name="Normal 6 2 2" xfId="377" xr:uid="{00000000-0005-0000-0000-00006F010000}"/>
    <cellStyle name="Normal 6 2 2 2" xfId="408" xr:uid="{00000000-0005-0000-0000-000070010000}"/>
    <cellStyle name="Normal 6 2 2 2 2" xfId="507" xr:uid="{00000000-0005-0000-0000-000071010000}"/>
    <cellStyle name="Normal 6 2 2 3" xfId="476" xr:uid="{00000000-0005-0000-0000-000072010000}"/>
    <cellStyle name="Normal 6 2 3" xfId="393" xr:uid="{00000000-0005-0000-0000-000073010000}"/>
    <cellStyle name="Normal 6 2 3 2" xfId="492" xr:uid="{00000000-0005-0000-0000-000074010000}"/>
    <cellStyle name="Normal 6 2 4" xfId="459" xr:uid="{00000000-0005-0000-0000-000075010000}"/>
    <cellStyle name="Normal 6 3" xfId="361" xr:uid="{00000000-0005-0000-0000-000076010000}"/>
    <cellStyle name="Normal 6 3 2" xfId="398" xr:uid="{00000000-0005-0000-0000-000077010000}"/>
    <cellStyle name="Normal 6 3 2 2" xfId="497" xr:uid="{00000000-0005-0000-0000-000078010000}"/>
    <cellStyle name="Normal 6 3 3" xfId="466" xr:uid="{00000000-0005-0000-0000-000079010000}"/>
    <cellStyle name="Normal 6 4" xfId="383" xr:uid="{00000000-0005-0000-0000-00007A010000}"/>
    <cellStyle name="Normal 6 4 2" xfId="482" xr:uid="{00000000-0005-0000-0000-00007B010000}"/>
    <cellStyle name="Normal 6 5" xfId="421" xr:uid="{00000000-0005-0000-0000-00007C010000}"/>
    <cellStyle name="Normal 6 6" xfId="528" xr:uid="{4DD0DC34-5DF5-4B5E-B730-438684E59D26}"/>
    <cellStyle name="Normal 7" xfId="274" xr:uid="{00000000-0005-0000-0000-00007D010000}"/>
    <cellStyle name="Normal 7 2" xfId="347" xr:uid="{00000000-0005-0000-0000-00007E010000}"/>
    <cellStyle name="Normal 7 2 2" xfId="379" xr:uid="{00000000-0005-0000-0000-00007F010000}"/>
    <cellStyle name="Normal 7 2 2 2" xfId="410" xr:uid="{00000000-0005-0000-0000-000080010000}"/>
    <cellStyle name="Normal 7 2 2 2 2" xfId="509" xr:uid="{00000000-0005-0000-0000-000081010000}"/>
    <cellStyle name="Normal 7 2 2 2 2 2" xfId="834" xr:uid="{7C9EB5C0-4B42-4BD8-A6F3-1EC7A7EAD417}"/>
    <cellStyle name="Normal 7 2 2 2 2 3" xfId="649" xr:uid="{5A0AC136-56DB-42C3-9F2A-6FE6BCCFCF54}"/>
    <cellStyle name="Normal 7 2 2 2 3" xfId="713" xr:uid="{DB1F70AC-8468-458B-8C70-B5496C35EA43}"/>
    <cellStyle name="Normal 7 2 2 2 3 2" xfId="893" xr:uid="{76060434-5CAD-45B2-AB9D-AF352C40BC45}"/>
    <cellStyle name="Normal 7 2 2 2 4" xfId="775" xr:uid="{407A529E-0307-491A-9A3A-1B8EED983263}"/>
    <cellStyle name="Normal 7 2 2 2 5" xfId="590" xr:uid="{88DA9593-6402-4BAD-8A9F-03A3E2D4300D}"/>
    <cellStyle name="Normal 7 2 2 3" xfId="478" xr:uid="{00000000-0005-0000-0000-000082010000}"/>
    <cellStyle name="Normal 7 2 2 3 2" xfId="805" xr:uid="{733FA295-F8BD-49C7-93F6-BBB51FD28F4E}"/>
    <cellStyle name="Normal 7 2 2 3 3" xfId="620" xr:uid="{9A417C76-5C9B-4B70-8CEF-657B6A063231}"/>
    <cellStyle name="Normal 7 2 2 4" xfId="678" xr:uid="{3919894C-FBC1-41A5-803A-F9A755EA1AE5}"/>
    <cellStyle name="Normal 7 2 2 4 2" xfId="863" xr:uid="{45CB5EB2-B347-4F2B-AD91-899289EBACB5}"/>
    <cellStyle name="Normal 7 2 2 5" xfId="746" xr:uid="{7C7BA2A5-A9AB-43C0-945A-E48FED033A01}"/>
    <cellStyle name="Normal 7 2 2 6" xfId="557" xr:uid="{1B1FCE4B-EE42-48BB-9FA5-D7C7EE7A4A3D}"/>
    <cellStyle name="Normal 7 2 3" xfId="395" xr:uid="{00000000-0005-0000-0000-000083010000}"/>
    <cellStyle name="Normal 7 2 3 2" xfId="494" xr:uid="{00000000-0005-0000-0000-000084010000}"/>
    <cellStyle name="Normal 7 2 3 2 2" xfId="818" xr:uid="{2D736530-2570-48D0-B2CE-B895C8503078}"/>
    <cellStyle name="Normal 7 2 3 2 3" xfId="633" xr:uid="{0E53D558-2449-4B82-A898-7471A3F4B911}"/>
    <cellStyle name="Normal 7 2 3 3" xfId="702" xr:uid="{F10A8FE3-573A-4371-8E1A-AE423B2B4790}"/>
    <cellStyle name="Normal 7 2 3 3 2" xfId="882" xr:uid="{3C7E09FE-C0B9-4DF3-A995-BBE5D23D7910}"/>
    <cellStyle name="Normal 7 2 3 4" xfId="759" xr:uid="{25D33AAF-2BA1-4D65-B742-3F03C646E0C4}"/>
    <cellStyle name="Normal 7 2 3 5" xfId="574" xr:uid="{AED2B823-E629-40E4-88B1-0D3D83C922AF}"/>
    <cellStyle name="Normal 7 2 4" xfId="461" xr:uid="{00000000-0005-0000-0000-000085010000}"/>
    <cellStyle name="Normal 7 2 4 2" xfId="789" xr:uid="{5A010FE5-18E5-4E2F-AC6D-9B302F74BB35}"/>
    <cellStyle name="Normal 7 2 4 3" xfId="604" xr:uid="{B45775A1-7B3C-41B3-87D0-CEF8BC3B107B}"/>
    <cellStyle name="Normal 7 2 5" xfId="662" xr:uid="{CD90B413-A449-4532-83A1-74AF244555ED}"/>
    <cellStyle name="Normal 7 2 5 2" xfId="847" xr:uid="{D0C18E0A-3929-4EEC-B8B2-957C90BEE19B}"/>
    <cellStyle name="Normal 7 2 6" xfId="730" xr:uid="{BBFCAB30-1DD3-4C2F-A8B3-E9D0B6787EBD}"/>
    <cellStyle name="Normal 7 2 7" xfId="537" xr:uid="{672FEE87-17E4-4990-A6C2-C45C4406F4D7}"/>
    <cellStyle name="Normal 7 3" xfId="369" xr:uid="{00000000-0005-0000-0000-000086010000}"/>
    <cellStyle name="Normal 7 3 2" xfId="402" xr:uid="{00000000-0005-0000-0000-000087010000}"/>
    <cellStyle name="Normal 7 3 2 2" xfId="501" xr:uid="{00000000-0005-0000-0000-000088010000}"/>
    <cellStyle name="Normal 7 3 2 2 2" xfId="830" xr:uid="{0620DB75-EEC5-4A17-84BB-9965D505EA3B}"/>
    <cellStyle name="Normal 7 3 2 2 3" xfId="645" xr:uid="{CC937C26-3D04-45D9-9DBA-2B22D927DA60}"/>
    <cellStyle name="Normal 7 3 2 3" xfId="709" xr:uid="{81CAB252-B107-4A2B-B400-F078BDFBD7B7}"/>
    <cellStyle name="Normal 7 3 2 3 2" xfId="889" xr:uid="{CB0AF17D-3C20-43DD-AA1D-D398FF3E4CB5}"/>
    <cellStyle name="Normal 7 3 2 4" xfId="771" xr:uid="{61EA5E63-6E4F-4CB5-A39C-EA30D01B7CD8}"/>
    <cellStyle name="Normal 7 3 2 5" xfId="586" xr:uid="{E46FDFF0-4858-4989-818B-027278CA74C0}"/>
    <cellStyle name="Normal 7 3 3" xfId="470" xr:uid="{00000000-0005-0000-0000-000089010000}"/>
    <cellStyle name="Normal 7 3 3 2" xfId="801" xr:uid="{FAF84E1B-9499-4827-BC80-EED0537FC1A6}"/>
    <cellStyle name="Normal 7 3 3 3" xfId="616" xr:uid="{18194183-A954-40D5-8419-F8ECC2D16D26}"/>
    <cellStyle name="Normal 7 3 4" xfId="674" xr:uid="{A80237AC-708E-468B-B7AD-9A479EDDC11B}"/>
    <cellStyle name="Normal 7 3 4 2" xfId="859" xr:uid="{1BDAB2BE-885D-4C1A-8C3C-015D090AFE26}"/>
    <cellStyle name="Normal 7 3 5" xfId="742" xr:uid="{AABB00E6-7DAD-4EED-B518-0873A7EB1ACE}"/>
    <cellStyle name="Normal 7 3 6" xfId="553" xr:uid="{AF5064E3-58BB-417E-841E-D719A5CCF4D7}"/>
    <cellStyle name="Normal 7 4" xfId="387" xr:uid="{00000000-0005-0000-0000-00008A010000}"/>
    <cellStyle name="Normal 7 4 2" xfId="486" xr:uid="{00000000-0005-0000-0000-00008B010000}"/>
    <cellStyle name="Normal 7 4 2 2" xfId="814" xr:uid="{10B803FE-4E69-407A-8358-CB2860BE7E70}"/>
    <cellStyle name="Normal 7 4 2 3" xfId="629" xr:uid="{B44333E4-21E5-4DDC-A606-A5F6062C9710}"/>
    <cellStyle name="Normal 7 4 3" xfId="698" xr:uid="{3867FB68-39C3-45F0-8CD4-E7F2AD30A78C}"/>
    <cellStyle name="Normal 7 4 3 2" xfId="878" xr:uid="{28583B85-58FD-4902-8B97-BEEEDF5ABB44}"/>
    <cellStyle name="Normal 7 4 4" xfId="755" xr:uid="{52086FC6-980A-4037-83EB-1E99B4607C3F}"/>
    <cellStyle name="Normal 7 4 5" xfId="570" xr:uid="{C480BF96-EA1E-4F2B-8BC0-3B16C1801889}"/>
    <cellStyle name="Normal 7 5" xfId="426" xr:uid="{00000000-0005-0000-0000-00008C010000}"/>
    <cellStyle name="Normal 7 5 2" xfId="785" xr:uid="{18741529-6A73-4954-A5EF-D8A2BF10740C}"/>
    <cellStyle name="Normal 7 5 3" xfId="600" xr:uid="{EA21FDA7-80A5-4D0E-982E-525EA6CD2FDA}"/>
    <cellStyle name="Normal 7 6" xfId="658" xr:uid="{671F6639-AEB0-462E-A8A8-F999D71A38E6}"/>
    <cellStyle name="Normal 7 6 2" xfId="843" xr:uid="{654A06A5-4E17-46CE-9D09-B57C11B5951D}"/>
    <cellStyle name="Normal 7 7" xfId="726" xr:uid="{331FA671-88A6-4F96-AE87-D8F7DB7F858B}"/>
    <cellStyle name="Normal 7 8" xfId="529" xr:uid="{CE6DCC91-A0E7-44A7-B297-27A10468B530}"/>
    <cellStyle name="Normal 8" xfId="304" xr:uid="{00000000-0005-0000-0000-00008D010000}"/>
    <cellStyle name="Normal 8 2" xfId="374" xr:uid="{00000000-0005-0000-0000-00008E010000}"/>
    <cellStyle name="Normal 8 2 2" xfId="579" xr:uid="{A3E23546-A9CC-4309-BDF1-66590D9FF585}"/>
    <cellStyle name="Normal 8 2 2 2" xfId="638" xr:uid="{3FBFB03D-5E3D-41AA-99C1-38A3D333116F}"/>
    <cellStyle name="Normal 8 2 2 2 2" xfId="823" xr:uid="{2DADE439-8C31-472F-A5E2-2816E0A3AB85}"/>
    <cellStyle name="Normal 8 2 2 3" xfId="706" xr:uid="{14C3878D-5291-4FAE-8921-298742966C85}"/>
    <cellStyle name="Normal 8 2 2 3 2" xfId="886" xr:uid="{FBE95F19-C444-4A55-A890-A60633F8A03B}"/>
    <cellStyle name="Normal 8 2 2 4" xfId="764" xr:uid="{74090732-9F23-4932-BCC1-1621A890C844}"/>
    <cellStyle name="Normal 8 2 3" xfId="609" xr:uid="{4F3D1932-0F8F-44F2-AFB2-5599D8293D87}"/>
    <cellStyle name="Normal 8 2 3 2" xfId="794" xr:uid="{1048FF4D-D477-47DC-BFE2-F6180E6F4004}"/>
    <cellStyle name="Normal 8 2 4" xfId="667" xr:uid="{44A64971-AC28-4E34-9F1C-C544665A050C}"/>
    <cellStyle name="Normal 8 2 4 2" xfId="852" xr:uid="{C2DC3F7C-E98B-4E03-9E9D-E24245973DC0}"/>
    <cellStyle name="Normal 8 2 5" xfId="735" xr:uid="{AD1CB308-4F66-42D7-99A4-B956B5DA3B84}"/>
    <cellStyle name="Normal 8 2 6" xfId="546" xr:uid="{851B39EA-059A-4614-B78D-26A84E8905F9}"/>
    <cellStyle name="Normal 8 3" xfId="567" xr:uid="{45F323A3-2D86-4967-A146-C2164CE8112D}"/>
    <cellStyle name="Normal 8 3 2" xfId="626" xr:uid="{3B56E80D-3D33-4AF5-80E2-3453C5D6D9D2}"/>
    <cellStyle name="Normal 8 3 2 2" xfId="811" xr:uid="{4B989E39-C7C4-42ED-AB45-1A2A9DBF92B0}"/>
    <cellStyle name="Normal 8 3 3" xfId="690" xr:uid="{D88F13F1-321C-471D-812D-36FAAA133373}"/>
    <cellStyle name="Normal 8 3 3 2" xfId="874" xr:uid="{F0D6351A-BE92-4852-9E36-66D400C631E4}"/>
    <cellStyle name="Normal 8 3 4" xfId="752" xr:uid="{EB4F1659-95A3-4554-B39C-B5ABA48265B8}"/>
    <cellStyle name="Normal 8 4" xfId="596" xr:uid="{FAD6CFB3-071E-4871-842B-D6CAEA20093E}"/>
    <cellStyle name="Normal 8 4 2" xfId="781" xr:uid="{313CC684-DDE1-417E-AD99-794B0FF493B8}"/>
    <cellStyle name="Normal 8 5" xfId="655" xr:uid="{E17D4F83-EB3D-4976-B9A7-1610EEEFACC9}"/>
    <cellStyle name="Normal 8 5 2" xfId="840" xr:uid="{FBA58018-D041-43ED-891A-69B82C7547B4}"/>
    <cellStyle name="Normal 8 6" xfId="722" xr:uid="{47D66038-6AAF-42C9-8717-B0D20405C885}"/>
    <cellStyle name="Normal 8 7" xfId="518" xr:uid="{FEB58797-8219-492F-9D7C-0AC1713FE0AF}"/>
    <cellStyle name="Normal 9" xfId="381" xr:uid="{00000000-0005-0000-0000-00008F010000}"/>
    <cellStyle name="Normal 9 2" xfId="412" xr:uid="{00000000-0005-0000-0000-000090010000}"/>
    <cellStyle name="Normal 9 2 2" xfId="511" xr:uid="{00000000-0005-0000-0000-000091010000}"/>
    <cellStyle name="Normal 9 2 2 2" xfId="646" xr:uid="{672F3CB8-3222-432E-A862-7DCA52588535}"/>
    <cellStyle name="Normal 9 2 2 2 2" xfId="831" xr:uid="{0A40C572-BA50-405A-98AA-F4810CF6C65F}"/>
    <cellStyle name="Normal 9 2 2 3" xfId="710" xr:uid="{F57158B9-48DD-492B-884E-F118D75EAF6E}"/>
    <cellStyle name="Normal 9 2 2 3 2" xfId="890" xr:uid="{F9F123F1-B4C3-41B2-BA0B-C63BEE33CEDC}"/>
    <cellStyle name="Normal 9 2 2 4" xfId="772" xr:uid="{0F26E437-7380-45FA-B46D-6C6E26797496}"/>
    <cellStyle name="Normal 9 2 2 5" xfId="587" xr:uid="{4E871B43-61C3-47CA-8CE7-178386F8F32A}"/>
    <cellStyle name="Normal 9 2 3" xfId="617" xr:uid="{477B5084-475D-49E1-9538-3FC7F58E1E7B}"/>
    <cellStyle name="Normal 9 2 3 2" xfId="802" xr:uid="{E30C35D8-D538-44D3-BCFF-18B88CBC54E7}"/>
    <cellStyle name="Normal 9 2 4" xfId="675" xr:uid="{9A115544-1D0E-44CC-BB54-EEDFFB1E5041}"/>
    <cellStyle name="Normal 9 2 4 2" xfId="860" xr:uid="{D44494E0-8B4D-43E8-B573-AAB479E5C479}"/>
    <cellStyle name="Normal 9 2 5" xfId="743" xr:uid="{A80B8D24-F6FE-451F-ADA8-5E309DA90680}"/>
    <cellStyle name="Normal 9 2 6" xfId="554" xr:uid="{81F7348B-6558-4D05-92AE-A59EEB2E0AC5}"/>
    <cellStyle name="Normal 9 3" xfId="480" xr:uid="{00000000-0005-0000-0000-000092010000}"/>
    <cellStyle name="Normal 9 3 2" xfId="630" xr:uid="{194642A8-28E0-4A4D-899A-FFB5B00F3993}"/>
    <cellStyle name="Normal 9 3 2 2" xfId="815" xr:uid="{40CE6969-12A4-4DE0-8068-BD70258B09BD}"/>
    <cellStyle name="Normal 9 3 3" xfId="699" xr:uid="{AA47C5CC-CC37-45FC-9049-7373AC205B4A}"/>
    <cellStyle name="Normal 9 3 3 2" xfId="879" xr:uid="{052ACA3B-C88D-4905-96F0-11F869B5DEB5}"/>
    <cellStyle name="Normal 9 3 4" xfId="756" xr:uid="{9057786B-803E-4B8A-ACBD-419D4A936276}"/>
    <cellStyle name="Normal 9 3 5" xfId="571" xr:uid="{8187474A-086C-47BC-822B-403858792E4B}"/>
    <cellStyle name="Normal 9 4" xfId="601" xr:uid="{533C71A3-6A05-421E-958F-77E47A141285}"/>
    <cellStyle name="Normal 9 4 2" xfId="786" xr:uid="{CDF348E5-043C-4840-AA3F-A84247497729}"/>
    <cellStyle name="Normal 9 5" xfId="659" xr:uid="{265F7BAB-2212-411A-B723-A022ADD02983}"/>
    <cellStyle name="Normal 9 5 2" xfId="844" xr:uid="{0CBB3D9E-6FC2-4A63-A456-E9469EA88161}"/>
    <cellStyle name="Normal 9 6" xfId="727" xr:uid="{D02AF578-198F-4BE9-90BC-7EE91B4BBBC7}"/>
    <cellStyle name="Normal 9 7" xfId="534" xr:uid="{48461459-9124-40CF-BEDA-D857A146EB37}"/>
    <cellStyle name="Normal_Hoja1" xfId="176" xr:uid="{00000000-0005-0000-0000-000093010000}"/>
    <cellStyle name="Normal_prestmos dispon x acreedor" xfId="177" xr:uid="{00000000-0005-0000-0000-000094010000}"/>
    <cellStyle name="Notas" xfId="178" builtinId="10" customBuiltin="1"/>
    <cellStyle name="Notas 2" xfId="179" xr:uid="{00000000-0005-0000-0000-000096010000}"/>
    <cellStyle name="Notas 2 2" xfId="354" xr:uid="{00000000-0005-0000-0000-000097010000}"/>
    <cellStyle name="Notas 3" xfId="180" xr:uid="{00000000-0005-0000-0000-000098010000}"/>
    <cellStyle name="Notas 3 2" xfId="355" xr:uid="{00000000-0005-0000-0000-000099010000}"/>
    <cellStyle name="Notas 4" xfId="181" xr:uid="{00000000-0005-0000-0000-00009A010000}"/>
    <cellStyle name="Notas 4 2" xfId="356" xr:uid="{00000000-0005-0000-0000-00009B010000}"/>
    <cellStyle name="Notas 5" xfId="182" xr:uid="{00000000-0005-0000-0000-00009C010000}"/>
    <cellStyle name="Notas 5 2" xfId="357" xr:uid="{00000000-0005-0000-0000-00009D010000}"/>
    <cellStyle name="Notas 6" xfId="263" xr:uid="{00000000-0005-0000-0000-00009E010000}"/>
    <cellStyle name="Notas 6 2" xfId="273" xr:uid="{00000000-0005-0000-0000-00009F010000}"/>
    <cellStyle name="Notas 6 2 2" xfId="368" xr:uid="{00000000-0005-0000-0000-0000A0010000}"/>
    <cellStyle name="Notas 6 3" xfId="366" xr:uid="{00000000-0005-0000-0000-0000A1010000}"/>
    <cellStyle name="Note" xfId="183" xr:uid="{00000000-0005-0000-0000-0000A2010000}"/>
    <cellStyle name="Note 2" xfId="184" xr:uid="{00000000-0005-0000-0000-0000A3010000}"/>
    <cellStyle name="Note 2 2" xfId="358" xr:uid="{00000000-0005-0000-0000-0000A4010000}"/>
    <cellStyle name="Output" xfId="185" xr:uid="{00000000-0005-0000-0000-0000A5010000}"/>
    <cellStyle name="Percent 2" xfId="530" xr:uid="{9A74497B-0B77-426C-B2C9-D43BF6E6D420}"/>
    <cellStyle name="Piloto de Datos Campo" xfId="531" xr:uid="{60148299-8307-4CBB-9DA7-2D3F596C4843}"/>
    <cellStyle name="Porcentaje" xfId="186" builtinId="5"/>
    <cellStyle name="Porcentaje 2" xfId="343" xr:uid="{00000000-0005-0000-0000-0000A7010000}"/>
    <cellStyle name="Porcentaje 2 2" xfId="545" xr:uid="{616C1951-3526-4008-B92F-9E617B8B750B}"/>
    <cellStyle name="Porcentaje 2 2 2" xfId="578" xr:uid="{14676DF4-DFB4-414D-9F32-763F4CDD1716}"/>
    <cellStyle name="Porcentaje 2 2 2 2" xfId="637" xr:uid="{B986A408-E856-4C05-A9CE-77AFA16F2490}"/>
    <cellStyle name="Porcentaje 2 2 2 2 2" xfId="822" xr:uid="{3AE73ED1-6E8F-46D7-9936-CD0D57F81A84}"/>
    <cellStyle name="Porcentaje 2 2 2 3" xfId="705" xr:uid="{9BD3A2DF-55D3-4B2E-97E0-B763A82A7292}"/>
    <cellStyle name="Porcentaje 2 2 2 3 2" xfId="885" xr:uid="{40703168-12FC-4EC8-9C4F-392C9D46A367}"/>
    <cellStyle name="Porcentaje 2 2 2 4" xfId="763" xr:uid="{CD198DCA-5CA3-40EA-97F6-8B2EA4151AD6}"/>
    <cellStyle name="Porcentaje 2 2 3" xfId="608" xr:uid="{1E5E51C8-31C7-462F-9200-98CB0FF75820}"/>
    <cellStyle name="Porcentaje 2 2 3 2" xfId="793" xr:uid="{5F6C7605-04F8-411E-8982-B65525F5F591}"/>
    <cellStyle name="Porcentaje 2 2 4" xfId="666" xr:uid="{DBA59286-AEFB-45DE-8BD4-80A68CDDE21B}"/>
    <cellStyle name="Porcentaje 2 2 4 2" xfId="851" xr:uid="{B122E16B-8AD3-48B2-BA2D-F2321D431A37}"/>
    <cellStyle name="Porcentaje 2 2 5" xfId="734" xr:uid="{359AAFEA-3A54-4136-B896-B34773BDDC84}"/>
    <cellStyle name="Porcentaje 2 3" xfId="566" xr:uid="{2FD96932-FE5F-4F55-882D-FE9095CA2FCE}"/>
    <cellStyle name="Porcentaje 2 3 2" xfId="625" xr:uid="{49EC4DA8-E6CC-4600-88F9-FDB3EDB21A05}"/>
    <cellStyle name="Porcentaje 2 3 2 2" xfId="810" xr:uid="{0080E285-1168-4220-9218-733FBAB1C5F7}"/>
    <cellStyle name="Porcentaje 2 3 3" xfId="689" xr:uid="{C55C94D7-7693-42EB-8634-29E02D9AF3FC}"/>
    <cellStyle name="Porcentaje 2 3 3 2" xfId="873" xr:uid="{4CB5C152-1BF8-4328-8AA2-396AB17E441F}"/>
    <cellStyle name="Porcentaje 2 3 4" xfId="751" xr:uid="{B81397C0-D2E1-44E7-8CC7-786DA6AC2F01}"/>
    <cellStyle name="Porcentaje 2 4" xfId="595" xr:uid="{52A7B048-EA6F-4052-846B-52BBB409507D}"/>
    <cellStyle name="Porcentaje 2 4 2" xfId="780" xr:uid="{28FF95B3-72D0-4433-A6AF-02D35BF162F9}"/>
    <cellStyle name="Porcentaje 2 5" xfId="654" xr:uid="{66C80BFA-71DB-4365-9C64-660CD705DD20}"/>
    <cellStyle name="Porcentaje 2 5 2" xfId="839" xr:uid="{1857332F-9417-4EB5-B73F-B5B5EAECD90D}"/>
    <cellStyle name="Porcentaje 2 6" xfId="721" xr:uid="{1D972FC7-D87A-4D98-954D-4BEBF99DB7F5}"/>
    <cellStyle name="Porcentaje 2 7" xfId="517" xr:uid="{16C9F14E-2D35-45A3-A662-C3E81A7E6500}"/>
    <cellStyle name="Porcentaje 3" xfId="340" xr:uid="{00000000-0005-0000-0000-0000A8010000}"/>
    <cellStyle name="Porcentaje 3 2" xfId="539" xr:uid="{34FE5964-D0F5-4F6F-A3A8-EA9FB71824BC}"/>
    <cellStyle name="Porcentaje 4" xfId="684" xr:uid="{504C8539-5D86-42D4-9049-B7BEC22CDE54}"/>
    <cellStyle name="Porcentaje 4 2" xfId="868" xr:uid="{E099C43B-2339-4439-A80F-32DEFADD186C}"/>
    <cellStyle name="Porcentual 2" xfId="187" xr:uid="{00000000-0005-0000-0000-0000A9010000}"/>
    <cellStyle name="Porcentual 2 10" xfId="292" xr:uid="{00000000-0005-0000-0000-0000AA010000}"/>
    <cellStyle name="Porcentual 2 10 2" xfId="328" xr:uid="{00000000-0005-0000-0000-0000AB010000}"/>
    <cellStyle name="Porcentual 2 11" xfId="293" xr:uid="{00000000-0005-0000-0000-0000AC010000}"/>
    <cellStyle name="Porcentual 2 11 2" xfId="329" xr:uid="{00000000-0005-0000-0000-0000AD010000}"/>
    <cellStyle name="Porcentual 2 12" xfId="294" xr:uid="{00000000-0005-0000-0000-0000AE010000}"/>
    <cellStyle name="Porcentual 2 12 2" xfId="330" xr:uid="{00000000-0005-0000-0000-0000AF010000}"/>
    <cellStyle name="Porcentual 2 13" xfId="327" xr:uid="{00000000-0005-0000-0000-0000B0010000}"/>
    <cellStyle name="Porcentual 2 2" xfId="295" xr:uid="{00000000-0005-0000-0000-0000B1010000}"/>
    <cellStyle name="Porcentual 2 2 2" xfId="331" xr:uid="{00000000-0005-0000-0000-0000B2010000}"/>
    <cellStyle name="Porcentual 2 3" xfId="296" xr:uid="{00000000-0005-0000-0000-0000B3010000}"/>
    <cellStyle name="Porcentual 2 3 2" xfId="332" xr:uid="{00000000-0005-0000-0000-0000B4010000}"/>
    <cellStyle name="Porcentual 2 4" xfId="297" xr:uid="{00000000-0005-0000-0000-0000B5010000}"/>
    <cellStyle name="Porcentual 2 4 2" xfId="333" xr:uid="{00000000-0005-0000-0000-0000B6010000}"/>
    <cellStyle name="Porcentual 2 5" xfId="298" xr:uid="{00000000-0005-0000-0000-0000B7010000}"/>
    <cellStyle name="Porcentual 2 5 2" xfId="334" xr:uid="{00000000-0005-0000-0000-0000B8010000}"/>
    <cellStyle name="Porcentual 2 6" xfId="299" xr:uid="{00000000-0005-0000-0000-0000B9010000}"/>
    <cellStyle name="Porcentual 2 6 2" xfId="335" xr:uid="{00000000-0005-0000-0000-0000BA010000}"/>
    <cellStyle name="Porcentual 2 7" xfId="300" xr:uid="{00000000-0005-0000-0000-0000BB010000}"/>
    <cellStyle name="Porcentual 2 7 2" xfId="336" xr:uid="{00000000-0005-0000-0000-0000BC010000}"/>
    <cellStyle name="Porcentual 2 8" xfId="301" xr:uid="{00000000-0005-0000-0000-0000BD010000}"/>
    <cellStyle name="Porcentual 2 8 2" xfId="337" xr:uid="{00000000-0005-0000-0000-0000BE010000}"/>
    <cellStyle name="Porcentual 2 9" xfId="302" xr:uid="{00000000-0005-0000-0000-0000BF010000}"/>
    <cellStyle name="Porcentual 2 9 2" xfId="338" xr:uid="{00000000-0005-0000-0000-0000C0010000}"/>
    <cellStyle name="Porcentual 3" xfId="188" xr:uid="{00000000-0005-0000-0000-0000C1010000}"/>
    <cellStyle name="Porcentual 3 2" xfId="303" xr:uid="{00000000-0005-0000-0000-0000C2010000}"/>
    <cellStyle name="Porcentual 3 3" xfId="359" xr:uid="{00000000-0005-0000-0000-0000C3010000}"/>
    <cellStyle name="Porcentual 4" xfId="189" xr:uid="{00000000-0005-0000-0000-0000C4010000}"/>
    <cellStyle name="Porcentual 4 2" xfId="360" xr:uid="{00000000-0005-0000-0000-0000C5010000}"/>
    <cellStyle name="Porcentual 4 3" xfId="532" xr:uid="{15A50747-EA9C-40D4-86B6-D61875444B8C}"/>
    <cellStyle name="Porcentual 5" xfId="264" xr:uid="{00000000-0005-0000-0000-0000C6010000}"/>
    <cellStyle name="Porcentual 5 2" xfId="367" xr:uid="{00000000-0005-0000-0000-0000C7010000}"/>
    <cellStyle name="Porcentual 5 3" xfId="533" xr:uid="{730E3090-2D40-4D15-8CE7-7AFA1907626C}"/>
    <cellStyle name="Porcentual 6" xfId="226" xr:uid="{00000000-0005-0000-0000-0000C8010000}"/>
    <cellStyle name="Porcentual 6 2" xfId="363" xr:uid="{00000000-0005-0000-0000-0000C9010000}"/>
    <cellStyle name="Porcentual 6 2 2" xfId="400" xr:uid="{00000000-0005-0000-0000-0000CA010000}"/>
    <cellStyle name="Porcentual 6 2 2 2" xfId="499" xr:uid="{00000000-0005-0000-0000-0000CB010000}"/>
    <cellStyle name="Porcentual 6 2 3" xfId="468" xr:uid="{00000000-0005-0000-0000-0000CC010000}"/>
    <cellStyle name="Porcentual 6 3" xfId="385" xr:uid="{00000000-0005-0000-0000-0000CD010000}"/>
    <cellStyle name="Porcentual 6 3 2" xfId="484" xr:uid="{00000000-0005-0000-0000-0000CE010000}"/>
    <cellStyle name="Porcentual 6 4" xfId="423" xr:uid="{00000000-0005-0000-0000-0000CF010000}"/>
    <cellStyle name="Porcentual 7" xfId="276" xr:uid="{00000000-0005-0000-0000-0000D0010000}"/>
    <cellStyle name="Porcentual 7 2" xfId="371" xr:uid="{00000000-0005-0000-0000-0000D1010000}"/>
    <cellStyle name="Porcentual 7 2 2" xfId="404" xr:uid="{00000000-0005-0000-0000-0000D2010000}"/>
    <cellStyle name="Porcentual 7 2 2 2" xfId="503" xr:uid="{00000000-0005-0000-0000-0000D3010000}"/>
    <cellStyle name="Porcentual 7 2 3" xfId="472" xr:uid="{00000000-0005-0000-0000-0000D4010000}"/>
    <cellStyle name="Porcentual 7 3" xfId="389" xr:uid="{00000000-0005-0000-0000-0000D5010000}"/>
    <cellStyle name="Porcentual 7 3 2" xfId="488" xr:uid="{00000000-0005-0000-0000-0000D6010000}"/>
    <cellStyle name="Porcentual 7 4" xfId="428" xr:uid="{00000000-0005-0000-0000-0000D7010000}"/>
    <cellStyle name="Porcentual 8" xfId="326" xr:uid="{00000000-0005-0000-0000-0000D8010000}"/>
    <cellStyle name="Salida" xfId="190" builtinId="21" customBuiltin="1"/>
    <cellStyle name="Salida 2" xfId="191" xr:uid="{00000000-0005-0000-0000-0000DA010000}"/>
    <cellStyle name="Salida 3" xfId="192" xr:uid="{00000000-0005-0000-0000-0000DB010000}"/>
    <cellStyle name="Salida 4" xfId="193" xr:uid="{00000000-0005-0000-0000-0000DC010000}"/>
    <cellStyle name="Salida 5" xfId="265" xr:uid="{00000000-0005-0000-0000-0000DD010000}"/>
    <cellStyle name="Texto de advertencia" xfId="194" builtinId="11" customBuiltin="1"/>
    <cellStyle name="Texto de advertencia 2" xfId="195" xr:uid="{00000000-0005-0000-0000-0000DF010000}"/>
    <cellStyle name="Texto de advertencia 3" xfId="196" xr:uid="{00000000-0005-0000-0000-0000E0010000}"/>
    <cellStyle name="Texto de advertencia 4" xfId="197" xr:uid="{00000000-0005-0000-0000-0000E1010000}"/>
    <cellStyle name="Texto de advertencia 5" xfId="266" xr:uid="{00000000-0005-0000-0000-0000E2010000}"/>
    <cellStyle name="Texto explicativo" xfId="198" builtinId="53" customBuiltin="1"/>
    <cellStyle name="Texto explicativo 2" xfId="199" xr:uid="{00000000-0005-0000-0000-0000E4010000}"/>
    <cellStyle name="Texto explicativo 3" xfId="200" xr:uid="{00000000-0005-0000-0000-0000E5010000}"/>
    <cellStyle name="Texto explicativo 4" xfId="201" xr:uid="{00000000-0005-0000-0000-0000E6010000}"/>
    <cellStyle name="Texto explicativo 5" xfId="267" xr:uid="{00000000-0005-0000-0000-0000E7010000}"/>
    <cellStyle name="Title" xfId="202" xr:uid="{00000000-0005-0000-0000-0000E8010000}"/>
    <cellStyle name="Título" xfId="203" builtinId="15" customBuiltin="1"/>
    <cellStyle name="Título 1 2" xfId="205" xr:uid="{00000000-0005-0000-0000-0000EA010000}"/>
    <cellStyle name="Título 1 3" xfId="206" xr:uid="{00000000-0005-0000-0000-0000EB010000}"/>
    <cellStyle name="Título 1 4" xfId="207" xr:uid="{00000000-0005-0000-0000-0000EC010000}"/>
    <cellStyle name="Título 1 5" xfId="269" xr:uid="{00000000-0005-0000-0000-0000ED010000}"/>
    <cellStyle name="Título 2" xfId="208" builtinId="17" customBuiltin="1"/>
    <cellStyle name="Título 2 2" xfId="209" xr:uid="{00000000-0005-0000-0000-0000EF010000}"/>
    <cellStyle name="Título 2 3" xfId="210" xr:uid="{00000000-0005-0000-0000-0000F0010000}"/>
    <cellStyle name="Título 2 4" xfId="211" xr:uid="{00000000-0005-0000-0000-0000F1010000}"/>
    <cellStyle name="Título 2 5" xfId="270" xr:uid="{00000000-0005-0000-0000-0000F2010000}"/>
    <cellStyle name="Título 3" xfId="212" builtinId="18" customBuiltin="1"/>
    <cellStyle name="Título 3 2" xfId="213" xr:uid="{00000000-0005-0000-0000-0000F4010000}"/>
    <cellStyle name="Título 3 3" xfId="214" xr:uid="{00000000-0005-0000-0000-0000F5010000}"/>
    <cellStyle name="Título 3 4" xfId="215" xr:uid="{00000000-0005-0000-0000-0000F6010000}"/>
    <cellStyle name="Título 3 5" xfId="271" xr:uid="{00000000-0005-0000-0000-0000F7010000}"/>
    <cellStyle name="Título 4" xfId="216" xr:uid="{00000000-0005-0000-0000-0000F8010000}"/>
    <cellStyle name="Título 5" xfId="217" xr:uid="{00000000-0005-0000-0000-0000F9010000}"/>
    <cellStyle name="Título 6" xfId="218" xr:uid="{00000000-0005-0000-0000-0000FA010000}"/>
    <cellStyle name="Título 7" xfId="268" xr:uid="{00000000-0005-0000-0000-0000FB010000}"/>
    <cellStyle name="Total" xfId="219" builtinId="25" customBuiltin="1"/>
    <cellStyle name="Total 2" xfId="220" xr:uid="{00000000-0005-0000-0000-0000FD010000}"/>
    <cellStyle name="Total 3" xfId="221" xr:uid="{00000000-0005-0000-0000-0000FE010000}"/>
    <cellStyle name="Total 4" xfId="222" xr:uid="{00000000-0005-0000-0000-0000FF010000}"/>
    <cellStyle name="Total 5" xfId="272" xr:uid="{00000000-0005-0000-0000-000000020000}"/>
    <cellStyle name="Warning Text" xfId="223" xr:uid="{00000000-0005-0000-0000-000001020000}"/>
  </cellStyles>
  <dxfs count="1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font>
    </dxf>
    <dxf>
      <font>
        <color rgb="FF9C0006"/>
      </font>
      <fill>
        <patternFill>
          <bgColor rgb="FFFFC7CE"/>
        </patternFill>
      </fill>
    </dxf>
    <dxf>
      <font>
        <b/>
        <i val="0"/>
      </font>
    </dxf>
    <dxf>
      <font>
        <b/>
        <i val="0"/>
      </font>
    </dxf>
    <dxf>
      <font>
        <b/>
        <i val="0"/>
      </font>
    </dxf>
    <dxf>
      <font>
        <b/>
        <i val="0"/>
      </font>
    </dxf>
    <dxf>
      <font>
        <b/>
        <i val="0"/>
      </font>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3B3B3"/>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99"/>
      <color rgb="FF99FF99"/>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2.png"/><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4.png"/><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4.png"/><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5</xdr:col>
      <xdr:colOff>206190</xdr:colOff>
      <xdr:row>0</xdr:row>
      <xdr:rowOff>87966</xdr:rowOff>
    </xdr:from>
    <xdr:to>
      <xdr:col>12</xdr:col>
      <xdr:colOff>537882</xdr:colOff>
      <xdr:row>3</xdr:row>
      <xdr:rowOff>259416</xdr:rowOff>
    </xdr:to>
    <xdr:pic>
      <xdr:nvPicPr>
        <xdr:cNvPr id="2" name="Imagen 1">
          <a:extLst>
            <a:ext uri="{FF2B5EF4-FFF2-40B4-BE49-F238E27FC236}">
              <a16:creationId xmlns:a16="http://schemas.microsoft.com/office/drawing/2014/main" id="{3185036A-926D-4DAB-930A-F4C0C4CB8A9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312025" y="87966"/>
          <a:ext cx="5853951" cy="861732"/>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9525</xdr:rowOff>
    </xdr:from>
    <xdr:to>
      <xdr:col>0</xdr:col>
      <xdr:colOff>0</xdr:colOff>
      <xdr:row>7</xdr:row>
      <xdr:rowOff>0</xdr:rowOff>
    </xdr:to>
    <xdr:pic>
      <xdr:nvPicPr>
        <xdr:cNvPr id="17965977" name="Picture 1" descr="mhlogo[1]">
          <a:extLst>
            <a:ext uri="{FF2B5EF4-FFF2-40B4-BE49-F238E27FC236}">
              <a16:creationId xmlns:a16="http://schemas.microsoft.com/office/drawing/2014/main" id="{00000000-0008-0000-0000-000099231201}"/>
            </a:ext>
          </a:extLst>
        </xdr:cNvPr>
        <xdr:cNvPicPr>
          <a:picLocks noChangeAspect="1" noChangeArrowheads="1"/>
        </xdr:cNvPicPr>
      </xdr:nvPicPr>
      <xdr:blipFill>
        <a:blip xmlns:r="http://schemas.openxmlformats.org/officeDocument/2006/relationships" r:embed="rId1"/>
        <a:srcRect/>
        <a:stretch>
          <a:fillRect/>
        </a:stretch>
      </xdr:blipFill>
      <xdr:spPr bwMode="auto">
        <a:xfrm>
          <a:off x="0" y="9525"/>
          <a:ext cx="0" cy="609600"/>
        </a:xfrm>
        <a:prstGeom prst="rect">
          <a:avLst/>
        </a:prstGeom>
        <a:noFill/>
        <a:ln w="9525">
          <a:noFill/>
          <a:miter lim="800000"/>
          <a:headEnd/>
          <a:tailEnd/>
        </a:ln>
      </xdr:spPr>
    </xdr:pic>
    <xdr:clientData/>
  </xdr:twoCellAnchor>
  <xdr:twoCellAnchor editAs="oneCell">
    <xdr:from>
      <xdr:col>3</xdr:col>
      <xdr:colOff>306304</xdr:colOff>
      <xdr:row>0</xdr:row>
      <xdr:rowOff>0</xdr:rowOff>
    </xdr:from>
    <xdr:to>
      <xdr:col>6</xdr:col>
      <xdr:colOff>447213</xdr:colOff>
      <xdr:row>2</xdr:row>
      <xdr:rowOff>219075</xdr:rowOff>
    </xdr:to>
    <xdr:pic>
      <xdr:nvPicPr>
        <xdr:cNvPr id="2" name="Imagen 1">
          <a:extLst>
            <a:ext uri="{FF2B5EF4-FFF2-40B4-BE49-F238E27FC236}">
              <a16:creationId xmlns:a16="http://schemas.microsoft.com/office/drawing/2014/main" id="{66829648-FB67-4211-9123-4DFC813743DA}"/>
            </a:ext>
            <a:ext uri="{147F2762-F138-4A5C-976F-8EAC2B608ADB}">
              <a16:predDERef xmlns:a16="http://schemas.microsoft.com/office/drawing/2014/main" pred="{00000000-0008-0000-0000-0000992312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677418" y="0"/>
          <a:ext cx="5180995" cy="850446"/>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2</xdr:row>
      <xdr:rowOff>9525</xdr:rowOff>
    </xdr:from>
    <xdr:to>
      <xdr:col>0</xdr:col>
      <xdr:colOff>0</xdr:colOff>
      <xdr:row>5</xdr:row>
      <xdr:rowOff>0</xdr:rowOff>
    </xdr:to>
    <xdr:pic>
      <xdr:nvPicPr>
        <xdr:cNvPr id="17967001" name="Picture 1" descr="mhlogo[1]">
          <a:extLst>
            <a:ext uri="{FF2B5EF4-FFF2-40B4-BE49-F238E27FC236}">
              <a16:creationId xmlns:a16="http://schemas.microsoft.com/office/drawing/2014/main" id="{00000000-0008-0000-0100-000099271201}"/>
            </a:ext>
          </a:extLst>
        </xdr:cNvPr>
        <xdr:cNvPicPr>
          <a:picLocks noChangeAspect="1" noChangeArrowheads="1"/>
        </xdr:cNvPicPr>
      </xdr:nvPicPr>
      <xdr:blipFill>
        <a:blip xmlns:r="http://schemas.openxmlformats.org/officeDocument/2006/relationships" r:embed="rId1"/>
        <a:srcRect/>
        <a:stretch>
          <a:fillRect/>
        </a:stretch>
      </xdr:blipFill>
      <xdr:spPr bwMode="auto">
        <a:xfrm>
          <a:off x="0" y="9525"/>
          <a:ext cx="0" cy="609600"/>
        </a:xfrm>
        <a:prstGeom prst="rect">
          <a:avLst/>
        </a:prstGeom>
        <a:noFill/>
        <a:ln w="9525">
          <a:noFill/>
          <a:miter lim="800000"/>
          <a:headEnd/>
          <a:tailEnd/>
        </a:ln>
      </xdr:spPr>
    </xdr:pic>
    <xdr:clientData/>
  </xdr:twoCellAnchor>
  <xdr:twoCellAnchor editAs="oneCell">
    <xdr:from>
      <xdr:col>4</xdr:col>
      <xdr:colOff>351967</xdr:colOff>
      <xdr:row>0</xdr:row>
      <xdr:rowOff>10885</xdr:rowOff>
    </xdr:from>
    <xdr:to>
      <xdr:col>7</xdr:col>
      <xdr:colOff>1610931</xdr:colOff>
      <xdr:row>2</xdr:row>
      <xdr:rowOff>25671</xdr:rowOff>
    </xdr:to>
    <xdr:pic>
      <xdr:nvPicPr>
        <xdr:cNvPr id="2" name="Imagen 1">
          <a:extLst>
            <a:ext uri="{FF2B5EF4-FFF2-40B4-BE49-F238E27FC236}">
              <a16:creationId xmlns:a16="http://schemas.microsoft.com/office/drawing/2014/main" id="{C49A6F33-BD9D-4520-BC6C-67CF4C41A867}"/>
            </a:ext>
            <a:ext uri="{147F2762-F138-4A5C-976F-8EAC2B608ADB}">
              <a16:predDERef xmlns:a16="http://schemas.microsoft.com/office/drawing/2014/main" pred="{00000000-0008-0000-0100-0000992712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668653" y="10885"/>
          <a:ext cx="5885392" cy="1059815"/>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xdr:row>
      <xdr:rowOff>9525</xdr:rowOff>
    </xdr:from>
    <xdr:to>
      <xdr:col>0</xdr:col>
      <xdr:colOff>0</xdr:colOff>
      <xdr:row>5</xdr:row>
      <xdr:rowOff>0</xdr:rowOff>
    </xdr:to>
    <xdr:pic>
      <xdr:nvPicPr>
        <xdr:cNvPr id="19682751" name="Picture 1" descr="mhlogo[1]">
          <a:extLst>
            <a:ext uri="{FF2B5EF4-FFF2-40B4-BE49-F238E27FC236}">
              <a16:creationId xmlns:a16="http://schemas.microsoft.com/office/drawing/2014/main" id="{00000000-0008-0000-0200-0000BF552C01}"/>
            </a:ext>
          </a:extLst>
        </xdr:cNvPr>
        <xdr:cNvPicPr>
          <a:picLocks noChangeAspect="1" noChangeArrowheads="1"/>
        </xdr:cNvPicPr>
      </xdr:nvPicPr>
      <xdr:blipFill>
        <a:blip xmlns:r="http://schemas.openxmlformats.org/officeDocument/2006/relationships" r:embed="rId1"/>
        <a:srcRect/>
        <a:stretch>
          <a:fillRect/>
        </a:stretch>
      </xdr:blipFill>
      <xdr:spPr bwMode="auto">
        <a:xfrm>
          <a:off x="0" y="9525"/>
          <a:ext cx="0" cy="60960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1264648</xdr:colOff>
      <xdr:row>0</xdr:row>
      <xdr:rowOff>0</xdr:rowOff>
    </xdr:to>
    <xdr:pic>
      <xdr:nvPicPr>
        <xdr:cNvPr id="19682752" name="Picture 4011" descr="C:\Documents and Settings\acunaaw\Configuración local\Temp\Dibujo.GIF">
          <a:extLst>
            <a:ext uri="{FF2B5EF4-FFF2-40B4-BE49-F238E27FC236}">
              <a16:creationId xmlns:a16="http://schemas.microsoft.com/office/drawing/2014/main" id="{00000000-0008-0000-0200-0000C0552C01}"/>
            </a:ext>
          </a:extLst>
        </xdr:cNvPr>
        <xdr:cNvPicPr>
          <a:picLocks noChangeAspect="1" noChangeArrowheads="1"/>
        </xdr:cNvPicPr>
      </xdr:nvPicPr>
      <xdr:blipFill>
        <a:blip xmlns:r="http://schemas.openxmlformats.org/officeDocument/2006/relationships" r:embed="rId2"/>
        <a:srcRect/>
        <a:stretch>
          <a:fillRect/>
        </a:stretch>
      </xdr:blipFill>
      <xdr:spPr bwMode="auto">
        <a:xfrm>
          <a:off x="0" y="57150"/>
          <a:ext cx="1390650" cy="0"/>
        </a:xfrm>
        <a:prstGeom prst="rect">
          <a:avLst/>
        </a:prstGeom>
        <a:noFill/>
        <a:ln w="9525">
          <a:noFill/>
          <a:miter lim="800000"/>
          <a:headEnd/>
          <a:tailEnd/>
        </a:ln>
      </xdr:spPr>
    </xdr:pic>
    <xdr:clientData/>
  </xdr:twoCellAnchor>
  <xdr:twoCellAnchor editAs="oneCell">
    <xdr:from>
      <xdr:col>9</xdr:col>
      <xdr:colOff>0</xdr:colOff>
      <xdr:row>0</xdr:row>
      <xdr:rowOff>0</xdr:rowOff>
    </xdr:from>
    <xdr:to>
      <xdr:col>10</xdr:col>
      <xdr:colOff>853440</xdr:colOff>
      <xdr:row>0</xdr:row>
      <xdr:rowOff>0</xdr:rowOff>
    </xdr:to>
    <xdr:pic>
      <xdr:nvPicPr>
        <xdr:cNvPr id="19682753" name="0 Imagen" descr="Logo DCP2.PNG">
          <a:extLst>
            <a:ext uri="{FF2B5EF4-FFF2-40B4-BE49-F238E27FC236}">
              <a16:creationId xmlns:a16="http://schemas.microsoft.com/office/drawing/2014/main" id="{00000000-0008-0000-0200-0000C1552C01}"/>
            </a:ext>
          </a:extLst>
        </xdr:cNvPr>
        <xdr:cNvPicPr>
          <a:picLocks noChangeAspect="1" noChangeArrowheads="1"/>
        </xdr:cNvPicPr>
      </xdr:nvPicPr>
      <xdr:blipFill>
        <a:blip xmlns:r="http://schemas.openxmlformats.org/officeDocument/2006/relationships" r:embed="rId3"/>
        <a:srcRect/>
        <a:stretch>
          <a:fillRect/>
        </a:stretch>
      </xdr:blipFill>
      <xdr:spPr bwMode="auto">
        <a:xfrm>
          <a:off x="17449800" y="28575"/>
          <a:ext cx="857250" cy="0"/>
        </a:xfrm>
        <a:prstGeom prst="rect">
          <a:avLst/>
        </a:prstGeom>
        <a:noFill/>
        <a:ln w="9525">
          <a:noFill/>
          <a:miter lim="800000"/>
          <a:headEnd/>
          <a:tailEnd/>
        </a:ln>
      </xdr:spPr>
    </xdr:pic>
    <xdr:clientData/>
  </xdr:twoCellAnchor>
  <xdr:twoCellAnchor editAs="oneCell">
    <xdr:from>
      <xdr:col>4</xdr:col>
      <xdr:colOff>1023252</xdr:colOff>
      <xdr:row>0</xdr:row>
      <xdr:rowOff>0</xdr:rowOff>
    </xdr:from>
    <xdr:to>
      <xdr:col>7</xdr:col>
      <xdr:colOff>1261377</xdr:colOff>
      <xdr:row>1</xdr:row>
      <xdr:rowOff>539274</xdr:rowOff>
    </xdr:to>
    <xdr:pic>
      <xdr:nvPicPr>
        <xdr:cNvPr id="2" name="Imagen 1">
          <a:extLst>
            <a:ext uri="{FF2B5EF4-FFF2-40B4-BE49-F238E27FC236}">
              <a16:creationId xmlns:a16="http://schemas.microsoft.com/office/drawing/2014/main" id="{4EB40D90-9DE3-4340-B36E-D978DF2CF067}"/>
            </a:ext>
            <a:ext uri="{147F2762-F138-4A5C-976F-8EAC2B608ADB}">
              <a16:predDERef xmlns:a16="http://schemas.microsoft.com/office/drawing/2014/main" pred="{00000000-0008-0000-0200-0000C1552C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134595" y="0"/>
          <a:ext cx="5768068" cy="1094445"/>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10</xdr:col>
      <xdr:colOff>19050</xdr:colOff>
      <xdr:row>0</xdr:row>
      <xdr:rowOff>0</xdr:rowOff>
    </xdr:from>
    <xdr:to>
      <xdr:col>10</xdr:col>
      <xdr:colOff>891540</xdr:colOff>
      <xdr:row>0</xdr:row>
      <xdr:rowOff>0</xdr:rowOff>
    </xdr:to>
    <xdr:pic>
      <xdr:nvPicPr>
        <xdr:cNvPr id="19087020" name="0 Imagen" descr="Logo DCP2.PNG">
          <a:extLst>
            <a:ext uri="{FF2B5EF4-FFF2-40B4-BE49-F238E27FC236}">
              <a16:creationId xmlns:a16="http://schemas.microsoft.com/office/drawing/2014/main" id="{00000000-0008-0000-0300-0000AC3E2301}"/>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2468225" y="38100"/>
          <a:ext cx="933450" cy="0"/>
        </a:xfrm>
        <a:prstGeom prst="rect">
          <a:avLst/>
        </a:prstGeom>
        <a:noFill/>
        <a:ln w="9525">
          <a:noFill/>
          <a:miter lim="800000"/>
          <a:headEnd/>
          <a:tailEnd/>
        </a:ln>
      </xdr:spPr>
    </xdr:pic>
    <xdr:clientData/>
  </xdr:twoCellAnchor>
  <xdr:twoCellAnchor editAs="oneCell">
    <xdr:from>
      <xdr:col>0</xdr:col>
      <xdr:colOff>0</xdr:colOff>
      <xdr:row>0</xdr:row>
      <xdr:rowOff>0</xdr:rowOff>
    </xdr:from>
    <xdr:to>
      <xdr:col>0</xdr:col>
      <xdr:colOff>1295823</xdr:colOff>
      <xdr:row>0</xdr:row>
      <xdr:rowOff>0</xdr:rowOff>
    </xdr:to>
    <xdr:pic>
      <xdr:nvPicPr>
        <xdr:cNvPr id="19087021" name="Picture 4011" descr="C:\Documents and Settings\acunaaw\Configuración local\Temp\Dibujo.GIF">
          <a:extLst>
            <a:ext uri="{FF2B5EF4-FFF2-40B4-BE49-F238E27FC236}">
              <a16:creationId xmlns:a16="http://schemas.microsoft.com/office/drawing/2014/main" id="{00000000-0008-0000-0300-0000AD3E2301}"/>
            </a:ext>
          </a:extLst>
        </xdr:cNvPr>
        <xdr:cNvPicPr>
          <a:picLocks noChangeAspect="1" noChangeArrowheads="1"/>
        </xdr:cNvPicPr>
      </xdr:nvPicPr>
      <xdr:blipFill>
        <a:blip xmlns:r="http://schemas.openxmlformats.org/officeDocument/2006/relationships" r:embed="rId2"/>
        <a:srcRect/>
        <a:stretch>
          <a:fillRect/>
        </a:stretch>
      </xdr:blipFill>
      <xdr:spPr bwMode="auto">
        <a:xfrm>
          <a:off x="0" y="28575"/>
          <a:ext cx="1390650" cy="0"/>
        </a:xfrm>
        <a:prstGeom prst="rect">
          <a:avLst/>
        </a:prstGeom>
        <a:noFill/>
        <a:ln w="9525">
          <a:noFill/>
          <a:miter lim="800000"/>
          <a:headEnd/>
          <a:tailEnd/>
        </a:ln>
      </xdr:spPr>
    </xdr:pic>
    <xdr:clientData/>
  </xdr:twoCellAnchor>
  <xdr:twoCellAnchor editAs="oneCell">
    <xdr:from>
      <xdr:col>2</xdr:col>
      <xdr:colOff>644368</xdr:colOff>
      <xdr:row>0</xdr:row>
      <xdr:rowOff>21771</xdr:rowOff>
    </xdr:from>
    <xdr:to>
      <xdr:col>6</xdr:col>
      <xdr:colOff>216842</xdr:colOff>
      <xdr:row>2</xdr:row>
      <xdr:rowOff>20229</xdr:rowOff>
    </xdr:to>
    <xdr:pic>
      <xdr:nvPicPr>
        <xdr:cNvPr id="2" name="Imagen 1">
          <a:extLst>
            <a:ext uri="{FF2B5EF4-FFF2-40B4-BE49-F238E27FC236}">
              <a16:creationId xmlns:a16="http://schemas.microsoft.com/office/drawing/2014/main" id="{D4EC3E49-FB0B-4B48-891A-85544F0338F1}"/>
            </a:ext>
            <a:ext uri="{147F2762-F138-4A5C-976F-8EAC2B608ADB}">
              <a16:predDERef xmlns:a16="http://schemas.microsoft.com/office/drawing/2014/main" pred="{00000000-0008-0000-0300-0000AD3E230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480597" y="21771"/>
          <a:ext cx="6615531" cy="804001"/>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47625</xdr:colOff>
      <xdr:row>0</xdr:row>
      <xdr:rowOff>0</xdr:rowOff>
    </xdr:from>
    <xdr:to>
      <xdr:col>0</xdr:col>
      <xdr:colOff>1466850</xdr:colOff>
      <xdr:row>0</xdr:row>
      <xdr:rowOff>0</xdr:rowOff>
    </xdr:to>
    <xdr:pic>
      <xdr:nvPicPr>
        <xdr:cNvPr id="19683776" name="Picture 4011" descr="C:\Documents and Settings\acunaaw\Configuración local\Temp\Dibujo.GIF">
          <a:extLst>
            <a:ext uri="{FF2B5EF4-FFF2-40B4-BE49-F238E27FC236}">
              <a16:creationId xmlns:a16="http://schemas.microsoft.com/office/drawing/2014/main" id="{00000000-0008-0000-0400-0000C0592C01}"/>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09550" y="38100"/>
          <a:ext cx="1562100" cy="0"/>
        </a:xfrm>
        <a:prstGeom prst="rect">
          <a:avLst/>
        </a:prstGeom>
        <a:noFill/>
        <a:ln w="9525">
          <a:noFill/>
          <a:miter lim="800000"/>
          <a:headEnd/>
          <a:tailEnd/>
        </a:ln>
      </xdr:spPr>
    </xdr:pic>
    <xdr:clientData/>
  </xdr:twoCellAnchor>
  <xdr:twoCellAnchor editAs="oneCell">
    <xdr:from>
      <xdr:col>0</xdr:col>
      <xdr:colOff>47625</xdr:colOff>
      <xdr:row>0</xdr:row>
      <xdr:rowOff>0</xdr:rowOff>
    </xdr:from>
    <xdr:to>
      <xdr:col>0</xdr:col>
      <xdr:colOff>1466850</xdr:colOff>
      <xdr:row>0</xdr:row>
      <xdr:rowOff>0</xdr:rowOff>
    </xdr:to>
    <xdr:pic>
      <xdr:nvPicPr>
        <xdr:cNvPr id="8" name="Picture 4011" descr="C:\Documents and Settings\acunaaw\Configuración local\Temp\Dibujo.GIF">
          <a:extLst>
            <a:ext uri="{FF2B5EF4-FFF2-40B4-BE49-F238E27FC236}">
              <a16:creationId xmlns:a16="http://schemas.microsoft.com/office/drawing/2014/main" id="{00000000-0008-0000-0400-000008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47625" y="190500"/>
          <a:ext cx="1562100" cy="0"/>
        </a:xfrm>
        <a:prstGeom prst="rect">
          <a:avLst/>
        </a:prstGeom>
        <a:noFill/>
        <a:ln w="9525">
          <a:noFill/>
          <a:miter lim="800000"/>
          <a:headEnd/>
          <a:tailEnd/>
        </a:ln>
      </xdr:spPr>
    </xdr:pic>
    <xdr:clientData/>
  </xdr:twoCellAnchor>
  <xdr:twoCellAnchor editAs="oneCell">
    <xdr:from>
      <xdr:col>15</xdr:col>
      <xdr:colOff>511627</xdr:colOff>
      <xdr:row>0</xdr:row>
      <xdr:rowOff>0</xdr:rowOff>
    </xdr:from>
    <xdr:to>
      <xdr:col>20</xdr:col>
      <xdr:colOff>97970</xdr:colOff>
      <xdr:row>1</xdr:row>
      <xdr:rowOff>348343</xdr:rowOff>
    </xdr:to>
    <xdr:pic>
      <xdr:nvPicPr>
        <xdr:cNvPr id="2" name="Imagen 1">
          <a:extLst>
            <a:ext uri="{FF2B5EF4-FFF2-40B4-BE49-F238E27FC236}">
              <a16:creationId xmlns:a16="http://schemas.microsoft.com/office/drawing/2014/main" id="{72FDA3A7-D00B-40EB-91D5-A99E72867AA1}"/>
            </a:ext>
            <a:ext uri="{147F2762-F138-4A5C-976F-8EAC2B608ADB}">
              <a16:predDERef xmlns:a16="http://schemas.microsoft.com/office/drawing/2014/main" pred="{88F0C52E-B37C-4F62-9FEC-4AB4BF521ED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1078713" y="0"/>
          <a:ext cx="6901543" cy="870857"/>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25</xdr:col>
      <xdr:colOff>0</xdr:colOff>
      <xdr:row>6</xdr:row>
      <xdr:rowOff>0</xdr:rowOff>
    </xdr:from>
    <xdr:to>
      <xdr:col>25</xdr:col>
      <xdr:colOff>1112374</xdr:colOff>
      <xdr:row>6</xdr:row>
      <xdr:rowOff>0</xdr:rowOff>
    </xdr:to>
    <xdr:pic>
      <xdr:nvPicPr>
        <xdr:cNvPr id="2" name="0 Imagen" descr="Logo DCP2.PNG">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8945225" y="209550"/>
          <a:ext cx="1104900" cy="0"/>
        </a:xfrm>
        <a:prstGeom prst="rect">
          <a:avLst/>
        </a:prstGeom>
        <a:noFill/>
        <a:ln w="9525">
          <a:noFill/>
          <a:miter lim="800000"/>
          <a:headEnd/>
          <a:tailEnd/>
        </a:ln>
      </xdr:spPr>
    </xdr:pic>
    <xdr:clientData/>
  </xdr:twoCellAnchor>
  <xdr:twoCellAnchor editAs="oneCell">
    <xdr:from>
      <xdr:col>0</xdr:col>
      <xdr:colOff>47625</xdr:colOff>
      <xdr:row>6</xdr:row>
      <xdr:rowOff>0</xdr:rowOff>
    </xdr:from>
    <xdr:to>
      <xdr:col>0</xdr:col>
      <xdr:colOff>1104900</xdr:colOff>
      <xdr:row>6</xdr:row>
      <xdr:rowOff>0</xdr:rowOff>
    </xdr:to>
    <xdr:pic>
      <xdr:nvPicPr>
        <xdr:cNvPr id="3" name="Picture 4011" descr="C:\Documents and Settings\acunaaw\Configuración local\Temp\Dibujo.GIF">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190500"/>
          <a:ext cx="1562100" cy="0"/>
        </a:xfrm>
        <a:prstGeom prst="rect">
          <a:avLst/>
        </a:prstGeom>
        <a:noFill/>
        <a:ln w="9525">
          <a:noFill/>
          <a:miter lim="800000"/>
          <a:headEnd/>
          <a:tailEnd/>
        </a:ln>
      </xdr:spPr>
    </xdr:pic>
    <xdr:clientData/>
  </xdr:twoCellAnchor>
  <xdr:twoCellAnchor editAs="oneCell">
    <xdr:from>
      <xdr:col>25</xdr:col>
      <xdr:colOff>0</xdr:colOff>
      <xdr:row>6</xdr:row>
      <xdr:rowOff>0</xdr:rowOff>
    </xdr:from>
    <xdr:to>
      <xdr:col>25</xdr:col>
      <xdr:colOff>972673</xdr:colOff>
      <xdr:row>6</xdr:row>
      <xdr:rowOff>0</xdr:rowOff>
    </xdr:to>
    <xdr:pic>
      <xdr:nvPicPr>
        <xdr:cNvPr id="4" name="0 Imagen" descr="Logo DCP2.PNG">
          <a:extLst>
            <a:ext uri="{FF2B5EF4-FFF2-40B4-BE49-F238E27FC236}">
              <a16:creationId xmlns:a16="http://schemas.microsoft.com/office/drawing/2014/main" id="{00000000-0008-0000-0500-000004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8945225" y="247650"/>
          <a:ext cx="971550" cy="0"/>
        </a:xfrm>
        <a:prstGeom prst="rect">
          <a:avLst/>
        </a:prstGeom>
        <a:noFill/>
        <a:ln w="9525">
          <a:noFill/>
          <a:miter lim="800000"/>
          <a:headEnd/>
          <a:tailEnd/>
        </a:ln>
      </xdr:spPr>
    </xdr:pic>
    <xdr:clientData/>
  </xdr:twoCellAnchor>
  <xdr:twoCellAnchor editAs="oneCell">
    <xdr:from>
      <xdr:col>25</xdr:col>
      <xdr:colOff>0</xdr:colOff>
      <xdr:row>6</xdr:row>
      <xdr:rowOff>0</xdr:rowOff>
    </xdr:from>
    <xdr:to>
      <xdr:col>25</xdr:col>
      <xdr:colOff>1001248</xdr:colOff>
      <xdr:row>6</xdr:row>
      <xdr:rowOff>0</xdr:rowOff>
    </xdr:to>
    <xdr:pic>
      <xdr:nvPicPr>
        <xdr:cNvPr id="6" name="0 Imagen" descr="Logo DCP2.PNG">
          <a:extLst>
            <a:ext uri="{FF2B5EF4-FFF2-40B4-BE49-F238E27FC236}">
              <a16:creationId xmlns:a16="http://schemas.microsoft.com/office/drawing/2014/main" id="{00000000-0008-0000-0500-00000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8945225" y="209550"/>
          <a:ext cx="1104900" cy="0"/>
        </a:xfrm>
        <a:prstGeom prst="rect">
          <a:avLst/>
        </a:prstGeom>
        <a:noFill/>
        <a:ln w="9525">
          <a:noFill/>
          <a:miter lim="800000"/>
          <a:headEnd/>
          <a:tailEnd/>
        </a:ln>
      </xdr:spPr>
    </xdr:pic>
    <xdr:clientData/>
  </xdr:twoCellAnchor>
  <xdr:twoCellAnchor editAs="oneCell">
    <xdr:from>
      <xdr:col>25</xdr:col>
      <xdr:colOff>0</xdr:colOff>
      <xdr:row>6</xdr:row>
      <xdr:rowOff>0</xdr:rowOff>
    </xdr:from>
    <xdr:to>
      <xdr:col>25</xdr:col>
      <xdr:colOff>867898</xdr:colOff>
      <xdr:row>6</xdr:row>
      <xdr:rowOff>0</xdr:rowOff>
    </xdr:to>
    <xdr:pic>
      <xdr:nvPicPr>
        <xdr:cNvPr id="8" name="0 Imagen" descr="Logo DCP2.PNG">
          <a:extLst>
            <a:ext uri="{FF2B5EF4-FFF2-40B4-BE49-F238E27FC236}">
              <a16:creationId xmlns:a16="http://schemas.microsoft.com/office/drawing/2014/main" id="{00000000-0008-0000-0500-000008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8945225" y="247650"/>
          <a:ext cx="971550" cy="0"/>
        </a:xfrm>
        <a:prstGeom prst="rect">
          <a:avLst/>
        </a:prstGeom>
        <a:noFill/>
        <a:ln w="9525">
          <a:noFill/>
          <a:miter lim="800000"/>
          <a:headEnd/>
          <a:tailEnd/>
        </a:ln>
      </xdr:spPr>
    </xdr:pic>
    <xdr:clientData/>
  </xdr:twoCellAnchor>
  <xdr:twoCellAnchor editAs="oneCell">
    <xdr:from>
      <xdr:col>40</xdr:col>
      <xdr:colOff>0</xdr:colOff>
      <xdr:row>6</xdr:row>
      <xdr:rowOff>0</xdr:rowOff>
    </xdr:from>
    <xdr:to>
      <xdr:col>41</xdr:col>
      <xdr:colOff>193673</xdr:colOff>
      <xdr:row>6</xdr:row>
      <xdr:rowOff>0</xdr:rowOff>
    </xdr:to>
    <xdr:pic>
      <xdr:nvPicPr>
        <xdr:cNvPr id="10" name="0 Imagen" descr="Logo DCP2.PNG">
          <a:extLst>
            <a:ext uri="{FF2B5EF4-FFF2-40B4-BE49-F238E27FC236}">
              <a16:creationId xmlns:a16="http://schemas.microsoft.com/office/drawing/2014/main" id="{00000000-0008-0000-0500-00000A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1337250" y="209550"/>
          <a:ext cx="1116737" cy="0"/>
        </a:xfrm>
        <a:prstGeom prst="rect">
          <a:avLst/>
        </a:prstGeom>
        <a:noFill/>
        <a:ln w="9525">
          <a:noFill/>
          <a:miter lim="800000"/>
          <a:headEnd/>
          <a:tailEnd/>
        </a:ln>
      </xdr:spPr>
    </xdr:pic>
    <xdr:clientData/>
  </xdr:twoCellAnchor>
  <xdr:twoCellAnchor editAs="oneCell">
    <xdr:from>
      <xdr:col>0</xdr:col>
      <xdr:colOff>47625</xdr:colOff>
      <xdr:row>6</xdr:row>
      <xdr:rowOff>0</xdr:rowOff>
    </xdr:from>
    <xdr:to>
      <xdr:col>0</xdr:col>
      <xdr:colOff>1547818</xdr:colOff>
      <xdr:row>6</xdr:row>
      <xdr:rowOff>0</xdr:rowOff>
    </xdr:to>
    <xdr:pic>
      <xdr:nvPicPr>
        <xdr:cNvPr id="11" name="Picture 4011" descr="C:\Documents and Settings\acunaaw\Configuración local\Temp\Dibujo.GIF">
          <a:extLst>
            <a:ext uri="{FF2B5EF4-FFF2-40B4-BE49-F238E27FC236}">
              <a16:creationId xmlns:a16="http://schemas.microsoft.com/office/drawing/2014/main" id="{00000000-0008-0000-0500-00000B000000}"/>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190500"/>
          <a:ext cx="1562100" cy="0"/>
        </a:xfrm>
        <a:prstGeom prst="rect">
          <a:avLst/>
        </a:prstGeom>
        <a:noFill/>
        <a:ln w="9525">
          <a:noFill/>
          <a:miter lim="800000"/>
          <a:headEnd/>
          <a:tailEnd/>
        </a:ln>
      </xdr:spPr>
    </xdr:pic>
    <xdr:clientData/>
  </xdr:twoCellAnchor>
  <xdr:twoCellAnchor editAs="oneCell">
    <xdr:from>
      <xdr:col>40</xdr:col>
      <xdr:colOff>0</xdr:colOff>
      <xdr:row>6</xdr:row>
      <xdr:rowOff>0</xdr:rowOff>
    </xdr:from>
    <xdr:to>
      <xdr:col>41</xdr:col>
      <xdr:colOff>123188</xdr:colOff>
      <xdr:row>6</xdr:row>
      <xdr:rowOff>0</xdr:rowOff>
    </xdr:to>
    <xdr:pic>
      <xdr:nvPicPr>
        <xdr:cNvPr id="12" name="0 Imagen" descr="Logo DCP2.PNG">
          <a:extLst>
            <a:ext uri="{FF2B5EF4-FFF2-40B4-BE49-F238E27FC236}">
              <a16:creationId xmlns:a16="http://schemas.microsoft.com/office/drawing/2014/main" id="{00000000-0008-0000-0500-00000C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1337250" y="247650"/>
          <a:ext cx="983387" cy="0"/>
        </a:xfrm>
        <a:prstGeom prst="rect">
          <a:avLst/>
        </a:prstGeom>
        <a:noFill/>
        <a:ln w="9525">
          <a:noFill/>
          <a:miter lim="800000"/>
          <a:headEnd/>
          <a:tailEnd/>
        </a:ln>
      </xdr:spPr>
    </xdr:pic>
    <xdr:clientData/>
  </xdr:twoCellAnchor>
  <xdr:twoCellAnchor editAs="oneCell">
    <xdr:from>
      <xdr:col>31</xdr:col>
      <xdr:colOff>0</xdr:colOff>
      <xdr:row>6</xdr:row>
      <xdr:rowOff>0</xdr:rowOff>
    </xdr:from>
    <xdr:to>
      <xdr:col>33</xdr:col>
      <xdr:colOff>547742</xdr:colOff>
      <xdr:row>6</xdr:row>
      <xdr:rowOff>0</xdr:rowOff>
    </xdr:to>
    <xdr:pic>
      <xdr:nvPicPr>
        <xdr:cNvPr id="14" name="0 Imagen" descr="Logo DCP2.PNG">
          <a:extLst>
            <a:ext uri="{FF2B5EF4-FFF2-40B4-BE49-F238E27FC236}">
              <a16:creationId xmlns:a16="http://schemas.microsoft.com/office/drawing/2014/main" id="{00000000-0008-0000-0500-00000E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8479750" y="209550"/>
          <a:ext cx="1336300" cy="0"/>
        </a:xfrm>
        <a:prstGeom prst="rect">
          <a:avLst/>
        </a:prstGeom>
        <a:noFill/>
        <a:ln w="9525">
          <a:noFill/>
          <a:miter lim="800000"/>
          <a:headEnd/>
          <a:tailEnd/>
        </a:ln>
      </xdr:spPr>
    </xdr:pic>
    <xdr:clientData/>
  </xdr:twoCellAnchor>
  <xdr:twoCellAnchor editAs="oneCell">
    <xdr:from>
      <xdr:col>0</xdr:col>
      <xdr:colOff>47625</xdr:colOff>
      <xdr:row>6</xdr:row>
      <xdr:rowOff>0</xdr:rowOff>
    </xdr:from>
    <xdr:to>
      <xdr:col>0</xdr:col>
      <xdr:colOff>1547818</xdr:colOff>
      <xdr:row>6</xdr:row>
      <xdr:rowOff>0</xdr:rowOff>
    </xdr:to>
    <xdr:pic>
      <xdr:nvPicPr>
        <xdr:cNvPr id="15" name="Picture 4011" descr="C:\Documents and Settings\acunaaw\Configuración local\Temp\Dibujo.GIF">
          <a:extLst>
            <a:ext uri="{FF2B5EF4-FFF2-40B4-BE49-F238E27FC236}">
              <a16:creationId xmlns:a16="http://schemas.microsoft.com/office/drawing/2014/main" id="{00000000-0008-0000-0500-00000F000000}"/>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190500"/>
          <a:ext cx="1562100" cy="0"/>
        </a:xfrm>
        <a:prstGeom prst="rect">
          <a:avLst/>
        </a:prstGeom>
        <a:noFill/>
        <a:ln w="9525">
          <a:noFill/>
          <a:miter lim="800000"/>
          <a:headEnd/>
          <a:tailEnd/>
        </a:ln>
      </xdr:spPr>
    </xdr:pic>
    <xdr:clientData/>
  </xdr:twoCellAnchor>
  <xdr:twoCellAnchor editAs="oneCell">
    <xdr:from>
      <xdr:col>31</xdr:col>
      <xdr:colOff>0</xdr:colOff>
      <xdr:row>6</xdr:row>
      <xdr:rowOff>0</xdr:rowOff>
    </xdr:from>
    <xdr:to>
      <xdr:col>33</xdr:col>
      <xdr:colOff>422012</xdr:colOff>
      <xdr:row>6</xdr:row>
      <xdr:rowOff>0</xdr:rowOff>
    </xdr:to>
    <xdr:pic>
      <xdr:nvPicPr>
        <xdr:cNvPr id="16" name="0 Imagen" descr="Logo DCP2.PNG">
          <a:extLst>
            <a:ext uri="{FF2B5EF4-FFF2-40B4-BE49-F238E27FC236}">
              <a16:creationId xmlns:a16="http://schemas.microsoft.com/office/drawing/2014/main" id="{00000000-0008-0000-0500-000010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8479750" y="247650"/>
          <a:ext cx="1202950" cy="0"/>
        </a:xfrm>
        <a:prstGeom prst="rect">
          <a:avLst/>
        </a:prstGeom>
        <a:noFill/>
        <a:ln w="9525">
          <a:noFill/>
          <a:miter lim="800000"/>
          <a:headEnd/>
          <a:tailEnd/>
        </a:ln>
      </xdr:spPr>
    </xdr:pic>
    <xdr:clientData/>
  </xdr:twoCellAnchor>
  <xdr:twoCellAnchor editAs="oneCell">
    <xdr:from>
      <xdr:col>40</xdr:col>
      <xdr:colOff>0</xdr:colOff>
      <xdr:row>6</xdr:row>
      <xdr:rowOff>0</xdr:rowOff>
    </xdr:from>
    <xdr:to>
      <xdr:col>41</xdr:col>
      <xdr:colOff>124756</xdr:colOff>
      <xdr:row>6</xdr:row>
      <xdr:rowOff>0</xdr:rowOff>
    </xdr:to>
    <xdr:pic>
      <xdr:nvPicPr>
        <xdr:cNvPr id="18" name="0 Imagen" descr="Logo DCP2.PNG">
          <a:extLst>
            <a:ext uri="{FF2B5EF4-FFF2-40B4-BE49-F238E27FC236}">
              <a16:creationId xmlns:a16="http://schemas.microsoft.com/office/drawing/2014/main" id="{00000000-0008-0000-0500-00001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1337250" y="209550"/>
          <a:ext cx="1116737" cy="0"/>
        </a:xfrm>
        <a:prstGeom prst="rect">
          <a:avLst/>
        </a:prstGeom>
        <a:noFill/>
        <a:ln w="9525">
          <a:noFill/>
          <a:miter lim="800000"/>
          <a:headEnd/>
          <a:tailEnd/>
        </a:ln>
      </xdr:spPr>
    </xdr:pic>
    <xdr:clientData/>
  </xdr:twoCellAnchor>
  <xdr:twoCellAnchor editAs="oneCell">
    <xdr:from>
      <xdr:col>0</xdr:col>
      <xdr:colOff>47625</xdr:colOff>
      <xdr:row>6</xdr:row>
      <xdr:rowOff>0</xdr:rowOff>
    </xdr:from>
    <xdr:to>
      <xdr:col>0</xdr:col>
      <xdr:colOff>1507278</xdr:colOff>
      <xdr:row>6</xdr:row>
      <xdr:rowOff>0</xdr:rowOff>
    </xdr:to>
    <xdr:pic>
      <xdr:nvPicPr>
        <xdr:cNvPr id="19" name="Picture 4011" descr="C:\Documents and Settings\acunaaw\Configuración local\Temp\Dibujo.GIF">
          <a:extLst>
            <a:ext uri="{FF2B5EF4-FFF2-40B4-BE49-F238E27FC236}">
              <a16:creationId xmlns:a16="http://schemas.microsoft.com/office/drawing/2014/main" id="{00000000-0008-0000-0500-000013000000}"/>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190500"/>
          <a:ext cx="1562100" cy="0"/>
        </a:xfrm>
        <a:prstGeom prst="rect">
          <a:avLst/>
        </a:prstGeom>
        <a:noFill/>
        <a:ln w="9525">
          <a:noFill/>
          <a:miter lim="800000"/>
          <a:headEnd/>
          <a:tailEnd/>
        </a:ln>
      </xdr:spPr>
    </xdr:pic>
    <xdr:clientData/>
  </xdr:twoCellAnchor>
  <xdr:twoCellAnchor editAs="oneCell">
    <xdr:from>
      <xdr:col>40</xdr:col>
      <xdr:colOff>0</xdr:colOff>
      <xdr:row>6</xdr:row>
      <xdr:rowOff>0</xdr:rowOff>
    </xdr:from>
    <xdr:to>
      <xdr:col>41</xdr:col>
      <xdr:colOff>52366</xdr:colOff>
      <xdr:row>6</xdr:row>
      <xdr:rowOff>0</xdr:rowOff>
    </xdr:to>
    <xdr:pic>
      <xdr:nvPicPr>
        <xdr:cNvPr id="20" name="0 Imagen" descr="Logo DCP2.PNG">
          <a:extLst>
            <a:ext uri="{FF2B5EF4-FFF2-40B4-BE49-F238E27FC236}">
              <a16:creationId xmlns:a16="http://schemas.microsoft.com/office/drawing/2014/main" id="{00000000-0008-0000-0500-000014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1337250" y="247650"/>
          <a:ext cx="983387" cy="0"/>
        </a:xfrm>
        <a:prstGeom prst="rect">
          <a:avLst/>
        </a:prstGeom>
        <a:noFill/>
        <a:ln w="9525">
          <a:noFill/>
          <a:miter lim="800000"/>
          <a:headEnd/>
          <a:tailEnd/>
        </a:ln>
      </xdr:spPr>
    </xdr:pic>
    <xdr:clientData/>
  </xdr:twoCellAnchor>
  <xdr:twoCellAnchor editAs="oneCell">
    <xdr:from>
      <xdr:col>31</xdr:col>
      <xdr:colOff>0</xdr:colOff>
      <xdr:row>6</xdr:row>
      <xdr:rowOff>0</xdr:rowOff>
    </xdr:from>
    <xdr:to>
      <xdr:col>33</xdr:col>
      <xdr:colOff>103988</xdr:colOff>
      <xdr:row>6</xdr:row>
      <xdr:rowOff>0</xdr:rowOff>
    </xdr:to>
    <xdr:pic>
      <xdr:nvPicPr>
        <xdr:cNvPr id="22" name="0 Imagen" descr="Logo DCP2.PNG">
          <a:extLst>
            <a:ext uri="{FF2B5EF4-FFF2-40B4-BE49-F238E27FC236}">
              <a16:creationId xmlns:a16="http://schemas.microsoft.com/office/drawing/2014/main" id="{00000000-0008-0000-0500-00001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8479750" y="209550"/>
          <a:ext cx="1336300" cy="0"/>
        </a:xfrm>
        <a:prstGeom prst="rect">
          <a:avLst/>
        </a:prstGeom>
        <a:noFill/>
        <a:ln w="9525">
          <a:noFill/>
          <a:miter lim="800000"/>
          <a:headEnd/>
          <a:tailEnd/>
        </a:ln>
      </xdr:spPr>
    </xdr:pic>
    <xdr:clientData/>
  </xdr:twoCellAnchor>
  <xdr:twoCellAnchor editAs="oneCell">
    <xdr:from>
      <xdr:col>0</xdr:col>
      <xdr:colOff>47625</xdr:colOff>
      <xdr:row>6</xdr:row>
      <xdr:rowOff>0</xdr:rowOff>
    </xdr:from>
    <xdr:to>
      <xdr:col>0</xdr:col>
      <xdr:colOff>1507278</xdr:colOff>
      <xdr:row>6</xdr:row>
      <xdr:rowOff>0</xdr:rowOff>
    </xdr:to>
    <xdr:pic>
      <xdr:nvPicPr>
        <xdr:cNvPr id="23" name="Picture 4011" descr="C:\Documents and Settings\acunaaw\Configuración local\Temp\Dibujo.GIF">
          <a:extLst>
            <a:ext uri="{FF2B5EF4-FFF2-40B4-BE49-F238E27FC236}">
              <a16:creationId xmlns:a16="http://schemas.microsoft.com/office/drawing/2014/main" id="{00000000-0008-0000-0500-000017000000}"/>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190500"/>
          <a:ext cx="1562100" cy="0"/>
        </a:xfrm>
        <a:prstGeom prst="rect">
          <a:avLst/>
        </a:prstGeom>
        <a:noFill/>
        <a:ln w="9525">
          <a:noFill/>
          <a:miter lim="800000"/>
          <a:headEnd/>
          <a:tailEnd/>
        </a:ln>
      </xdr:spPr>
    </xdr:pic>
    <xdr:clientData/>
  </xdr:twoCellAnchor>
  <xdr:twoCellAnchor editAs="oneCell">
    <xdr:from>
      <xdr:col>31</xdr:col>
      <xdr:colOff>0</xdr:colOff>
      <xdr:row>6</xdr:row>
      <xdr:rowOff>0</xdr:rowOff>
    </xdr:from>
    <xdr:to>
      <xdr:col>32</xdr:col>
      <xdr:colOff>491338</xdr:colOff>
      <xdr:row>6</xdr:row>
      <xdr:rowOff>0</xdr:rowOff>
    </xdr:to>
    <xdr:pic>
      <xdr:nvPicPr>
        <xdr:cNvPr id="24" name="0 Imagen" descr="Logo DCP2.PNG">
          <a:extLst>
            <a:ext uri="{FF2B5EF4-FFF2-40B4-BE49-F238E27FC236}">
              <a16:creationId xmlns:a16="http://schemas.microsoft.com/office/drawing/2014/main" id="{00000000-0008-0000-0500-000018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8479750" y="247650"/>
          <a:ext cx="1202950" cy="0"/>
        </a:xfrm>
        <a:prstGeom prst="rect">
          <a:avLst/>
        </a:prstGeom>
        <a:noFill/>
        <a:ln w="9525">
          <a:noFill/>
          <a:miter lim="800000"/>
          <a:headEnd/>
          <a:tailEnd/>
        </a:ln>
      </xdr:spPr>
    </xdr:pic>
    <xdr:clientData/>
  </xdr:twoCellAnchor>
  <xdr:twoCellAnchor editAs="oneCell">
    <xdr:from>
      <xdr:col>40</xdr:col>
      <xdr:colOff>0</xdr:colOff>
      <xdr:row>6</xdr:row>
      <xdr:rowOff>0</xdr:rowOff>
    </xdr:from>
    <xdr:to>
      <xdr:col>40</xdr:col>
      <xdr:colOff>858816</xdr:colOff>
      <xdr:row>6</xdr:row>
      <xdr:rowOff>0</xdr:rowOff>
    </xdr:to>
    <xdr:pic>
      <xdr:nvPicPr>
        <xdr:cNvPr id="26" name="0 Imagen" descr="Logo DCP2.PNG">
          <a:extLst>
            <a:ext uri="{FF2B5EF4-FFF2-40B4-BE49-F238E27FC236}">
              <a16:creationId xmlns:a16="http://schemas.microsoft.com/office/drawing/2014/main" id="{00000000-0008-0000-0500-00001A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1337250" y="209550"/>
          <a:ext cx="1116737" cy="0"/>
        </a:xfrm>
        <a:prstGeom prst="rect">
          <a:avLst/>
        </a:prstGeom>
        <a:noFill/>
        <a:ln w="9525">
          <a:noFill/>
          <a:miter lim="800000"/>
          <a:headEnd/>
          <a:tailEnd/>
        </a:ln>
      </xdr:spPr>
    </xdr:pic>
    <xdr:clientData/>
  </xdr:twoCellAnchor>
  <xdr:twoCellAnchor editAs="oneCell">
    <xdr:from>
      <xdr:col>0</xdr:col>
      <xdr:colOff>47625</xdr:colOff>
      <xdr:row>6</xdr:row>
      <xdr:rowOff>0</xdr:rowOff>
    </xdr:from>
    <xdr:to>
      <xdr:col>0</xdr:col>
      <xdr:colOff>1543896</xdr:colOff>
      <xdr:row>6</xdr:row>
      <xdr:rowOff>0</xdr:rowOff>
    </xdr:to>
    <xdr:pic>
      <xdr:nvPicPr>
        <xdr:cNvPr id="27" name="Picture 4011" descr="C:\Documents and Settings\acunaaw\Configuración local\Temp\Dibujo.GIF">
          <a:extLst>
            <a:ext uri="{FF2B5EF4-FFF2-40B4-BE49-F238E27FC236}">
              <a16:creationId xmlns:a16="http://schemas.microsoft.com/office/drawing/2014/main" id="{00000000-0008-0000-0500-00001B000000}"/>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190500"/>
          <a:ext cx="1562100" cy="0"/>
        </a:xfrm>
        <a:prstGeom prst="rect">
          <a:avLst/>
        </a:prstGeom>
        <a:noFill/>
        <a:ln w="9525">
          <a:noFill/>
          <a:miter lim="800000"/>
          <a:headEnd/>
          <a:tailEnd/>
        </a:ln>
      </xdr:spPr>
    </xdr:pic>
    <xdr:clientData/>
  </xdr:twoCellAnchor>
  <xdr:twoCellAnchor editAs="oneCell">
    <xdr:from>
      <xdr:col>40</xdr:col>
      <xdr:colOff>0</xdr:colOff>
      <xdr:row>6</xdr:row>
      <xdr:rowOff>0</xdr:rowOff>
    </xdr:from>
    <xdr:to>
      <xdr:col>40</xdr:col>
      <xdr:colOff>717845</xdr:colOff>
      <xdr:row>6</xdr:row>
      <xdr:rowOff>0</xdr:rowOff>
    </xdr:to>
    <xdr:pic>
      <xdr:nvPicPr>
        <xdr:cNvPr id="28" name="0 Imagen" descr="Logo DCP2.PNG">
          <a:extLst>
            <a:ext uri="{FF2B5EF4-FFF2-40B4-BE49-F238E27FC236}">
              <a16:creationId xmlns:a16="http://schemas.microsoft.com/office/drawing/2014/main" id="{00000000-0008-0000-0500-00001C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1337250" y="247650"/>
          <a:ext cx="983387" cy="0"/>
        </a:xfrm>
        <a:prstGeom prst="rect">
          <a:avLst/>
        </a:prstGeom>
        <a:noFill/>
        <a:ln w="9525">
          <a:noFill/>
          <a:miter lim="800000"/>
          <a:headEnd/>
          <a:tailEnd/>
        </a:ln>
      </xdr:spPr>
    </xdr:pic>
    <xdr:clientData/>
  </xdr:twoCellAnchor>
  <xdr:twoCellAnchor editAs="oneCell">
    <xdr:from>
      <xdr:col>31</xdr:col>
      <xdr:colOff>0</xdr:colOff>
      <xdr:row>6</xdr:row>
      <xdr:rowOff>0</xdr:rowOff>
    </xdr:from>
    <xdr:to>
      <xdr:col>33</xdr:col>
      <xdr:colOff>84938</xdr:colOff>
      <xdr:row>6</xdr:row>
      <xdr:rowOff>0</xdr:rowOff>
    </xdr:to>
    <xdr:pic>
      <xdr:nvPicPr>
        <xdr:cNvPr id="30" name="0 Imagen" descr="Logo DCP2.PNG">
          <a:extLst>
            <a:ext uri="{FF2B5EF4-FFF2-40B4-BE49-F238E27FC236}">
              <a16:creationId xmlns:a16="http://schemas.microsoft.com/office/drawing/2014/main" id="{00000000-0008-0000-0500-00001E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8479750" y="209550"/>
          <a:ext cx="1336300" cy="0"/>
        </a:xfrm>
        <a:prstGeom prst="rect">
          <a:avLst/>
        </a:prstGeom>
        <a:noFill/>
        <a:ln w="9525">
          <a:noFill/>
          <a:miter lim="800000"/>
          <a:headEnd/>
          <a:tailEnd/>
        </a:ln>
      </xdr:spPr>
    </xdr:pic>
    <xdr:clientData/>
  </xdr:twoCellAnchor>
  <xdr:twoCellAnchor editAs="oneCell">
    <xdr:from>
      <xdr:col>0</xdr:col>
      <xdr:colOff>47625</xdr:colOff>
      <xdr:row>6</xdr:row>
      <xdr:rowOff>0</xdr:rowOff>
    </xdr:from>
    <xdr:to>
      <xdr:col>0</xdr:col>
      <xdr:colOff>1543896</xdr:colOff>
      <xdr:row>6</xdr:row>
      <xdr:rowOff>0</xdr:rowOff>
    </xdr:to>
    <xdr:pic>
      <xdr:nvPicPr>
        <xdr:cNvPr id="31" name="Picture 4011" descr="C:\Documents and Settings\acunaaw\Configuración local\Temp\Dibujo.GIF">
          <a:extLst>
            <a:ext uri="{FF2B5EF4-FFF2-40B4-BE49-F238E27FC236}">
              <a16:creationId xmlns:a16="http://schemas.microsoft.com/office/drawing/2014/main" id="{00000000-0008-0000-0500-00001F000000}"/>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190500"/>
          <a:ext cx="1562100" cy="0"/>
        </a:xfrm>
        <a:prstGeom prst="rect">
          <a:avLst/>
        </a:prstGeom>
        <a:noFill/>
        <a:ln w="9525">
          <a:noFill/>
          <a:miter lim="800000"/>
          <a:headEnd/>
          <a:tailEnd/>
        </a:ln>
      </xdr:spPr>
    </xdr:pic>
    <xdr:clientData/>
  </xdr:twoCellAnchor>
  <xdr:twoCellAnchor editAs="oneCell">
    <xdr:from>
      <xdr:col>31</xdr:col>
      <xdr:colOff>0</xdr:colOff>
      <xdr:row>6</xdr:row>
      <xdr:rowOff>0</xdr:rowOff>
    </xdr:from>
    <xdr:to>
      <xdr:col>32</xdr:col>
      <xdr:colOff>472288</xdr:colOff>
      <xdr:row>6</xdr:row>
      <xdr:rowOff>0</xdr:rowOff>
    </xdr:to>
    <xdr:pic>
      <xdr:nvPicPr>
        <xdr:cNvPr id="32" name="0 Imagen" descr="Logo DCP2.PNG">
          <a:extLst>
            <a:ext uri="{FF2B5EF4-FFF2-40B4-BE49-F238E27FC236}">
              <a16:creationId xmlns:a16="http://schemas.microsoft.com/office/drawing/2014/main" id="{00000000-0008-0000-0500-000020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8479750" y="247650"/>
          <a:ext cx="1202950" cy="0"/>
        </a:xfrm>
        <a:prstGeom prst="rect">
          <a:avLst/>
        </a:prstGeom>
        <a:noFill/>
        <a:ln w="9525">
          <a:noFill/>
          <a:miter lim="800000"/>
          <a:headEnd/>
          <a:tailEnd/>
        </a:ln>
      </xdr:spPr>
    </xdr:pic>
    <xdr:clientData/>
  </xdr:twoCellAnchor>
  <xdr:twoCellAnchor editAs="oneCell">
    <xdr:from>
      <xdr:col>43</xdr:col>
      <xdr:colOff>0</xdr:colOff>
      <xdr:row>7</xdr:row>
      <xdr:rowOff>57150</xdr:rowOff>
    </xdr:from>
    <xdr:to>
      <xdr:col>44</xdr:col>
      <xdr:colOff>396012</xdr:colOff>
      <xdr:row>7</xdr:row>
      <xdr:rowOff>57150</xdr:rowOff>
    </xdr:to>
    <xdr:pic>
      <xdr:nvPicPr>
        <xdr:cNvPr id="25" name="0 Imagen" descr="Logo DCP2.PNG">
          <a:extLst>
            <a:ext uri="{FF2B5EF4-FFF2-40B4-BE49-F238E27FC236}">
              <a16:creationId xmlns:a16="http://schemas.microsoft.com/office/drawing/2014/main" id="{896D7F0D-0335-45CA-9A54-B8BEAB555A52}"/>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9413200" y="369570"/>
          <a:ext cx="1015772" cy="0"/>
        </a:xfrm>
        <a:prstGeom prst="rect">
          <a:avLst/>
        </a:prstGeom>
        <a:noFill/>
        <a:ln w="9525">
          <a:noFill/>
          <a:miter lim="800000"/>
          <a:headEnd/>
          <a:tailEnd/>
        </a:ln>
      </xdr:spPr>
    </xdr:pic>
    <xdr:clientData/>
  </xdr:twoCellAnchor>
  <xdr:twoCellAnchor editAs="oneCell">
    <xdr:from>
      <xdr:col>0</xdr:col>
      <xdr:colOff>47625</xdr:colOff>
      <xdr:row>7</xdr:row>
      <xdr:rowOff>38100</xdr:rowOff>
    </xdr:from>
    <xdr:to>
      <xdr:col>0</xdr:col>
      <xdr:colOff>1452245</xdr:colOff>
      <xdr:row>7</xdr:row>
      <xdr:rowOff>38100</xdr:rowOff>
    </xdr:to>
    <xdr:pic>
      <xdr:nvPicPr>
        <xdr:cNvPr id="29" name="Picture 4011" descr="C:\Documents and Settings\acunaaw\Configuración local\Temp\Dibujo.GIF">
          <a:extLst>
            <a:ext uri="{FF2B5EF4-FFF2-40B4-BE49-F238E27FC236}">
              <a16:creationId xmlns:a16="http://schemas.microsoft.com/office/drawing/2014/main" id="{4E4288CF-75B7-46C8-BF35-DD66025173CC}"/>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350520"/>
          <a:ext cx="1409700" cy="0"/>
        </a:xfrm>
        <a:prstGeom prst="rect">
          <a:avLst/>
        </a:prstGeom>
        <a:noFill/>
        <a:ln w="9525">
          <a:noFill/>
          <a:miter lim="800000"/>
          <a:headEnd/>
          <a:tailEnd/>
        </a:ln>
      </xdr:spPr>
    </xdr:pic>
    <xdr:clientData/>
  </xdr:twoCellAnchor>
  <xdr:twoCellAnchor editAs="oneCell">
    <xdr:from>
      <xdr:col>43</xdr:col>
      <xdr:colOff>0</xdr:colOff>
      <xdr:row>7</xdr:row>
      <xdr:rowOff>95250</xdr:rowOff>
    </xdr:from>
    <xdr:to>
      <xdr:col>44</xdr:col>
      <xdr:colOff>321081</xdr:colOff>
      <xdr:row>7</xdr:row>
      <xdr:rowOff>95250</xdr:rowOff>
    </xdr:to>
    <xdr:pic>
      <xdr:nvPicPr>
        <xdr:cNvPr id="33" name="0 Imagen" descr="Logo DCP2.PNG">
          <a:extLst>
            <a:ext uri="{FF2B5EF4-FFF2-40B4-BE49-F238E27FC236}">
              <a16:creationId xmlns:a16="http://schemas.microsoft.com/office/drawing/2014/main" id="{AA357564-030A-4E70-AE39-3F3CB354F4C1}"/>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9413200" y="407670"/>
          <a:ext cx="935762" cy="0"/>
        </a:xfrm>
        <a:prstGeom prst="rect">
          <a:avLst/>
        </a:prstGeom>
        <a:noFill/>
        <a:ln w="9525">
          <a:noFill/>
          <a:miter lim="800000"/>
          <a:headEnd/>
          <a:tailEnd/>
        </a:ln>
      </xdr:spPr>
    </xdr:pic>
    <xdr:clientData/>
  </xdr:twoCellAnchor>
  <xdr:twoCellAnchor editAs="oneCell">
    <xdr:from>
      <xdr:col>36</xdr:col>
      <xdr:colOff>0</xdr:colOff>
      <xdr:row>7</xdr:row>
      <xdr:rowOff>57150</xdr:rowOff>
    </xdr:from>
    <xdr:to>
      <xdr:col>37</xdr:col>
      <xdr:colOff>616496</xdr:colOff>
      <xdr:row>7</xdr:row>
      <xdr:rowOff>57150</xdr:rowOff>
    </xdr:to>
    <xdr:pic>
      <xdr:nvPicPr>
        <xdr:cNvPr id="34" name="0 Imagen" descr="Logo DCP2.PNG">
          <a:extLst>
            <a:ext uri="{FF2B5EF4-FFF2-40B4-BE49-F238E27FC236}">
              <a16:creationId xmlns:a16="http://schemas.microsoft.com/office/drawing/2014/main" id="{322336F6-7BFB-4596-99A7-86C60B9CD23F}"/>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7317700" y="369570"/>
          <a:ext cx="1196143" cy="0"/>
        </a:xfrm>
        <a:prstGeom prst="rect">
          <a:avLst/>
        </a:prstGeom>
        <a:noFill/>
        <a:ln w="9525">
          <a:noFill/>
          <a:miter lim="800000"/>
          <a:headEnd/>
          <a:tailEnd/>
        </a:ln>
      </xdr:spPr>
    </xdr:pic>
    <xdr:clientData/>
  </xdr:twoCellAnchor>
  <xdr:twoCellAnchor editAs="oneCell">
    <xdr:from>
      <xdr:col>0</xdr:col>
      <xdr:colOff>47625</xdr:colOff>
      <xdr:row>7</xdr:row>
      <xdr:rowOff>38100</xdr:rowOff>
    </xdr:from>
    <xdr:to>
      <xdr:col>0</xdr:col>
      <xdr:colOff>1452245</xdr:colOff>
      <xdr:row>7</xdr:row>
      <xdr:rowOff>38100</xdr:rowOff>
    </xdr:to>
    <xdr:pic>
      <xdr:nvPicPr>
        <xdr:cNvPr id="35" name="Picture 4011" descr="C:\Documents and Settings\acunaaw\Configuración local\Temp\Dibujo.GIF">
          <a:extLst>
            <a:ext uri="{FF2B5EF4-FFF2-40B4-BE49-F238E27FC236}">
              <a16:creationId xmlns:a16="http://schemas.microsoft.com/office/drawing/2014/main" id="{A70F4519-C05B-42AE-81F1-DBC61A7FF9DA}"/>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350520"/>
          <a:ext cx="1409700" cy="0"/>
        </a:xfrm>
        <a:prstGeom prst="rect">
          <a:avLst/>
        </a:prstGeom>
        <a:noFill/>
        <a:ln w="9525">
          <a:noFill/>
          <a:miter lim="800000"/>
          <a:headEnd/>
          <a:tailEnd/>
        </a:ln>
      </xdr:spPr>
    </xdr:pic>
    <xdr:clientData/>
  </xdr:twoCellAnchor>
  <xdr:twoCellAnchor editAs="oneCell">
    <xdr:from>
      <xdr:col>36</xdr:col>
      <xdr:colOff>0</xdr:colOff>
      <xdr:row>7</xdr:row>
      <xdr:rowOff>95250</xdr:rowOff>
    </xdr:from>
    <xdr:to>
      <xdr:col>37</xdr:col>
      <xdr:colOff>508418</xdr:colOff>
      <xdr:row>7</xdr:row>
      <xdr:rowOff>95250</xdr:rowOff>
    </xdr:to>
    <xdr:pic>
      <xdr:nvPicPr>
        <xdr:cNvPr id="36" name="0 Imagen" descr="Logo DCP2.PNG">
          <a:extLst>
            <a:ext uri="{FF2B5EF4-FFF2-40B4-BE49-F238E27FC236}">
              <a16:creationId xmlns:a16="http://schemas.microsoft.com/office/drawing/2014/main" id="{25AF191D-6F5A-4723-B01F-E27B3109060F}"/>
            </a:ext>
          </a:extLst>
        </xdr:cNvPr>
        <xdr:cNvPicPr>
          <a:picLocks noChangeAspect="1" noChangeArrowheads="1"/>
        </xdr:cNvPicPr>
      </xdr:nvPicPr>
      <xdr:blipFill>
        <a:blip xmlns:r="http://schemas.openxmlformats.org/officeDocument/2006/relationships" r:embed="rId1"/>
        <a:srcRect/>
        <a:stretch>
          <a:fillRect/>
        </a:stretch>
      </xdr:blipFill>
      <xdr:spPr bwMode="auto">
        <a:xfrm>
          <a:off x="27317700" y="407670"/>
          <a:ext cx="1104591" cy="0"/>
        </a:xfrm>
        <a:prstGeom prst="rect">
          <a:avLst/>
        </a:prstGeom>
        <a:noFill/>
        <a:ln w="9525">
          <a:noFill/>
          <a:miter lim="800000"/>
          <a:headEnd/>
          <a:tailEnd/>
        </a:ln>
      </xdr:spPr>
    </xdr:pic>
    <xdr:clientData/>
  </xdr:twoCellAnchor>
  <xdr:twoCellAnchor editAs="oneCell">
    <xdr:from>
      <xdr:col>41</xdr:col>
      <xdr:colOff>0</xdr:colOff>
      <xdr:row>6</xdr:row>
      <xdr:rowOff>57150</xdr:rowOff>
    </xdr:from>
    <xdr:to>
      <xdr:col>42</xdr:col>
      <xdr:colOff>358437</xdr:colOff>
      <xdr:row>6</xdr:row>
      <xdr:rowOff>57150</xdr:rowOff>
    </xdr:to>
    <xdr:pic>
      <xdr:nvPicPr>
        <xdr:cNvPr id="45" name="0 Imagen" descr="Logo DCP2.PNG">
          <a:extLst>
            <a:ext uri="{FF2B5EF4-FFF2-40B4-BE49-F238E27FC236}">
              <a16:creationId xmlns:a16="http://schemas.microsoft.com/office/drawing/2014/main" id="{ED82ED94-431B-4779-8539-89C030B54B87}"/>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4960560" y="369570"/>
          <a:ext cx="846117" cy="0"/>
        </a:xfrm>
        <a:prstGeom prst="rect">
          <a:avLst/>
        </a:prstGeom>
        <a:noFill/>
        <a:ln w="9525">
          <a:noFill/>
          <a:miter lim="800000"/>
          <a:headEnd/>
          <a:tailEnd/>
        </a:ln>
      </xdr:spPr>
    </xdr:pic>
    <xdr:clientData/>
  </xdr:twoCellAnchor>
  <xdr:twoCellAnchor editAs="oneCell">
    <xdr:from>
      <xdr:col>0</xdr:col>
      <xdr:colOff>47625</xdr:colOff>
      <xdr:row>6</xdr:row>
      <xdr:rowOff>38100</xdr:rowOff>
    </xdr:from>
    <xdr:to>
      <xdr:col>0</xdr:col>
      <xdr:colOff>1543896</xdr:colOff>
      <xdr:row>6</xdr:row>
      <xdr:rowOff>38100</xdr:rowOff>
    </xdr:to>
    <xdr:pic>
      <xdr:nvPicPr>
        <xdr:cNvPr id="46" name="Picture 4011" descr="C:\Documents and Settings\acunaaw\Configuración local\Temp\Dibujo.GIF">
          <a:extLst>
            <a:ext uri="{FF2B5EF4-FFF2-40B4-BE49-F238E27FC236}">
              <a16:creationId xmlns:a16="http://schemas.microsoft.com/office/drawing/2014/main" id="{C9D67BBD-1116-4C7A-977F-3B08DC958607}"/>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350520"/>
          <a:ext cx="1501351" cy="0"/>
        </a:xfrm>
        <a:prstGeom prst="rect">
          <a:avLst/>
        </a:prstGeom>
        <a:noFill/>
        <a:ln w="9525">
          <a:noFill/>
          <a:miter lim="800000"/>
          <a:headEnd/>
          <a:tailEnd/>
        </a:ln>
      </xdr:spPr>
    </xdr:pic>
    <xdr:clientData/>
  </xdr:twoCellAnchor>
  <xdr:twoCellAnchor editAs="oneCell">
    <xdr:from>
      <xdr:col>41</xdr:col>
      <xdr:colOff>0</xdr:colOff>
      <xdr:row>6</xdr:row>
      <xdr:rowOff>95250</xdr:rowOff>
    </xdr:from>
    <xdr:to>
      <xdr:col>42</xdr:col>
      <xdr:colOff>217466</xdr:colOff>
      <xdr:row>6</xdr:row>
      <xdr:rowOff>95250</xdr:rowOff>
    </xdr:to>
    <xdr:pic>
      <xdr:nvPicPr>
        <xdr:cNvPr id="47" name="0 Imagen" descr="Logo DCP2.PNG">
          <a:extLst>
            <a:ext uri="{FF2B5EF4-FFF2-40B4-BE49-F238E27FC236}">
              <a16:creationId xmlns:a16="http://schemas.microsoft.com/office/drawing/2014/main" id="{35819696-6FC0-4B41-95B4-1F0E16B961B9}"/>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4960560" y="407670"/>
          <a:ext cx="712766" cy="0"/>
        </a:xfrm>
        <a:prstGeom prst="rect">
          <a:avLst/>
        </a:prstGeom>
        <a:noFill/>
        <a:ln w="9525">
          <a:noFill/>
          <a:miter lim="800000"/>
          <a:headEnd/>
          <a:tailEnd/>
        </a:ln>
      </xdr:spPr>
    </xdr:pic>
    <xdr:clientData/>
  </xdr:twoCellAnchor>
  <xdr:twoCellAnchor editAs="oneCell">
    <xdr:from>
      <xdr:col>32</xdr:col>
      <xdr:colOff>0</xdr:colOff>
      <xdr:row>6</xdr:row>
      <xdr:rowOff>57150</xdr:rowOff>
    </xdr:from>
    <xdr:to>
      <xdr:col>34</xdr:col>
      <xdr:colOff>123038</xdr:colOff>
      <xdr:row>6</xdr:row>
      <xdr:rowOff>57150</xdr:rowOff>
    </xdr:to>
    <xdr:pic>
      <xdr:nvPicPr>
        <xdr:cNvPr id="48" name="0 Imagen" descr="Logo DCP2.PNG">
          <a:extLst>
            <a:ext uri="{FF2B5EF4-FFF2-40B4-BE49-F238E27FC236}">
              <a16:creationId xmlns:a16="http://schemas.microsoft.com/office/drawing/2014/main" id="{4234CEA2-22C8-40D5-827E-CDA39F413FC6}"/>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0426660" y="369570"/>
          <a:ext cx="1220319" cy="0"/>
        </a:xfrm>
        <a:prstGeom prst="rect">
          <a:avLst/>
        </a:prstGeom>
        <a:noFill/>
        <a:ln w="9525">
          <a:noFill/>
          <a:miter lim="800000"/>
          <a:headEnd/>
          <a:tailEnd/>
        </a:ln>
      </xdr:spPr>
    </xdr:pic>
    <xdr:clientData/>
  </xdr:twoCellAnchor>
  <xdr:twoCellAnchor editAs="oneCell">
    <xdr:from>
      <xdr:col>0</xdr:col>
      <xdr:colOff>47625</xdr:colOff>
      <xdr:row>6</xdr:row>
      <xdr:rowOff>38100</xdr:rowOff>
    </xdr:from>
    <xdr:to>
      <xdr:col>0</xdr:col>
      <xdr:colOff>1543896</xdr:colOff>
      <xdr:row>6</xdr:row>
      <xdr:rowOff>38100</xdr:rowOff>
    </xdr:to>
    <xdr:pic>
      <xdr:nvPicPr>
        <xdr:cNvPr id="49" name="Picture 4011" descr="C:\Documents and Settings\acunaaw\Configuración local\Temp\Dibujo.GIF">
          <a:extLst>
            <a:ext uri="{FF2B5EF4-FFF2-40B4-BE49-F238E27FC236}">
              <a16:creationId xmlns:a16="http://schemas.microsoft.com/office/drawing/2014/main" id="{45771F10-8876-4D8E-B4AB-CF5DCC919CFC}"/>
            </a:ext>
          </a:extLst>
        </xdr:cNvPr>
        <xdr:cNvPicPr>
          <a:picLocks noChangeAspect="1" noChangeArrowheads="1"/>
        </xdr:cNvPicPr>
      </xdr:nvPicPr>
      <xdr:blipFill>
        <a:blip xmlns:r="http://schemas.openxmlformats.org/officeDocument/2006/relationships" r:embed="rId2"/>
        <a:srcRect/>
        <a:stretch>
          <a:fillRect/>
        </a:stretch>
      </xdr:blipFill>
      <xdr:spPr bwMode="auto">
        <a:xfrm>
          <a:off x="47625" y="350520"/>
          <a:ext cx="1501351" cy="0"/>
        </a:xfrm>
        <a:prstGeom prst="rect">
          <a:avLst/>
        </a:prstGeom>
        <a:noFill/>
        <a:ln w="9525">
          <a:noFill/>
          <a:miter lim="800000"/>
          <a:headEnd/>
          <a:tailEnd/>
        </a:ln>
      </xdr:spPr>
    </xdr:pic>
    <xdr:clientData/>
  </xdr:twoCellAnchor>
  <xdr:twoCellAnchor editAs="oneCell">
    <xdr:from>
      <xdr:col>32</xdr:col>
      <xdr:colOff>0</xdr:colOff>
      <xdr:row>6</xdr:row>
      <xdr:rowOff>95250</xdr:rowOff>
    </xdr:from>
    <xdr:to>
      <xdr:col>34</xdr:col>
      <xdr:colOff>772</xdr:colOff>
      <xdr:row>6</xdr:row>
      <xdr:rowOff>95250</xdr:rowOff>
    </xdr:to>
    <xdr:pic>
      <xdr:nvPicPr>
        <xdr:cNvPr id="50" name="0 Imagen" descr="Logo DCP2.PNG">
          <a:extLst>
            <a:ext uri="{FF2B5EF4-FFF2-40B4-BE49-F238E27FC236}">
              <a16:creationId xmlns:a16="http://schemas.microsoft.com/office/drawing/2014/main" id="{7D27E2B2-064A-4DE2-B064-D1276D09AF33}"/>
            </a:ext>
          </a:extLst>
        </xdr:cNvPr>
        <xdr:cNvPicPr>
          <a:picLocks noChangeAspect="1" noChangeArrowheads="1"/>
        </xdr:cNvPicPr>
      </xdr:nvPicPr>
      <xdr:blipFill>
        <a:blip xmlns:r="http://schemas.openxmlformats.org/officeDocument/2006/relationships" r:embed="rId1"/>
        <a:srcRect/>
        <a:stretch>
          <a:fillRect/>
        </a:stretch>
      </xdr:blipFill>
      <xdr:spPr bwMode="auto">
        <a:xfrm>
          <a:off x="30426660" y="407670"/>
          <a:ext cx="1086969" cy="0"/>
        </a:xfrm>
        <a:prstGeom prst="rect">
          <a:avLst/>
        </a:prstGeom>
        <a:noFill/>
        <a:ln w="9525">
          <a:noFill/>
          <a:miter lim="800000"/>
          <a:headEnd/>
          <a:tailEnd/>
        </a:ln>
      </xdr:spPr>
    </xdr:pic>
    <xdr:clientData/>
  </xdr:twoCellAnchor>
  <xdr:twoCellAnchor editAs="oneCell">
    <xdr:from>
      <xdr:col>14</xdr:col>
      <xdr:colOff>393700</xdr:colOff>
      <xdr:row>0</xdr:row>
      <xdr:rowOff>0</xdr:rowOff>
    </xdr:from>
    <xdr:to>
      <xdr:col>21</xdr:col>
      <xdr:colOff>356870</xdr:colOff>
      <xdr:row>6</xdr:row>
      <xdr:rowOff>85725</xdr:rowOff>
    </xdr:to>
    <xdr:pic>
      <xdr:nvPicPr>
        <xdr:cNvPr id="5" name="Imagen 4">
          <a:extLst>
            <a:ext uri="{FF2B5EF4-FFF2-40B4-BE49-F238E27FC236}">
              <a16:creationId xmlns:a16="http://schemas.microsoft.com/office/drawing/2014/main" id="{306CB86C-8757-4D4B-96C9-296CE23ACB04}"/>
            </a:ext>
            <a:ext uri="{147F2762-F138-4A5C-976F-8EAC2B608ADB}">
              <a16:predDERef xmlns:a16="http://schemas.microsoft.com/office/drawing/2014/main" pred="{7D27E2B2-064A-4DE2-B064-D1276D09AF33}"/>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2593300" y="0"/>
          <a:ext cx="6529070" cy="1152525"/>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5</xdr:col>
      <xdr:colOff>97972</xdr:colOff>
      <xdr:row>0</xdr:row>
      <xdr:rowOff>0</xdr:rowOff>
    </xdr:from>
    <xdr:to>
      <xdr:col>8</xdr:col>
      <xdr:colOff>1621970</xdr:colOff>
      <xdr:row>2</xdr:row>
      <xdr:rowOff>437606</xdr:rowOff>
    </xdr:to>
    <xdr:pic>
      <xdr:nvPicPr>
        <xdr:cNvPr id="2" name="Imagen 1">
          <a:extLst>
            <a:ext uri="{FF2B5EF4-FFF2-40B4-BE49-F238E27FC236}">
              <a16:creationId xmlns:a16="http://schemas.microsoft.com/office/drawing/2014/main" id="{287DC5AF-F347-4624-8DB9-2AF5AF1A43D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951029" y="0"/>
          <a:ext cx="6226627" cy="807720"/>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8</xdr:col>
      <xdr:colOff>2514597</xdr:colOff>
      <xdr:row>0</xdr:row>
      <xdr:rowOff>0</xdr:rowOff>
    </xdr:from>
    <xdr:to>
      <xdr:col>9</xdr:col>
      <xdr:colOff>1194976</xdr:colOff>
      <xdr:row>1</xdr:row>
      <xdr:rowOff>630283</xdr:rowOff>
    </xdr:to>
    <xdr:pic>
      <xdr:nvPicPr>
        <xdr:cNvPr id="3" name="Imagen 2">
          <a:extLst>
            <a:ext uri="{FF2B5EF4-FFF2-40B4-BE49-F238E27FC236}">
              <a16:creationId xmlns:a16="http://schemas.microsoft.com/office/drawing/2014/main" id="{2B42FE87-7703-4DA6-86E0-9F08C742747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924311" y="0"/>
          <a:ext cx="4994094" cy="815340"/>
        </a:xfrm>
        <a:prstGeom prst="rect">
          <a:avLst/>
        </a:prstGeom>
        <a:effectLst>
          <a:outerShdw blurRad="50800" dist="50800" dir="6660000" algn="ctr" rotWithShape="0">
            <a:srgbClr val="000000">
              <a:alpha val="19000"/>
            </a:srgbClr>
          </a:outerShdw>
          <a:reflection blurRad="812800" stA="20000" endPos="65000" dist="787400" dir="5400000" sy="-100000" algn="bl" rotWithShape="0"/>
        </a:effec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5C17AE-E2A0-4ABE-B94E-BC1B71D026DD}">
  <dimension ref="C3:O26"/>
  <sheetViews>
    <sheetView showGridLines="0" tabSelected="1" zoomScale="70" zoomScaleNormal="70" workbookViewId="0">
      <selection activeCell="D24" sqref="D24:O24"/>
    </sheetView>
  </sheetViews>
  <sheetFormatPr baseColWidth="10" defaultColWidth="11.44140625" defaultRowHeight="14.4"/>
  <cols>
    <col min="1" max="1" width="11.44140625" style="80" customWidth="1"/>
    <col min="2" max="2" width="11.88671875" style="80" customWidth="1"/>
    <col min="3" max="3" width="13.44140625" style="80" customWidth="1"/>
    <col min="4" max="12" width="11.44140625" style="80"/>
    <col min="13" max="13" width="18.88671875" style="80" customWidth="1"/>
    <col min="14" max="14" width="17.21875" style="80" customWidth="1"/>
    <col min="15" max="15" width="39.88671875" style="80" customWidth="1"/>
    <col min="16" max="16" width="16" style="80" customWidth="1"/>
    <col min="17" max="16384" width="11.44140625" style="80"/>
  </cols>
  <sheetData>
    <row r="3" spans="3:15" ht="26.4" customHeight="1">
      <c r="D3" s="414" t="s">
        <v>0</v>
      </c>
      <c r="E3" s="414"/>
      <c r="F3" s="414"/>
      <c r="G3" s="414"/>
      <c r="H3" s="414"/>
      <c r="I3" s="414"/>
      <c r="J3" s="414"/>
      <c r="K3" s="414"/>
      <c r="L3" s="414"/>
      <c r="M3" s="414"/>
      <c r="N3" s="414"/>
    </row>
    <row r="4" spans="3:15" ht="26.4" customHeight="1">
      <c r="D4" s="414"/>
      <c r="E4" s="414"/>
      <c r="F4" s="414"/>
      <c r="G4" s="414"/>
      <c r="H4" s="414"/>
      <c r="I4" s="414"/>
      <c r="J4" s="414"/>
      <c r="K4" s="414"/>
      <c r="L4" s="414"/>
      <c r="M4" s="414"/>
      <c r="N4" s="414"/>
    </row>
    <row r="5" spans="3:15" ht="26.4" customHeight="1">
      <c r="D5" s="414"/>
      <c r="E5" s="414"/>
      <c r="F5" s="414"/>
      <c r="G5" s="414"/>
      <c r="H5" s="414"/>
      <c r="I5" s="414"/>
      <c r="J5" s="414"/>
      <c r="K5" s="414"/>
      <c r="L5" s="414"/>
      <c r="M5" s="414"/>
      <c r="N5" s="414"/>
    </row>
    <row r="6" spans="3:15" ht="28.95" customHeight="1">
      <c r="D6" s="414"/>
      <c r="E6" s="414"/>
      <c r="F6" s="414"/>
      <c r="G6" s="414"/>
      <c r="H6" s="414"/>
      <c r="I6" s="414"/>
      <c r="J6" s="414"/>
      <c r="K6" s="414"/>
      <c r="L6" s="414"/>
      <c r="M6" s="414"/>
      <c r="N6" s="414"/>
    </row>
    <row r="7" spans="3:15" ht="28.2" customHeight="1">
      <c r="D7" s="414"/>
      <c r="E7" s="414"/>
      <c r="F7" s="414"/>
      <c r="G7" s="414"/>
      <c r="H7" s="414"/>
      <c r="I7" s="414"/>
      <c r="J7" s="414"/>
      <c r="K7" s="414"/>
      <c r="L7" s="414"/>
      <c r="M7" s="414"/>
      <c r="N7" s="414"/>
    </row>
    <row r="12" spans="3:15">
      <c r="C12" s="81" t="s">
        <v>1</v>
      </c>
      <c r="D12" s="412" t="s">
        <v>2</v>
      </c>
      <c r="E12" s="412"/>
      <c r="F12" s="412"/>
      <c r="G12" s="412"/>
      <c r="H12" s="412"/>
      <c r="I12" s="412"/>
      <c r="J12" s="412"/>
      <c r="K12" s="412"/>
      <c r="L12" s="412"/>
      <c r="M12" s="412"/>
      <c r="N12" s="412"/>
      <c r="O12" s="412"/>
    </row>
    <row r="13" spans="3:15">
      <c r="C13" s="81"/>
      <c r="D13" s="82"/>
      <c r="E13" s="82"/>
      <c r="F13" s="82"/>
      <c r="G13" s="82"/>
      <c r="H13" s="82"/>
      <c r="I13" s="82"/>
      <c r="J13" s="82"/>
      <c r="K13" s="82"/>
      <c r="L13" s="82"/>
      <c r="M13" s="82"/>
      <c r="N13" s="82"/>
      <c r="O13" s="82"/>
    </row>
    <row r="14" spans="3:15">
      <c r="C14" s="81" t="s">
        <v>3</v>
      </c>
      <c r="D14" s="412" t="s">
        <v>4</v>
      </c>
      <c r="E14" s="412"/>
      <c r="F14" s="412"/>
      <c r="G14" s="412"/>
      <c r="H14" s="412"/>
      <c r="I14" s="412"/>
      <c r="J14" s="412"/>
      <c r="K14" s="412"/>
      <c r="L14" s="412"/>
      <c r="M14" s="412"/>
      <c r="N14" s="412"/>
      <c r="O14" s="412"/>
    </row>
    <row r="15" spans="3:15">
      <c r="C15" s="81"/>
      <c r="D15" s="82"/>
      <c r="E15" s="82"/>
      <c r="F15" s="82"/>
      <c r="G15" s="82"/>
      <c r="H15" s="82"/>
      <c r="I15" s="82"/>
      <c r="J15" s="82"/>
      <c r="K15" s="82"/>
      <c r="L15" s="82"/>
      <c r="M15" s="82"/>
      <c r="N15" s="82"/>
      <c r="O15" s="82"/>
    </row>
    <row r="16" spans="3:15">
      <c r="C16" s="81" t="s">
        <v>5</v>
      </c>
      <c r="D16" s="412" t="s">
        <v>6</v>
      </c>
      <c r="E16" s="412"/>
      <c r="F16" s="412"/>
      <c r="G16" s="412"/>
      <c r="H16" s="412"/>
      <c r="I16" s="412"/>
      <c r="J16" s="412"/>
      <c r="K16" s="412"/>
      <c r="L16" s="412"/>
      <c r="M16" s="412"/>
      <c r="N16" s="412"/>
      <c r="O16" s="412"/>
    </row>
    <row r="17" spans="3:15">
      <c r="C17" s="81"/>
      <c r="D17" s="82"/>
      <c r="E17" s="82"/>
      <c r="F17" s="82"/>
      <c r="G17" s="82"/>
      <c r="H17" s="82"/>
      <c r="I17" s="82"/>
      <c r="J17" s="82"/>
      <c r="K17" s="82"/>
      <c r="L17" s="82"/>
      <c r="M17" s="82"/>
      <c r="N17" s="82"/>
      <c r="O17" s="82"/>
    </row>
    <row r="18" spans="3:15">
      <c r="C18" s="81" t="s">
        <v>7</v>
      </c>
      <c r="D18" s="412" t="s">
        <v>8</v>
      </c>
      <c r="E18" s="412"/>
      <c r="F18" s="412"/>
      <c r="G18" s="412"/>
      <c r="H18" s="412"/>
      <c r="I18" s="412"/>
      <c r="J18" s="412"/>
      <c r="K18" s="412"/>
      <c r="L18" s="412"/>
      <c r="M18" s="412"/>
      <c r="N18" s="412"/>
      <c r="O18" s="412"/>
    </row>
    <row r="19" spans="3:15">
      <c r="C19" s="81"/>
      <c r="D19" s="82"/>
      <c r="E19" s="82"/>
      <c r="F19" s="82"/>
      <c r="G19" s="82"/>
      <c r="H19" s="82"/>
      <c r="I19" s="82"/>
      <c r="J19" s="82"/>
      <c r="K19" s="82"/>
      <c r="L19" s="82"/>
      <c r="M19" s="82"/>
      <c r="N19" s="82"/>
      <c r="O19" s="82"/>
    </row>
    <row r="20" spans="3:15">
      <c r="C20" s="81" t="s">
        <v>9</v>
      </c>
      <c r="D20" s="412" t="s">
        <v>10</v>
      </c>
      <c r="E20" s="412"/>
      <c r="F20" s="412"/>
      <c r="G20" s="412"/>
      <c r="H20" s="412"/>
      <c r="I20" s="412"/>
      <c r="J20" s="412"/>
      <c r="K20" s="412"/>
      <c r="L20" s="412"/>
      <c r="M20" s="412"/>
      <c r="N20" s="412"/>
      <c r="O20" s="412"/>
    </row>
    <row r="21" spans="3:15">
      <c r="D21" s="82"/>
      <c r="E21" s="82"/>
      <c r="F21" s="82"/>
      <c r="G21" s="82"/>
      <c r="H21" s="82"/>
      <c r="I21" s="82"/>
      <c r="J21" s="82"/>
      <c r="K21" s="82"/>
      <c r="L21" s="82"/>
      <c r="M21" s="82"/>
      <c r="N21" s="82"/>
      <c r="O21" s="82"/>
    </row>
    <row r="22" spans="3:15">
      <c r="C22" s="81" t="s">
        <v>12</v>
      </c>
      <c r="D22" s="412" t="s">
        <v>13</v>
      </c>
      <c r="E22" s="412"/>
      <c r="F22" s="412"/>
      <c r="G22" s="412"/>
      <c r="H22" s="412"/>
      <c r="I22" s="412"/>
      <c r="J22" s="412"/>
      <c r="K22" s="412"/>
      <c r="L22" s="412"/>
      <c r="M22" s="412"/>
      <c r="N22" s="412"/>
      <c r="O22" s="412"/>
    </row>
    <row r="23" spans="3:15">
      <c r="D23" s="82"/>
      <c r="E23" s="82"/>
      <c r="F23" s="82"/>
      <c r="G23" s="82"/>
      <c r="H23" s="82"/>
      <c r="I23" s="82"/>
      <c r="J23" s="82"/>
      <c r="K23" s="82"/>
      <c r="L23" s="82"/>
      <c r="M23" s="82"/>
      <c r="N23" s="82"/>
      <c r="O23" s="82"/>
    </row>
    <row r="24" spans="3:15">
      <c r="C24" s="81" t="s">
        <v>14</v>
      </c>
      <c r="D24" s="412" t="s">
        <v>15</v>
      </c>
      <c r="E24" s="412"/>
      <c r="F24" s="412"/>
      <c r="G24" s="412"/>
      <c r="H24" s="412"/>
      <c r="I24" s="412"/>
      <c r="J24" s="412"/>
      <c r="K24" s="412"/>
      <c r="L24" s="412"/>
      <c r="M24" s="412"/>
      <c r="N24" s="412"/>
      <c r="O24" s="412"/>
    </row>
    <row r="25" spans="3:15">
      <c r="D25" s="82"/>
      <c r="E25" s="82"/>
      <c r="F25" s="82"/>
      <c r="G25" s="82"/>
      <c r="H25" s="82"/>
      <c r="I25" s="82"/>
      <c r="J25" s="82"/>
      <c r="K25" s="82"/>
      <c r="L25" s="82"/>
      <c r="M25" s="82"/>
      <c r="N25" s="82"/>
      <c r="O25" s="82"/>
    </row>
    <row r="26" spans="3:15">
      <c r="C26" s="81"/>
      <c r="D26" s="413"/>
      <c r="E26" s="413"/>
      <c r="F26" s="413"/>
      <c r="G26" s="413"/>
      <c r="H26" s="413"/>
      <c r="I26" s="413"/>
      <c r="J26" s="413"/>
      <c r="K26" s="413"/>
      <c r="L26" s="413"/>
      <c r="M26" s="413"/>
      <c r="N26" s="413"/>
      <c r="O26" s="413"/>
    </row>
  </sheetData>
  <sheetProtection algorithmName="SHA-512" hashValue="HieaItlPwE78bnjZ3ai9uB+Qqa+/smV10kogdM0i1mB6lXWTaUGqQCj60FiV+vCIgKFU1iVCQpVlb/jjb2K0NA==" saltValue="v6g4qe67g9gtHtQcwKQ9Bw==" spinCount="100000" sheet="1" objects="1" scenarios="1"/>
  <mergeCells count="9">
    <mergeCell ref="D22:O22"/>
    <mergeCell ref="D24:O24"/>
    <mergeCell ref="D26:O26"/>
    <mergeCell ref="D3:N7"/>
    <mergeCell ref="D12:O12"/>
    <mergeCell ref="D14:O14"/>
    <mergeCell ref="D16:O16"/>
    <mergeCell ref="D18:O18"/>
    <mergeCell ref="D20:O20"/>
  </mergeCells>
  <hyperlinks>
    <hyperlink ref="D12" location="'Anexo 1'!Área_de_impresión" display="FECHAS IMPORTANTES ASOCIADAS A LOS CONTRATOS DE PRÉSTAMO DE INVERSIÓN EN EJECUCIÓN" xr:uid="{D737F6C1-0815-4365-BE42-B6C04ECCDE6A}"/>
    <hyperlink ref="D14" location="'Anexo 2'!Área_de_impresión" display="ESTADO FINANCIERO, FÍSICO Y DE PLAZOS ASOCIADOS A LOS CRÉDITOS DE INVERSIÓN EN EJECUCIÓN" xr:uid="{98353973-B0DE-4730-B71F-F2C81F6EA66A}"/>
    <hyperlink ref="D16" location="'Anexo 3'!Área_de_impresión" display="PROGRAMACIÓN DE DESEMBOLSOS DE LOS CRÉDITOS EXTERNOS DE INVERSIÓN EN EJECUCIÓN" xr:uid="{7D45EA03-9C8B-4660-AE63-E73E6A2ED78F}"/>
    <hyperlink ref="D18" location="'Anexo 4'!Área_de_impresión" display="ESTADO FINANCIERO DE LA CONTRAPARTIDA NACIONAL/INSTITUCIONAL Y DONACIÓN ASOCIADOS A LOS CRÉDITOS DE INVERSIÓN EN EJECUCIÓN" xr:uid="{B84FE683-8903-4CFB-A75B-453620B3115E}"/>
    <hyperlink ref="D20" location="'Anexo 5'!Área_de_impresión" display="DESEMBOLSOS, AVANCE FINANCIERO Y AVANCE FISICO 2013 - I SEM 2022 DE LOS CRÉDITOS DE INVERSIÓN EN EJECUCIÓN" xr:uid="{D6B4881C-266F-4FDE-8A98-AEACCE0BBE50}"/>
    <hyperlink ref="D22" location="'Anexo 6'!Área_de_impresión" display="GESTIÓN DEL VALOR PLANIFICADO DE LOS CRÉDITOS DE INVERSIÓN EN EJECUCIÓN" xr:uid="{2FDD7A6E-C1BB-4068-A338-1AD4F3F24DFF}"/>
    <hyperlink ref="D24" location="'Anexo 7'!Área_de_impresión" display="AJUSTES EN EL MONTO TOTAL DEL PLAN DE INVERSIÓN DE LOS PROGRAMAS/PROYECTOS EN EJECUCIÓN" xr:uid="{E59DA96D-0248-46AC-8902-2BE03920BFD6}"/>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dimension ref="A1:AZ162"/>
  <sheetViews>
    <sheetView showGridLines="0" showRuler="0" topLeftCell="A4" zoomScale="70" zoomScaleNormal="70" zoomScaleSheetLayoutView="55" zoomScalePageLayoutView="80" workbookViewId="0">
      <selection activeCell="A4" sqref="A4:N60"/>
    </sheetView>
  </sheetViews>
  <sheetFormatPr baseColWidth="10" defaultColWidth="11" defaultRowHeight="14.4"/>
  <cols>
    <col min="1" max="1" width="33.21875" style="142" customWidth="1"/>
    <col min="2" max="2" width="72.44140625" style="142" customWidth="1"/>
    <col min="3" max="3" width="16.5546875" style="1" customWidth="1"/>
    <col min="4" max="4" width="20" style="1" customWidth="1"/>
    <col min="5" max="5" width="28.5546875" style="80" customWidth="1"/>
    <col min="6" max="6" width="24.88671875" style="1" customWidth="1"/>
    <col min="7" max="7" width="17" style="1" customWidth="1"/>
    <col min="8" max="8" width="12.21875" style="1" customWidth="1"/>
    <col min="9" max="9" width="19" style="1" customWidth="1"/>
    <col min="10" max="10" width="19.77734375" style="1" customWidth="1"/>
    <col min="11" max="11" width="19.109375" style="1" customWidth="1"/>
    <col min="12" max="12" width="19.33203125" style="1" customWidth="1"/>
    <col min="13" max="13" width="16" style="1" customWidth="1"/>
    <col min="14" max="14" width="17.44140625" style="1" customWidth="1"/>
    <col min="15" max="15" width="11" style="1" customWidth="1"/>
    <col min="16" max="16384" width="11" style="1"/>
  </cols>
  <sheetData>
    <row r="1" spans="1:17" ht="25.2" customHeight="1">
      <c r="A1" s="421"/>
      <c r="B1" s="421"/>
      <c r="C1" s="421"/>
      <c r="D1" s="421"/>
      <c r="E1" s="421"/>
      <c r="F1" s="421"/>
      <c r="G1" s="421"/>
      <c r="H1" s="421"/>
      <c r="I1" s="421"/>
      <c r="J1" s="421"/>
      <c r="K1" s="421"/>
      <c r="L1" s="421"/>
      <c r="M1" s="421"/>
      <c r="N1" s="421"/>
    </row>
    <row r="2" spans="1:17" ht="25.2" customHeight="1">
      <c r="A2" s="83"/>
      <c r="B2" s="83"/>
      <c r="C2" s="83"/>
      <c r="D2" s="83"/>
      <c r="E2" s="83"/>
      <c r="F2" s="83"/>
      <c r="G2" s="83"/>
      <c r="H2" s="83"/>
      <c r="I2" s="83"/>
      <c r="J2" s="83"/>
      <c r="K2" s="83"/>
      <c r="L2" s="83"/>
      <c r="M2" s="83"/>
      <c r="N2" s="83"/>
    </row>
    <row r="3" spans="1:17" ht="25.2" customHeight="1">
      <c r="A3" s="83"/>
      <c r="B3" s="83"/>
      <c r="C3" s="83"/>
      <c r="D3" s="83"/>
      <c r="E3" s="83"/>
      <c r="F3" s="83"/>
      <c r="G3" s="83"/>
      <c r="H3" s="83"/>
      <c r="I3" s="83"/>
      <c r="J3" s="83"/>
      <c r="K3" s="83"/>
      <c r="L3" s="83"/>
      <c r="M3" s="83"/>
      <c r="N3" s="83"/>
    </row>
    <row r="4" spans="1:17" ht="25.2" customHeight="1">
      <c r="A4" s="422" t="s">
        <v>16</v>
      </c>
      <c r="B4" s="422"/>
      <c r="C4" s="422"/>
      <c r="D4" s="422"/>
      <c r="E4" s="422"/>
      <c r="F4" s="422"/>
      <c r="G4" s="422"/>
      <c r="H4" s="422"/>
      <c r="I4" s="422"/>
      <c r="J4" s="422"/>
      <c r="K4" s="422"/>
      <c r="L4" s="422"/>
      <c r="M4" s="422"/>
      <c r="N4" s="422"/>
    </row>
    <row r="5" spans="1:17" ht="25.2" customHeight="1">
      <c r="A5" s="422" t="s">
        <v>2</v>
      </c>
      <c r="B5" s="422"/>
      <c r="C5" s="422"/>
      <c r="D5" s="422"/>
      <c r="E5" s="422"/>
      <c r="F5" s="422"/>
      <c r="G5" s="422"/>
      <c r="H5" s="422"/>
      <c r="I5" s="422"/>
      <c r="J5" s="422"/>
      <c r="K5" s="422"/>
      <c r="L5" s="422"/>
      <c r="M5" s="422"/>
      <c r="N5" s="422"/>
    </row>
    <row r="6" spans="1:17" ht="25.2" customHeight="1">
      <c r="A6" s="425" t="s">
        <v>17</v>
      </c>
      <c r="B6" s="425"/>
      <c r="C6" s="425"/>
      <c r="D6" s="425"/>
      <c r="E6" s="425"/>
      <c r="F6" s="425"/>
      <c r="G6" s="425"/>
      <c r="H6" s="425"/>
      <c r="I6" s="425"/>
      <c r="J6" s="425"/>
      <c r="K6" s="425"/>
      <c r="L6" s="425"/>
      <c r="M6" s="425"/>
      <c r="N6" s="425"/>
    </row>
    <row r="7" spans="1:17" ht="21.6" customHeight="1" thickBot="1">
      <c r="A7" s="423">
        <v>45473</v>
      </c>
      <c r="B7" s="423"/>
      <c r="C7" s="423"/>
      <c r="D7" s="423"/>
      <c r="E7" s="423"/>
      <c r="F7" s="423"/>
      <c r="G7" s="423"/>
      <c r="H7" s="423"/>
      <c r="I7" s="423"/>
      <c r="J7" s="423"/>
      <c r="K7" s="423"/>
      <c r="L7" s="423"/>
      <c r="M7" s="423"/>
      <c r="N7" s="423"/>
    </row>
    <row r="8" spans="1:17" s="83" customFormat="1" ht="110.4" customHeight="1" thickBot="1">
      <c r="A8" s="84" t="s">
        <v>18</v>
      </c>
      <c r="B8" s="84" t="s">
        <v>19</v>
      </c>
      <c r="C8" s="84" t="s">
        <v>20</v>
      </c>
      <c r="D8" s="84" t="s">
        <v>21</v>
      </c>
      <c r="E8" s="85" t="s">
        <v>22</v>
      </c>
      <c r="F8" s="84" t="s">
        <v>23</v>
      </c>
      <c r="G8" s="84" t="s">
        <v>24</v>
      </c>
      <c r="H8" s="84" t="s">
        <v>25</v>
      </c>
      <c r="I8" s="84" t="s">
        <v>255</v>
      </c>
      <c r="J8" s="84" t="s">
        <v>26</v>
      </c>
      <c r="K8" s="84" t="s">
        <v>256</v>
      </c>
      <c r="L8" s="84" t="s">
        <v>260</v>
      </c>
      <c r="M8" s="84" t="s">
        <v>27</v>
      </c>
      <c r="N8" s="84" t="s">
        <v>28</v>
      </c>
      <c r="Q8" s="1"/>
    </row>
    <row r="9" spans="1:17" s="89" customFormat="1" ht="15.6" customHeight="1">
      <c r="A9" s="86"/>
      <c r="B9" s="86"/>
      <c r="C9" s="86"/>
      <c r="D9" s="87"/>
      <c r="E9" s="86"/>
      <c r="F9" s="86"/>
      <c r="G9" s="86"/>
      <c r="H9" s="86"/>
      <c r="I9" s="86"/>
      <c r="J9" s="86"/>
      <c r="K9" s="86"/>
      <c r="L9" s="86"/>
      <c r="M9" s="86"/>
      <c r="N9" s="88"/>
      <c r="Q9" s="90"/>
    </row>
    <row r="10" spans="1:17">
      <c r="A10" s="91" t="s">
        <v>29</v>
      </c>
      <c r="B10" s="92"/>
      <c r="C10" s="93"/>
      <c r="D10" s="83"/>
      <c r="E10" s="3"/>
      <c r="F10" s="3"/>
      <c r="G10" s="3"/>
      <c r="H10" s="3"/>
      <c r="I10" s="3"/>
      <c r="J10" s="3"/>
      <c r="K10" s="3"/>
      <c r="L10" s="94"/>
      <c r="M10" s="94"/>
      <c r="N10" s="95"/>
      <c r="O10" s="96"/>
    </row>
    <row r="11" spans="1:17" s="3" customFormat="1" ht="44.4" customHeight="1">
      <c r="A11" s="9">
        <v>1725</v>
      </c>
      <c r="B11" s="4" t="s">
        <v>30</v>
      </c>
      <c r="C11" s="8" t="s">
        <v>31</v>
      </c>
      <c r="D11" s="8" t="s">
        <v>32</v>
      </c>
      <c r="E11" s="7">
        <v>99453757</v>
      </c>
      <c r="F11" s="97">
        <v>39533</v>
      </c>
      <c r="G11" s="97" t="s">
        <v>33</v>
      </c>
      <c r="H11" s="98" t="s">
        <v>33</v>
      </c>
      <c r="I11" s="97">
        <v>39533</v>
      </c>
      <c r="J11" s="97">
        <v>39616</v>
      </c>
      <c r="K11" s="97">
        <v>42734</v>
      </c>
      <c r="L11" s="99">
        <v>44377</v>
      </c>
      <c r="M11" s="5">
        <v>3</v>
      </c>
      <c r="N11" s="100">
        <v>45008</v>
      </c>
      <c r="O11" s="101"/>
    </row>
    <row r="12" spans="1:17" ht="28.2" customHeight="1">
      <c r="A12" s="9" t="s">
        <v>34</v>
      </c>
      <c r="B12" s="4" t="s">
        <v>35</v>
      </c>
      <c r="C12" s="8" t="s">
        <v>36</v>
      </c>
      <c r="D12" s="8" t="s">
        <v>37</v>
      </c>
      <c r="E12" s="7">
        <v>90055000</v>
      </c>
      <c r="F12" s="97">
        <v>44151</v>
      </c>
      <c r="G12" s="97" t="s">
        <v>33</v>
      </c>
      <c r="H12" s="98" t="s">
        <v>33</v>
      </c>
      <c r="I12" s="97">
        <v>44151</v>
      </c>
      <c r="J12" s="102">
        <v>44560</v>
      </c>
      <c r="K12" s="102">
        <v>46506</v>
      </c>
      <c r="L12" s="99" t="s">
        <v>33</v>
      </c>
      <c r="M12" s="5">
        <v>0</v>
      </c>
      <c r="N12" s="100">
        <v>49629</v>
      </c>
      <c r="O12" s="101"/>
    </row>
    <row r="13" spans="1:17" ht="25.95" customHeight="1">
      <c r="A13" s="9">
        <v>2128</v>
      </c>
      <c r="B13" s="4" t="s">
        <v>38</v>
      </c>
      <c r="C13" s="8" t="s">
        <v>39</v>
      </c>
      <c r="D13" s="8" t="s">
        <v>39</v>
      </c>
      <c r="E13" s="7">
        <v>270000000</v>
      </c>
      <c r="F13" s="97">
        <v>41646</v>
      </c>
      <c r="G13" s="97" t="s">
        <v>33</v>
      </c>
      <c r="H13" s="98" t="s">
        <v>33</v>
      </c>
      <c r="I13" s="97">
        <v>41646</v>
      </c>
      <c r="J13" s="97">
        <v>41933</v>
      </c>
      <c r="K13" s="97">
        <v>43748</v>
      </c>
      <c r="L13" s="97">
        <v>45209</v>
      </c>
      <c r="M13" s="5">
        <v>2</v>
      </c>
      <c r="N13" s="100">
        <v>49227</v>
      </c>
      <c r="O13" s="101"/>
    </row>
    <row r="14" spans="1:17" ht="25.95" customHeight="1">
      <c r="A14" s="9">
        <v>2129</v>
      </c>
      <c r="B14" s="4" t="s">
        <v>40</v>
      </c>
      <c r="C14" s="8" t="s">
        <v>31</v>
      </c>
      <c r="D14" s="8" t="s">
        <v>32</v>
      </c>
      <c r="E14" s="7">
        <v>130000000</v>
      </c>
      <c r="F14" s="97">
        <v>42228</v>
      </c>
      <c r="G14" s="97" t="s">
        <v>33</v>
      </c>
      <c r="H14" s="98" t="s">
        <v>33</v>
      </c>
      <c r="I14" s="97">
        <v>42228</v>
      </c>
      <c r="J14" s="97">
        <v>42391</v>
      </c>
      <c r="K14" s="102">
        <v>45150</v>
      </c>
      <c r="L14" s="97">
        <v>45881</v>
      </c>
      <c r="M14" s="5">
        <v>1</v>
      </c>
      <c r="N14" s="100">
        <v>47707</v>
      </c>
      <c r="O14" s="101"/>
    </row>
    <row r="15" spans="1:17" ht="43.8" customHeight="1">
      <c r="A15" s="9">
        <v>2164</v>
      </c>
      <c r="B15" s="4" t="s">
        <v>41</v>
      </c>
      <c r="C15" s="8" t="s">
        <v>31</v>
      </c>
      <c r="D15" s="8" t="s">
        <v>32</v>
      </c>
      <c r="E15" s="7">
        <v>154562390.28999999</v>
      </c>
      <c r="F15" s="97">
        <v>43224</v>
      </c>
      <c r="G15" s="97" t="s">
        <v>33</v>
      </c>
      <c r="H15" s="98" t="s">
        <v>33</v>
      </c>
      <c r="I15" s="97">
        <v>43224</v>
      </c>
      <c r="J15" s="102">
        <v>43531</v>
      </c>
      <c r="K15" s="102">
        <v>45412</v>
      </c>
      <c r="L15" s="97">
        <v>46690</v>
      </c>
      <c r="M15" s="5">
        <v>1</v>
      </c>
      <c r="N15" s="103">
        <v>50890</v>
      </c>
      <c r="O15" s="101"/>
    </row>
    <row r="16" spans="1:17" ht="25.95" customHeight="1">
      <c r="A16" s="9" t="s">
        <v>42</v>
      </c>
      <c r="B16" s="4" t="s">
        <v>257</v>
      </c>
      <c r="C16" s="8" t="s">
        <v>31</v>
      </c>
      <c r="D16" s="8" t="s">
        <v>43</v>
      </c>
      <c r="E16" s="7">
        <v>111128810</v>
      </c>
      <c r="F16" s="97">
        <v>43592</v>
      </c>
      <c r="G16" s="97" t="s">
        <v>33</v>
      </c>
      <c r="H16" s="98" t="s">
        <v>33</v>
      </c>
      <c r="I16" s="97">
        <v>43592</v>
      </c>
      <c r="J16" s="102">
        <v>43756</v>
      </c>
      <c r="K16" s="102">
        <v>46140</v>
      </c>
      <c r="L16" s="97" t="s">
        <v>33</v>
      </c>
      <c r="M16" s="5">
        <v>0</v>
      </c>
      <c r="N16" s="103">
        <v>55271</v>
      </c>
      <c r="O16" s="101"/>
    </row>
    <row r="17" spans="1:15" ht="25.95" customHeight="1">
      <c r="A17" s="9">
        <v>2198</v>
      </c>
      <c r="B17" s="4" t="s">
        <v>44</v>
      </c>
      <c r="C17" s="104" t="s">
        <v>45</v>
      </c>
      <c r="D17" s="8" t="s">
        <v>46</v>
      </c>
      <c r="E17" s="7">
        <v>55080000</v>
      </c>
      <c r="F17" s="97">
        <v>43472</v>
      </c>
      <c r="G17" s="97">
        <v>43643</v>
      </c>
      <c r="H17" s="98" t="s">
        <v>47</v>
      </c>
      <c r="I17" s="97">
        <v>43643</v>
      </c>
      <c r="J17" s="102">
        <v>43796</v>
      </c>
      <c r="K17" s="102">
        <v>45103</v>
      </c>
      <c r="L17" s="97">
        <v>46199</v>
      </c>
      <c r="M17" s="5">
        <v>1</v>
      </c>
      <c r="N17" s="103">
        <v>51313</v>
      </c>
      <c r="O17" s="101"/>
    </row>
    <row r="18" spans="1:15" ht="63" customHeight="1">
      <c r="A18" s="9">
        <v>2220</v>
      </c>
      <c r="B18" s="4" t="s">
        <v>48</v>
      </c>
      <c r="C18" s="8" t="s">
        <v>49</v>
      </c>
      <c r="D18" s="8" t="s">
        <v>46</v>
      </c>
      <c r="E18" s="7">
        <v>425000000</v>
      </c>
      <c r="F18" s="97">
        <v>44655</v>
      </c>
      <c r="G18" s="97">
        <v>44692</v>
      </c>
      <c r="H18" s="98" t="s">
        <v>50</v>
      </c>
      <c r="I18" s="97">
        <v>44692</v>
      </c>
      <c r="J18" s="102">
        <v>44890</v>
      </c>
      <c r="K18" s="102" t="s">
        <v>51</v>
      </c>
      <c r="L18" s="97" t="s">
        <v>33</v>
      </c>
      <c r="M18" s="5">
        <v>0</v>
      </c>
      <c r="N18" s="103" t="s">
        <v>52</v>
      </c>
      <c r="O18" s="101"/>
    </row>
    <row r="19" spans="1:15" ht="25.95" customHeight="1">
      <c r="A19" s="9">
        <v>2317</v>
      </c>
      <c r="B19" s="4" t="s">
        <v>53</v>
      </c>
      <c r="C19" s="8" t="s">
        <v>54</v>
      </c>
      <c r="D19" s="8" t="s">
        <v>46</v>
      </c>
      <c r="E19" s="7">
        <v>700000000</v>
      </c>
      <c r="F19" s="97">
        <v>45000</v>
      </c>
      <c r="G19" s="97">
        <v>45350</v>
      </c>
      <c r="H19" s="98">
        <v>10456</v>
      </c>
      <c r="I19" s="97">
        <v>45350</v>
      </c>
      <c r="J19" s="102">
        <v>45373</v>
      </c>
      <c r="K19" s="102">
        <v>47651</v>
      </c>
      <c r="L19" s="97" t="s">
        <v>33</v>
      </c>
      <c r="M19" s="5">
        <v>0</v>
      </c>
      <c r="N19" s="103">
        <v>56417</v>
      </c>
      <c r="O19" s="101"/>
    </row>
    <row r="20" spans="1:15" s="108" customFormat="1" ht="25.95" customHeight="1">
      <c r="A20" s="9"/>
      <c r="B20" s="78"/>
      <c r="C20" s="105"/>
      <c r="D20" s="106"/>
      <c r="E20" s="107">
        <f>SUM(E11:E19)</f>
        <v>2035279957.29</v>
      </c>
      <c r="F20" s="99"/>
      <c r="G20" s="99"/>
      <c r="H20" s="98"/>
      <c r="I20" s="97"/>
      <c r="J20" s="99"/>
      <c r="K20" s="99"/>
      <c r="L20" s="97"/>
      <c r="M20" s="99"/>
      <c r="N20" s="100"/>
      <c r="O20" s="101"/>
    </row>
    <row r="21" spans="1:15" s="108" customFormat="1" ht="25.95" customHeight="1">
      <c r="A21" s="9"/>
      <c r="B21" s="78"/>
      <c r="C21" s="105"/>
      <c r="D21" s="106"/>
      <c r="E21" s="107"/>
      <c r="F21" s="99"/>
      <c r="G21" s="99"/>
      <c r="H21" s="98"/>
      <c r="I21" s="97"/>
      <c r="J21" s="99"/>
      <c r="K21" s="99"/>
      <c r="L21" s="109"/>
      <c r="M21" s="99"/>
      <c r="N21" s="100"/>
      <c r="O21" s="101"/>
    </row>
    <row r="22" spans="1:15" ht="25.95" customHeight="1">
      <c r="A22" s="110" t="s">
        <v>55</v>
      </c>
      <c r="B22" s="4"/>
      <c r="C22" s="8"/>
      <c r="D22" s="10"/>
      <c r="E22" s="7"/>
      <c r="F22" s="99"/>
      <c r="G22" s="99"/>
      <c r="H22" s="98"/>
      <c r="I22" s="97"/>
      <c r="J22" s="99"/>
      <c r="K22" s="111"/>
      <c r="L22" s="99"/>
      <c r="M22" s="99"/>
      <c r="N22" s="112"/>
      <c r="O22" s="101"/>
    </row>
    <row r="23" spans="1:15" ht="25.95" customHeight="1">
      <c r="A23" s="9" t="s">
        <v>56</v>
      </c>
      <c r="B23" s="113" t="s">
        <v>57</v>
      </c>
      <c r="C23" s="83" t="s">
        <v>31</v>
      </c>
      <c r="D23" s="8" t="s">
        <v>58</v>
      </c>
      <c r="E23" s="7">
        <v>73000000</v>
      </c>
      <c r="F23" s="99">
        <v>41178</v>
      </c>
      <c r="G23" s="99">
        <v>41541</v>
      </c>
      <c r="H23" s="5">
        <v>9167</v>
      </c>
      <c r="I23" s="97">
        <v>41541</v>
      </c>
      <c r="J23" s="99">
        <v>41843</v>
      </c>
      <c r="K23" s="114">
        <v>43732</v>
      </c>
      <c r="L23" s="114">
        <v>45497</v>
      </c>
      <c r="M23" s="5">
        <v>2</v>
      </c>
      <c r="N23" s="100">
        <v>50307</v>
      </c>
      <c r="O23" s="101"/>
    </row>
    <row r="24" spans="1:15" ht="25.95" customHeight="1">
      <c r="A24" s="115" t="s">
        <v>59</v>
      </c>
      <c r="B24" s="6" t="s">
        <v>60</v>
      </c>
      <c r="C24" s="424" t="s">
        <v>61</v>
      </c>
      <c r="D24" s="8" t="s">
        <v>46</v>
      </c>
      <c r="E24" s="7">
        <v>400000000</v>
      </c>
      <c r="F24" s="426">
        <v>41732</v>
      </c>
      <c r="G24" s="426">
        <v>41956</v>
      </c>
      <c r="H24" s="415">
        <v>9283</v>
      </c>
      <c r="I24" s="416">
        <v>41956</v>
      </c>
      <c r="J24" s="426">
        <v>42110</v>
      </c>
      <c r="K24" s="427">
        <v>44148</v>
      </c>
      <c r="L24" s="427">
        <v>46338</v>
      </c>
      <c r="M24" s="415">
        <v>3</v>
      </c>
      <c r="N24" s="478">
        <v>50498</v>
      </c>
      <c r="O24" s="101"/>
    </row>
    <row r="25" spans="1:15" ht="25.95" customHeight="1">
      <c r="A25" s="115" t="s">
        <v>62</v>
      </c>
      <c r="B25" s="6" t="s">
        <v>60</v>
      </c>
      <c r="C25" s="424"/>
      <c r="D25" s="8" t="s">
        <v>46</v>
      </c>
      <c r="E25" s="7">
        <v>50000000</v>
      </c>
      <c r="F25" s="426"/>
      <c r="G25" s="426"/>
      <c r="H25" s="415"/>
      <c r="I25" s="416"/>
      <c r="J25" s="426"/>
      <c r="K25" s="427"/>
      <c r="L25" s="427"/>
      <c r="M25" s="415"/>
      <c r="N25" s="478"/>
      <c r="O25" s="101"/>
    </row>
    <row r="26" spans="1:15" ht="25.95" customHeight="1">
      <c r="A26" s="115" t="s">
        <v>63</v>
      </c>
      <c r="B26" s="6" t="s">
        <v>64</v>
      </c>
      <c r="C26" s="8" t="s">
        <v>65</v>
      </c>
      <c r="D26" s="8" t="s">
        <v>46</v>
      </c>
      <c r="E26" s="7">
        <v>100000000</v>
      </c>
      <c r="F26" s="99">
        <v>42355</v>
      </c>
      <c r="G26" s="99">
        <v>42886</v>
      </c>
      <c r="H26" s="5">
        <v>9451</v>
      </c>
      <c r="I26" s="97">
        <v>42886</v>
      </c>
      <c r="J26" s="99">
        <v>43083</v>
      </c>
      <c r="K26" s="114">
        <v>44712</v>
      </c>
      <c r="L26" s="114">
        <v>45808</v>
      </c>
      <c r="M26" s="5">
        <v>2</v>
      </c>
      <c r="N26" s="100">
        <v>52001</v>
      </c>
      <c r="O26" s="101"/>
    </row>
    <row r="27" spans="1:15" ht="25.95" customHeight="1">
      <c r="A27" s="115" t="s">
        <v>66</v>
      </c>
      <c r="B27" s="6" t="s">
        <v>67</v>
      </c>
      <c r="C27" s="8" t="s">
        <v>61</v>
      </c>
      <c r="D27" s="8" t="s">
        <v>46</v>
      </c>
      <c r="E27" s="7">
        <v>144036000</v>
      </c>
      <c r="F27" s="99">
        <v>43363</v>
      </c>
      <c r="G27" s="99">
        <v>40821</v>
      </c>
      <c r="H27" s="5">
        <v>8982</v>
      </c>
      <c r="I27" s="97">
        <v>43363</v>
      </c>
      <c r="J27" s="99">
        <v>43413</v>
      </c>
      <c r="K27" s="114">
        <v>45189</v>
      </c>
      <c r="L27" s="114">
        <v>45920</v>
      </c>
      <c r="M27" s="5">
        <v>1</v>
      </c>
      <c r="N27" s="100">
        <v>54189</v>
      </c>
      <c r="O27" s="101"/>
    </row>
    <row r="28" spans="1:15" ht="25.95" customHeight="1">
      <c r="A28" s="116" t="s">
        <v>68</v>
      </c>
      <c r="B28" s="117" t="s">
        <v>69</v>
      </c>
      <c r="C28" s="8" t="s">
        <v>70</v>
      </c>
      <c r="D28" s="8" t="s">
        <v>71</v>
      </c>
      <c r="E28" s="7">
        <f>134500000-13200000</f>
        <v>121300000</v>
      </c>
      <c r="F28" s="118">
        <v>43503</v>
      </c>
      <c r="G28" s="118">
        <v>43285</v>
      </c>
      <c r="H28" s="5">
        <v>9573</v>
      </c>
      <c r="I28" s="97">
        <v>43503</v>
      </c>
      <c r="J28" s="102">
        <v>43373</v>
      </c>
      <c r="K28" s="118">
        <v>45329</v>
      </c>
      <c r="L28" s="114">
        <v>45876</v>
      </c>
      <c r="M28" s="5">
        <v>1</v>
      </c>
      <c r="N28" s="100">
        <v>52634</v>
      </c>
      <c r="O28" s="101"/>
    </row>
    <row r="29" spans="1:15" ht="25.95" customHeight="1">
      <c r="A29" s="116" t="s">
        <v>72</v>
      </c>
      <c r="B29" s="117" t="s">
        <v>73</v>
      </c>
      <c r="C29" s="8" t="s">
        <v>61</v>
      </c>
      <c r="D29" s="8" t="s">
        <v>46</v>
      </c>
      <c r="E29" s="7">
        <v>125000000</v>
      </c>
      <c r="F29" s="118">
        <v>43908</v>
      </c>
      <c r="G29" s="118">
        <v>44103</v>
      </c>
      <c r="H29" s="5">
        <v>9899</v>
      </c>
      <c r="I29" s="97">
        <v>44103</v>
      </c>
      <c r="J29" s="102">
        <v>44131</v>
      </c>
      <c r="K29" s="118">
        <v>45929</v>
      </c>
      <c r="L29" s="114" t="s">
        <v>33</v>
      </c>
      <c r="M29" s="5">
        <v>0</v>
      </c>
      <c r="N29" s="100">
        <v>53404</v>
      </c>
      <c r="O29" s="101"/>
    </row>
    <row r="30" spans="1:15" ht="25.95" customHeight="1">
      <c r="A30" s="116" t="s">
        <v>74</v>
      </c>
      <c r="B30" s="117" t="s">
        <v>75</v>
      </c>
      <c r="C30" s="8" t="s">
        <v>76</v>
      </c>
      <c r="D30" s="8" t="s">
        <v>46</v>
      </c>
      <c r="E30" s="7">
        <v>100000000</v>
      </c>
      <c r="F30" s="118">
        <v>43907</v>
      </c>
      <c r="G30" s="118">
        <v>44272</v>
      </c>
      <c r="H30" s="5">
        <v>9968</v>
      </c>
      <c r="I30" s="97">
        <v>44272</v>
      </c>
      <c r="J30" s="102">
        <v>44470</v>
      </c>
      <c r="K30" s="118">
        <v>46098</v>
      </c>
      <c r="L30" s="114" t="s">
        <v>33</v>
      </c>
      <c r="M30" s="5">
        <v>0</v>
      </c>
      <c r="N30" s="100">
        <v>53036</v>
      </c>
      <c r="O30" s="101"/>
    </row>
    <row r="31" spans="1:15" ht="25.95" customHeight="1">
      <c r="A31" s="116" t="s">
        <v>77</v>
      </c>
      <c r="B31" s="117" t="s">
        <v>78</v>
      </c>
      <c r="C31" s="8" t="s">
        <v>79</v>
      </c>
      <c r="D31" s="8" t="s">
        <v>46</v>
      </c>
      <c r="E31" s="7">
        <v>225000000</v>
      </c>
      <c r="F31" s="118">
        <v>45301</v>
      </c>
      <c r="G31" s="118">
        <v>44103</v>
      </c>
      <c r="H31" s="5">
        <v>9899</v>
      </c>
      <c r="I31" s="97">
        <v>45301</v>
      </c>
      <c r="J31" s="102" t="s">
        <v>80</v>
      </c>
      <c r="K31" s="118">
        <v>47128</v>
      </c>
      <c r="L31" s="114" t="s">
        <v>33</v>
      </c>
      <c r="M31" s="5">
        <v>0</v>
      </c>
      <c r="N31" s="100">
        <v>54433</v>
      </c>
      <c r="O31" s="101"/>
    </row>
    <row r="32" spans="1:15" s="108" customFormat="1" ht="25.95" customHeight="1">
      <c r="A32" s="9"/>
      <c r="B32" s="78"/>
      <c r="C32" s="105"/>
      <c r="D32" s="106"/>
      <c r="E32" s="107">
        <f>SUM(E23:E31)</f>
        <v>1338336000</v>
      </c>
      <c r="F32" s="99"/>
      <c r="G32" s="99"/>
      <c r="H32" s="119"/>
      <c r="I32" s="97"/>
      <c r="J32" s="99"/>
      <c r="K32" s="99"/>
      <c r="L32" s="120"/>
      <c r="M32" s="121"/>
      <c r="N32" s="122"/>
      <c r="O32" s="123"/>
    </row>
    <row r="33" spans="1:15" ht="25.95" customHeight="1">
      <c r="A33" s="124"/>
      <c r="B33" s="4"/>
      <c r="C33" s="8"/>
      <c r="D33" s="10"/>
      <c r="E33" s="7"/>
      <c r="F33" s="99"/>
      <c r="G33" s="99"/>
      <c r="H33" s="5"/>
      <c r="I33" s="97"/>
      <c r="J33" s="99"/>
      <c r="K33" s="99"/>
      <c r="L33" s="99"/>
      <c r="M33" s="99"/>
      <c r="N33" s="112"/>
      <c r="O33" s="96"/>
    </row>
    <row r="34" spans="1:15" ht="25.95" customHeight="1">
      <c r="A34" s="110" t="s">
        <v>81</v>
      </c>
      <c r="B34" s="4"/>
      <c r="C34" s="8"/>
      <c r="D34" s="10"/>
      <c r="E34" s="7"/>
      <c r="F34" s="99"/>
      <c r="G34" s="99"/>
      <c r="H34" s="5"/>
      <c r="I34" s="97"/>
      <c r="J34" s="99"/>
      <c r="K34" s="99"/>
      <c r="L34" s="99"/>
      <c r="M34" s="99"/>
      <c r="N34" s="112"/>
      <c r="O34" s="96"/>
    </row>
    <row r="35" spans="1:15" s="108" customFormat="1" ht="25.95" customHeight="1">
      <c r="A35" s="9" t="s">
        <v>82</v>
      </c>
      <c r="B35" s="30" t="s">
        <v>83</v>
      </c>
      <c r="C35" s="8" t="s">
        <v>39</v>
      </c>
      <c r="D35" s="8" t="s">
        <v>46</v>
      </c>
      <c r="E35" s="7">
        <v>420000000</v>
      </c>
      <c r="F35" s="99">
        <v>42481</v>
      </c>
      <c r="G35" s="99">
        <v>42641</v>
      </c>
      <c r="H35" s="98" t="s">
        <v>84</v>
      </c>
      <c r="I35" s="97">
        <v>42641</v>
      </c>
      <c r="J35" s="99">
        <v>42726</v>
      </c>
      <c r="K35" s="114">
        <v>44681</v>
      </c>
      <c r="L35" s="114">
        <v>45473</v>
      </c>
      <c r="M35" s="5">
        <v>2</v>
      </c>
      <c r="N35" s="100">
        <v>54650</v>
      </c>
      <c r="O35" s="123"/>
    </row>
    <row r="36" spans="1:15" s="108" customFormat="1" ht="25.95" customHeight="1">
      <c r="A36" s="9" t="s">
        <v>85</v>
      </c>
      <c r="B36" s="30" t="s">
        <v>86</v>
      </c>
      <c r="C36" s="8" t="s">
        <v>87</v>
      </c>
      <c r="D36" s="8" t="s">
        <v>46</v>
      </c>
      <c r="E36" s="7">
        <v>156640000</v>
      </c>
      <c r="F36" s="99">
        <v>43927</v>
      </c>
      <c r="G36" s="99">
        <v>44158</v>
      </c>
      <c r="H36" s="98" t="s">
        <v>88</v>
      </c>
      <c r="I36" s="97">
        <v>44158</v>
      </c>
      <c r="J36" s="102">
        <v>44272</v>
      </c>
      <c r="K36" s="114">
        <v>46234</v>
      </c>
      <c r="L36" s="114" t="s">
        <v>33</v>
      </c>
      <c r="M36" s="5">
        <v>0</v>
      </c>
      <c r="N36" s="100">
        <v>56019</v>
      </c>
      <c r="O36" s="123"/>
    </row>
    <row r="37" spans="1:15" s="108" customFormat="1" ht="25.95" customHeight="1">
      <c r="A37" s="9" t="s">
        <v>89</v>
      </c>
      <c r="B37" s="30" t="s">
        <v>90</v>
      </c>
      <c r="C37" s="8" t="s">
        <v>91</v>
      </c>
      <c r="D37" s="8" t="s">
        <v>46</v>
      </c>
      <c r="E37" s="7">
        <v>75100500</v>
      </c>
      <c r="F37" s="99">
        <v>44015</v>
      </c>
      <c r="G37" s="99">
        <v>44453</v>
      </c>
      <c r="H37" s="98" t="s">
        <v>92</v>
      </c>
      <c r="I37" s="97">
        <v>44453</v>
      </c>
      <c r="J37" s="102">
        <v>44673</v>
      </c>
      <c r="K37" s="114">
        <v>46649</v>
      </c>
      <c r="L37" s="114" t="s">
        <v>33</v>
      </c>
      <c r="M37" s="5">
        <v>0</v>
      </c>
      <c r="N37" s="100">
        <v>56080</v>
      </c>
      <c r="O37" s="123"/>
    </row>
    <row r="38" spans="1:15" s="108" customFormat="1" ht="25.95" customHeight="1">
      <c r="A38" s="9"/>
      <c r="B38" s="10"/>
      <c r="C38" s="8"/>
      <c r="D38" s="10"/>
      <c r="E38" s="107">
        <f>SUM(E35:E37)</f>
        <v>651740500</v>
      </c>
      <c r="F38" s="99"/>
      <c r="G38" s="99"/>
      <c r="H38" s="119"/>
      <c r="I38" s="97"/>
      <c r="J38" s="99"/>
      <c r="K38" s="99"/>
      <c r="L38" s="120"/>
      <c r="M38" s="5"/>
      <c r="N38" s="122"/>
      <c r="O38" s="123"/>
    </row>
    <row r="39" spans="1:15" ht="25.95" customHeight="1">
      <c r="A39" s="124"/>
      <c r="B39" s="4"/>
      <c r="C39" s="8"/>
      <c r="D39" s="10"/>
      <c r="E39" s="7"/>
      <c r="F39" s="99"/>
      <c r="G39" s="99"/>
      <c r="H39" s="5"/>
      <c r="I39" s="97"/>
      <c r="J39" s="99"/>
      <c r="K39" s="99"/>
      <c r="L39" s="99"/>
      <c r="M39" s="5"/>
      <c r="N39" s="112"/>
      <c r="O39" s="96"/>
    </row>
    <row r="40" spans="1:15" ht="25.95" customHeight="1">
      <c r="A40" s="110" t="s">
        <v>93</v>
      </c>
      <c r="B40" s="4"/>
      <c r="C40" s="8"/>
      <c r="D40" s="10"/>
      <c r="E40" s="7"/>
      <c r="F40" s="99"/>
      <c r="G40" s="99"/>
      <c r="H40" s="5"/>
      <c r="I40" s="97"/>
      <c r="J40" s="99"/>
      <c r="K40" s="99"/>
      <c r="L40" s="99"/>
      <c r="M40" s="5"/>
      <c r="N40" s="112"/>
      <c r="O40" s="96"/>
    </row>
    <row r="41" spans="1:15" ht="25.95" customHeight="1">
      <c r="A41" s="9" t="s">
        <v>94</v>
      </c>
      <c r="B41" s="125" t="s">
        <v>263</v>
      </c>
      <c r="C41" s="8" t="s">
        <v>37</v>
      </c>
      <c r="D41" s="8" t="s">
        <v>46</v>
      </c>
      <c r="E41" s="7">
        <v>296000000</v>
      </c>
      <c r="F41" s="99">
        <v>41428</v>
      </c>
      <c r="G41" s="99">
        <v>42128</v>
      </c>
      <c r="H41" s="98" t="s">
        <v>95</v>
      </c>
      <c r="I41" s="97">
        <v>43565</v>
      </c>
      <c r="J41" s="99">
        <v>42354</v>
      </c>
      <c r="K41" s="126">
        <v>45026</v>
      </c>
      <c r="L41" s="99">
        <v>45757</v>
      </c>
      <c r="M41" s="5">
        <v>2</v>
      </c>
      <c r="N41" s="100">
        <v>50850</v>
      </c>
      <c r="O41" s="96"/>
    </row>
    <row r="42" spans="1:15" ht="25.95" customHeight="1">
      <c r="A42" s="9"/>
      <c r="B42" s="4"/>
      <c r="C42" s="8"/>
      <c r="D42" s="10"/>
      <c r="E42" s="107">
        <f>SUM(E41:E41)</f>
        <v>296000000</v>
      </c>
      <c r="F42" s="99"/>
      <c r="G42" s="99"/>
      <c r="H42" s="5"/>
      <c r="I42" s="97"/>
      <c r="J42" s="99"/>
      <c r="K42" s="99"/>
      <c r="L42" s="99"/>
      <c r="M42" s="5"/>
      <c r="N42" s="112"/>
      <c r="O42" s="96"/>
    </row>
    <row r="43" spans="1:15" ht="25.95" customHeight="1">
      <c r="A43" s="124"/>
      <c r="B43" s="4"/>
      <c r="C43" s="8"/>
      <c r="D43" s="10"/>
      <c r="E43" s="7"/>
      <c r="F43" s="99"/>
      <c r="G43" s="99"/>
      <c r="H43" s="5"/>
      <c r="I43" s="97"/>
      <c r="J43" s="99"/>
      <c r="K43" s="99"/>
      <c r="L43" s="99"/>
      <c r="M43" s="5"/>
      <c r="N43" s="112"/>
      <c r="O43" s="96"/>
    </row>
    <row r="44" spans="1:15" ht="25.95" customHeight="1">
      <c r="A44" s="110" t="s">
        <v>96</v>
      </c>
      <c r="B44" s="30"/>
      <c r="C44" s="8"/>
      <c r="D44" s="10"/>
      <c r="E44" s="7"/>
      <c r="F44" s="99"/>
      <c r="G44" s="99"/>
      <c r="H44" s="5"/>
      <c r="I44" s="97"/>
      <c r="J44" s="99"/>
      <c r="K44" s="99"/>
      <c r="L44" s="99"/>
      <c r="M44" s="5"/>
      <c r="N44" s="112"/>
      <c r="O44" s="96"/>
    </row>
    <row r="45" spans="1:15" ht="25.95" customHeight="1">
      <c r="A45" s="9" t="s">
        <v>97</v>
      </c>
      <c r="B45" s="30" t="s">
        <v>265</v>
      </c>
      <c r="C45" s="83" t="s">
        <v>70</v>
      </c>
      <c r="D45" s="8" t="s">
        <v>71</v>
      </c>
      <c r="E45" s="7">
        <f>25991000000/'Anexo 5'!Q80</f>
        <v>161555196.41969171</v>
      </c>
      <c r="F45" s="99">
        <v>42906</v>
      </c>
      <c r="G45" s="99">
        <v>41855</v>
      </c>
      <c r="H45" s="5">
        <v>9254</v>
      </c>
      <c r="I45" s="97">
        <v>42906</v>
      </c>
      <c r="J45" s="99">
        <v>43007</v>
      </c>
      <c r="K45" s="99">
        <v>46292</v>
      </c>
      <c r="L45" s="121" t="s">
        <v>33</v>
      </c>
      <c r="M45" s="5">
        <v>0</v>
      </c>
      <c r="N45" s="100">
        <v>57516</v>
      </c>
      <c r="O45" s="96"/>
    </row>
    <row r="46" spans="1:15" ht="25.95" customHeight="1">
      <c r="A46" s="9"/>
      <c r="B46" s="30"/>
      <c r="C46" s="8"/>
      <c r="D46" s="10"/>
      <c r="E46" s="107">
        <f>SUM(E45:E45)</f>
        <v>161555196.41969171</v>
      </c>
      <c r="F46" s="99"/>
      <c r="G46" s="99"/>
      <c r="H46" s="5"/>
      <c r="I46" s="97"/>
      <c r="J46" s="99"/>
      <c r="K46" s="99"/>
      <c r="L46" s="109"/>
      <c r="M46" s="5"/>
      <c r="N46" s="112"/>
      <c r="O46" s="96"/>
    </row>
    <row r="47" spans="1:15" ht="25.95" customHeight="1">
      <c r="A47" s="9"/>
      <c r="B47" s="127"/>
      <c r="C47" s="8"/>
      <c r="D47" s="10"/>
      <c r="E47" s="7"/>
      <c r="F47" s="99"/>
      <c r="G47" s="99"/>
      <c r="H47" s="5"/>
      <c r="I47" s="5"/>
      <c r="J47" s="99"/>
      <c r="K47" s="99"/>
      <c r="L47" s="120"/>
      <c r="M47" s="5"/>
      <c r="N47" s="112"/>
      <c r="O47" s="96"/>
    </row>
    <row r="48" spans="1:15" s="108" customFormat="1" ht="25.95" customHeight="1">
      <c r="A48" s="9" t="s">
        <v>98</v>
      </c>
      <c r="B48" s="127"/>
      <c r="C48" s="128"/>
      <c r="D48" s="128"/>
      <c r="E48" s="107">
        <f>E20+E32+E38+E42+E46</f>
        <v>4482911653.709692</v>
      </c>
      <c r="F48" s="119"/>
      <c r="G48" s="119"/>
      <c r="H48" s="119"/>
      <c r="I48" s="119"/>
      <c r="J48" s="119"/>
      <c r="K48" s="119"/>
      <c r="L48" s="120"/>
      <c r="M48" s="120"/>
      <c r="N48" s="122"/>
      <c r="O48" s="123"/>
    </row>
    <row r="49" spans="1:52" s="108" customFormat="1" ht="12" customHeight="1" thickBot="1">
      <c r="A49" s="129"/>
      <c r="B49" s="130"/>
      <c r="C49" s="131"/>
      <c r="D49" s="131"/>
      <c r="E49" s="132"/>
      <c r="F49" s="133"/>
      <c r="G49" s="133"/>
      <c r="H49" s="133"/>
      <c r="I49" s="133"/>
      <c r="J49" s="133"/>
      <c r="K49" s="133"/>
      <c r="L49" s="134"/>
      <c r="M49" s="134"/>
      <c r="N49" s="135"/>
      <c r="O49" s="123"/>
    </row>
    <row r="50" spans="1:52">
      <c r="A50" s="108"/>
      <c r="B50" s="108"/>
      <c r="C50" s="108"/>
      <c r="D50" s="108"/>
      <c r="E50" s="136"/>
    </row>
    <row r="51" spans="1:52" ht="21" customHeight="1">
      <c r="A51" s="108" t="s">
        <v>99</v>
      </c>
      <c r="B51" s="108"/>
      <c r="C51" s="108"/>
      <c r="D51" s="108"/>
      <c r="E51" s="1"/>
    </row>
    <row r="52" spans="1:52" ht="30" customHeight="1">
      <c r="A52" s="137" t="s">
        <v>100</v>
      </c>
      <c r="B52" s="137"/>
      <c r="C52" s="3"/>
      <c r="D52" s="3"/>
      <c r="E52" s="3"/>
      <c r="F52" s="138"/>
      <c r="G52" s="3"/>
      <c r="H52" s="3"/>
      <c r="I52" s="3"/>
      <c r="J52" s="3"/>
      <c r="K52" s="3"/>
      <c r="L52" s="3"/>
      <c r="M52" s="3"/>
      <c r="N52" s="3"/>
      <c r="O52" s="3"/>
    </row>
    <row r="53" spans="1:52" s="10" customFormat="1" ht="29.4" customHeight="1">
      <c r="A53" s="419" t="s">
        <v>101</v>
      </c>
      <c r="B53" s="419"/>
      <c r="C53" s="419"/>
      <c r="D53" s="419"/>
      <c r="E53" s="419"/>
      <c r="F53" s="419"/>
      <c r="G53" s="419"/>
      <c r="H53" s="419"/>
      <c r="I53" s="419"/>
      <c r="J53" s="419"/>
    </row>
    <row r="54" spans="1:52" s="10" customFormat="1" ht="29.4" customHeight="1">
      <c r="A54" s="417" t="s">
        <v>261</v>
      </c>
      <c r="B54" s="417"/>
      <c r="C54" s="417"/>
      <c r="D54" s="417"/>
      <c r="E54" s="417"/>
      <c r="F54" s="417"/>
      <c r="G54" s="417"/>
      <c r="H54" s="417"/>
      <c r="I54" s="417"/>
      <c r="J54" s="417"/>
    </row>
    <row r="55" spans="1:52" s="10" customFormat="1" ht="29.4" customHeight="1">
      <c r="A55" s="418" t="s">
        <v>262</v>
      </c>
      <c r="B55" s="418"/>
      <c r="C55" s="418"/>
      <c r="D55" s="418"/>
      <c r="E55" s="418"/>
      <c r="F55" s="418"/>
      <c r="G55" s="418"/>
      <c r="H55" s="418"/>
      <c r="I55" s="418"/>
      <c r="J55" s="418"/>
      <c r="K55" s="139"/>
      <c r="L55" s="140"/>
      <c r="M55" s="140"/>
      <c r="N55" s="140"/>
      <c r="O55" s="140"/>
    </row>
    <row r="56" spans="1:52" s="10" customFormat="1" ht="29.4" customHeight="1">
      <c r="A56" s="420" t="s">
        <v>264</v>
      </c>
      <c r="B56" s="420"/>
      <c r="C56" s="420"/>
      <c r="D56" s="420"/>
      <c r="E56" s="420"/>
      <c r="F56" s="420"/>
      <c r="G56" s="420"/>
      <c r="H56" s="420"/>
      <c r="I56" s="420"/>
      <c r="J56" s="420"/>
      <c r="K56" s="15"/>
      <c r="L56" s="140"/>
      <c r="M56" s="6"/>
      <c r="N56" s="140"/>
      <c r="O56" s="140"/>
    </row>
    <row r="57" spans="1:52" s="10" customFormat="1" ht="29.4" customHeight="1"/>
    <row r="58" spans="1:52" ht="22.95" customHeight="1">
      <c r="A58" s="14" t="s">
        <v>259</v>
      </c>
      <c r="B58" s="141"/>
      <c r="C58" s="141"/>
      <c r="D58" s="141"/>
      <c r="E58" s="141"/>
      <c r="F58" s="141"/>
      <c r="G58" s="141"/>
      <c r="H58" s="141"/>
      <c r="I58" s="141"/>
      <c r="J58" s="141"/>
      <c r="K58" s="141"/>
      <c r="L58" s="10"/>
      <c r="M58" s="10"/>
      <c r="N58" s="10"/>
      <c r="O58" s="10"/>
    </row>
    <row r="59" spans="1:52">
      <c r="A59" s="6" t="s">
        <v>116</v>
      </c>
    </row>
    <row r="60" spans="1:52">
      <c r="A60" s="6" t="s">
        <v>117</v>
      </c>
    </row>
    <row r="62" spans="1:52" ht="20.399999999999999" customHeight="1"/>
    <row r="63" spans="1:52" ht="25.95" customHeight="1">
      <c r="A63" s="143" t="s">
        <v>254</v>
      </c>
      <c r="B63" s="143"/>
      <c r="C63" s="143"/>
      <c r="D63" s="143"/>
      <c r="E63" s="143"/>
      <c r="F63" s="143"/>
      <c r="G63" s="143"/>
      <c r="H63" s="143"/>
      <c r="I63" s="143"/>
      <c r="J63" s="143"/>
      <c r="K63" s="143"/>
      <c r="L63" s="143"/>
      <c r="M63" s="143"/>
      <c r="N63" s="143"/>
      <c r="O63" s="143"/>
      <c r="P63" s="143"/>
      <c r="Q63" s="143"/>
      <c r="R63" s="143"/>
      <c r="S63" s="143"/>
      <c r="T63" s="143"/>
      <c r="U63" s="143"/>
      <c r="V63" s="143"/>
      <c r="W63" s="143"/>
      <c r="X63" s="143"/>
      <c r="Y63" s="143"/>
      <c r="Z63" s="143"/>
      <c r="AA63" s="143"/>
      <c r="AB63" s="143"/>
      <c r="AC63" s="143"/>
      <c r="AD63" s="143"/>
      <c r="AE63" s="143"/>
      <c r="AF63" s="143"/>
      <c r="AG63" s="143"/>
      <c r="AH63" s="143"/>
      <c r="AI63" s="143"/>
      <c r="AJ63" s="143"/>
      <c r="AK63" s="143"/>
      <c r="AL63" s="143"/>
      <c r="AM63" s="143"/>
      <c r="AN63" s="143"/>
      <c r="AO63" s="143"/>
      <c r="AP63" s="143"/>
      <c r="AQ63" s="143"/>
      <c r="AR63" s="143"/>
      <c r="AS63" s="143"/>
      <c r="AT63" s="143"/>
      <c r="AU63" s="143"/>
      <c r="AV63" s="143"/>
      <c r="AW63" s="143"/>
      <c r="AX63" s="143"/>
      <c r="AY63" s="143"/>
      <c r="AZ63" s="143"/>
    </row>
    <row r="64" spans="1:52">
      <c r="A64" s="143"/>
      <c r="B64" s="143"/>
      <c r="C64" s="143"/>
      <c r="D64" s="143"/>
      <c r="E64" s="143"/>
      <c r="F64" s="143"/>
      <c r="G64" s="143"/>
      <c r="H64" s="143"/>
      <c r="I64" s="143"/>
      <c r="J64" s="143"/>
      <c r="K64" s="143"/>
      <c r="L64" s="143"/>
      <c r="M64" s="143"/>
      <c r="N64" s="143"/>
      <c r="O64" s="143"/>
      <c r="P64" s="143"/>
      <c r="Q64" s="143"/>
      <c r="R64" s="143"/>
      <c r="S64" s="143"/>
      <c r="T64" s="143"/>
      <c r="U64" s="143"/>
      <c r="V64" s="143"/>
      <c r="W64" s="143"/>
      <c r="X64" s="143"/>
      <c r="Y64" s="143"/>
      <c r="Z64" s="143"/>
      <c r="AA64" s="143"/>
      <c r="AB64" s="143"/>
      <c r="AC64" s="143"/>
      <c r="AD64" s="143"/>
      <c r="AE64" s="143"/>
      <c r="AF64" s="143"/>
      <c r="AG64" s="143"/>
      <c r="AH64" s="143"/>
      <c r="AI64" s="143"/>
      <c r="AJ64" s="143"/>
      <c r="AK64" s="143"/>
      <c r="AL64" s="143"/>
      <c r="AM64" s="143"/>
      <c r="AN64" s="143"/>
      <c r="AO64" s="143"/>
      <c r="AP64" s="143"/>
      <c r="AQ64" s="143"/>
      <c r="AR64" s="143"/>
      <c r="AS64" s="143"/>
      <c r="AT64" s="143"/>
      <c r="AU64" s="143"/>
      <c r="AV64" s="143"/>
      <c r="AW64" s="143"/>
      <c r="AX64" s="143"/>
      <c r="AY64" s="143"/>
      <c r="AZ64" s="143"/>
    </row>
    <row r="65" spans="1:52">
      <c r="A65" s="143"/>
      <c r="B65" s="143"/>
      <c r="C65" s="143"/>
      <c r="D65" s="143"/>
      <c r="E65" s="143"/>
      <c r="F65" s="143"/>
      <c r="G65" s="143"/>
      <c r="H65" s="143"/>
      <c r="I65" s="143"/>
      <c r="J65" s="143"/>
      <c r="K65" s="143"/>
      <c r="L65" s="143"/>
      <c r="M65" s="143"/>
      <c r="N65" s="143"/>
      <c r="O65" s="143"/>
      <c r="P65" s="143"/>
      <c r="Q65" s="143"/>
      <c r="R65" s="143"/>
      <c r="S65" s="143"/>
      <c r="T65" s="143"/>
      <c r="U65" s="143"/>
      <c r="V65" s="143"/>
      <c r="W65" s="143"/>
      <c r="X65" s="143"/>
      <c r="Y65" s="143"/>
      <c r="Z65" s="143"/>
      <c r="AA65" s="143"/>
      <c r="AB65" s="143"/>
      <c r="AC65" s="143"/>
      <c r="AD65" s="143"/>
      <c r="AE65" s="143"/>
      <c r="AF65" s="143"/>
      <c r="AG65" s="143"/>
      <c r="AH65" s="143"/>
      <c r="AI65" s="143"/>
      <c r="AJ65" s="143"/>
      <c r="AK65" s="143"/>
      <c r="AL65" s="143"/>
      <c r="AM65" s="143"/>
      <c r="AN65" s="143"/>
      <c r="AO65" s="143"/>
      <c r="AP65" s="143"/>
      <c r="AQ65" s="143"/>
      <c r="AR65" s="143"/>
      <c r="AS65" s="143"/>
      <c r="AT65" s="143"/>
      <c r="AU65" s="143"/>
      <c r="AV65" s="143"/>
      <c r="AW65" s="143"/>
      <c r="AX65" s="143"/>
      <c r="AY65" s="143"/>
      <c r="AZ65" s="143"/>
    </row>
    <row r="66" spans="1:52">
      <c r="A66" s="143"/>
      <c r="B66" s="143"/>
      <c r="C66" s="143"/>
      <c r="D66" s="143"/>
      <c r="E66" s="143"/>
      <c r="F66" s="143"/>
      <c r="G66" s="143"/>
      <c r="H66" s="143"/>
      <c r="I66" s="143"/>
      <c r="J66" s="143"/>
      <c r="K66" s="143"/>
      <c r="L66" s="143"/>
      <c r="M66" s="143"/>
      <c r="N66" s="143"/>
      <c r="O66" s="143"/>
      <c r="P66" s="143"/>
      <c r="Q66" s="143"/>
      <c r="R66" s="143"/>
      <c r="S66" s="143"/>
      <c r="T66" s="143"/>
      <c r="U66" s="143"/>
      <c r="V66" s="143"/>
      <c r="W66" s="143"/>
      <c r="X66" s="143"/>
      <c r="Y66" s="143"/>
      <c r="Z66" s="143"/>
      <c r="AA66" s="143"/>
      <c r="AB66" s="143"/>
      <c r="AC66" s="143"/>
      <c r="AD66" s="143"/>
      <c r="AE66" s="143"/>
      <c r="AF66" s="143"/>
      <c r="AG66" s="143"/>
      <c r="AH66" s="143"/>
      <c r="AI66" s="143"/>
      <c r="AJ66" s="143"/>
      <c r="AK66" s="143"/>
      <c r="AL66" s="143"/>
      <c r="AM66" s="143"/>
      <c r="AN66" s="143"/>
      <c r="AO66" s="143"/>
      <c r="AP66" s="143"/>
      <c r="AQ66" s="143"/>
      <c r="AR66" s="143"/>
      <c r="AS66" s="143"/>
      <c r="AT66" s="143"/>
      <c r="AU66" s="143"/>
      <c r="AV66" s="143"/>
      <c r="AW66" s="143"/>
      <c r="AX66" s="143"/>
      <c r="AY66" s="143"/>
      <c r="AZ66" s="143"/>
    </row>
    <row r="67" spans="1:52">
      <c r="A67" s="143"/>
      <c r="B67" s="143"/>
      <c r="C67" s="143"/>
      <c r="D67" s="143"/>
      <c r="E67" s="143"/>
      <c r="F67" s="143"/>
      <c r="G67" s="143"/>
      <c r="H67" s="143"/>
      <c r="I67" s="143"/>
      <c r="J67" s="143"/>
      <c r="K67" s="143"/>
      <c r="L67" s="143"/>
      <c r="M67" s="143"/>
      <c r="N67" s="143"/>
      <c r="O67" s="143"/>
      <c r="P67" s="143"/>
      <c r="Q67" s="143"/>
      <c r="R67" s="143"/>
      <c r="S67" s="143"/>
      <c r="T67" s="143"/>
      <c r="U67" s="143"/>
      <c r="V67" s="143"/>
      <c r="W67" s="143"/>
      <c r="X67" s="143"/>
      <c r="Y67" s="143"/>
      <c r="Z67" s="143"/>
      <c r="AA67" s="143"/>
      <c r="AB67" s="143"/>
      <c r="AC67" s="143"/>
      <c r="AD67" s="143"/>
      <c r="AE67" s="143"/>
      <c r="AF67" s="143"/>
      <c r="AG67" s="143"/>
      <c r="AH67" s="143"/>
      <c r="AI67" s="143"/>
      <c r="AJ67" s="143"/>
      <c r="AK67" s="143"/>
      <c r="AL67" s="143"/>
      <c r="AM67" s="143"/>
      <c r="AN67" s="143"/>
      <c r="AO67" s="143"/>
      <c r="AP67" s="143"/>
      <c r="AQ67" s="143"/>
      <c r="AR67" s="143"/>
      <c r="AS67" s="143"/>
      <c r="AT67" s="143"/>
      <c r="AU67" s="143"/>
      <c r="AV67" s="143"/>
      <c r="AW67" s="143"/>
      <c r="AX67" s="143"/>
      <c r="AY67" s="143"/>
      <c r="AZ67" s="143"/>
    </row>
    <row r="68" spans="1:52">
      <c r="A68" s="143"/>
      <c r="B68" s="143"/>
      <c r="C68" s="143"/>
      <c r="D68" s="143"/>
      <c r="E68" s="143"/>
      <c r="F68" s="143"/>
      <c r="G68" s="143"/>
      <c r="H68" s="143"/>
      <c r="I68" s="143"/>
      <c r="J68" s="143"/>
      <c r="K68" s="143"/>
      <c r="L68" s="143"/>
      <c r="M68" s="143"/>
      <c r="N68" s="143"/>
      <c r="O68" s="143"/>
      <c r="P68" s="143"/>
      <c r="Q68" s="143"/>
      <c r="R68" s="143"/>
      <c r="S68" s="143"/>
      <c r="T68" s="143"/>
      <c r="U68" s="143"/>
      <c r="V68" s="143"/>
      <c r="W68" s="143"/>
      <c r="X68" s="143"/>
      <c r="Y68" s="143"/>
      <c r="Z68" s="143"/>
      <c r="AA68" s="143"/>
      <c r="AB68" s="143"/>
      <c r="AC68" s="143"/>
      <c r="AD68" s="143"/>
      <c r="AE68" s="143"/>
      <c r="AF68" s="143"/>
      <c r="AG68" s="143"/>
      <c r="AH68" s="143"/>
      <c r="AI68" s="143"/>
      <c r="AJ68" s="143"/>
      <c r="AK68" s="143"/>
      <c r="AL68" s="143"/>
      <c r="AM68" s="143"/>
      <c r="AN68" s="143"/>
      <c r="AO68" s="143"/>
      <c r="AP68" s="143"/>
      <c r="AQ68" s="143"/>
      <c r="AR68" s="143"/>
      <c r="AS68" s="143"/>
      <c r="AT68" s="143"/>
      <c r="AU68" s="143"/>
      <c r="AV68" s="143"/>
      <c r="AW68" s="143"/>
      <c r="AX68" s="143"/>
      <c r="AY68" s="143"/>
      <c r="AZ68" s="143"/>
    </row>
    <row r="69" spans="1:52">
      <c r="A69" s="143"/>
      <c r="B69" s="143"/>
      <c r="C69" s="143"/>
      <c r="D69" s="143"/>
      <c r="E69" s="143"/>
      <c r="F69" s="143"/>
      <c r="G69" s="143"/>
      <c r="H69" s="143"/>
      <c r="I69" s="143"/>
      <c r="J69" s="143"/>
      <c r="K69" s="143"/>
      <c r="L69" s="143"/>
      <c r="M69" s="143"/>
      <c r="N69" s="143"/>
      <c r="O69" s="143"/>
      <c r="P69" s="143"/>
      <c r="Q69" s="143"/>
      <c r="R69" s="143"/>
      <c r="S69" s="143"/>
      <c r="T69" s="143"/>
      <c r="U69" s="143"/>
      <c r="V69" s="143"/>
      <c r="W69" s="143"/>
      <c r="X69" s="143"/>
      <c r="Y69" s="143"/>
      <c r="Z69" s="143"/>
      <c r="AA69" s="143"/>
      <c r="AB69" s="143"/>
      <c r="AC69" s="143"/>
      <c r="AD69" s="143"/>
      <c r="AE69" s="143"/>
      <c r="AF69" s="143"/>
      <c r="AG69" s="143"/>
      <c r="AH69" s="143"/>
      <c r="AI69" s="143"/>
      <c r="AJ69" s="143"/>
      <c r="AK69" s="143"/>
      <c r="AL69" s="143"/>
      <c r="AM69" s="143"/>
      <c r="AN69" s="143"/>
      <c r="AO69" s="143"/>
      <c r="AP69" s="143"/>
      <c r="AQ69" s="143"/>
      <c r="AR69" s="143"/>
      <c r="AS69" s="143"/>
      <c r="AT69" s="143"/>
      <c r="AU69" s="143"/>
      <c r="AV69" s="143"/>
      <c r="AW69" s="143"/>
      <c r="AX69" s="143"/>
      <c r="AY69" s="143"/>
      <c r="AZ69" s="143"/>
    </row>
    <row r="70" spans="1:52">
      <c r="A70" s="143"/>
      <c r="B70" s="143"/>
      <c r="C70" s="143"/>
      <c r="D70" s="143"/>
      <c r="E70" s="143"/>
      <c r="F70" s="143"/>
      <c r="G70" s="143"/>
      <c r="H70" s="143"/>
      <c r="I70" s="143"/>
      <c r="J70" s="143"/>
      <c r="K70" s="143"/>
      <c r="L70" s="143"/>
      <c r="M70" s="143"/>
      <c r="N70" s="143"/>
      <c r="O70" s="143"/>
      <c r="P70" s="143"/>
      <c r="Q70" s="143"/>
      <c r="R70" s="143"/>
      <c r="S70" s="143"/>
      <c r="T70" s="143"/>
      <c r="U70" s="143"/>
      <c r="V70" s="143"/>
      <c r="W70" s="143"/>
      <c r="X70" s="143"/>
      <c r="Y70" s="143"/>
      <c r="Z70" s="143"/>
      <c r="AA70" s="143"/>
      <c r="AB70" s="143"/>
      <c r="AC70" s="143"/>
      <c r="AD70" s="143"/>
      <c r="AE70" s="143"/>
      <c r="AF70" s="143"/>
      <c r="AG70" s="143"/>
      <c r="AH70" s="143"/>
      <c r="AI70" s="143"/>
      <c r="AJ70" s="143"/>
      <c r="AK70" s="143"/>
      <c r="AL70" s="143"/>
      <c r="AM70" s="143"/>
      <c r="AN70" s="143"/>
      <c r="AO70" s="143"/>
      <c r="AP70" s="143"/>
      <c r="AQ70" s="143"/>
      <c r="AR70" s="143"/>
      <c r="AS70" s="143"/>
      <c r="AT70" s="143"/>
      <c r="AU70" s="143"/>
      <c r="AV70" s="143"/>
      <c r="AW70" s="143"/>
      <c r="AX70" s="143"/>
      <c r="AY70" s="143"/>
      <c r="AZ70" s="143"/>
    </row>
    <row r="71" spans="1:52">
      <c r="A71" s="143"/>
      <c r="B71" s="143"/>
      <c r="C71" s="143"/>
      <c r="D71" s="143"/>
      <c r="E71" s="143"/>
      <c r="F71" s="143"/>
      <c r="G71" s="143"/>
      <c r="H71" s="143"/>
      <c r="I71" s="143"/>
      <c r="J71" s="143"/>
      <c r="K71" s="143"/>
      <c r="L71" s="143"/>
      <c r="M71" s="143"/>
      <c r="N71" s="143"/>
      <c r="O71" s="143"/>
      <c r="P71" s="143"/>
      <c r="Q71" s="143"/>
      <c r="R71" s="143"/>
      <c r="S71" s="143"/>
      <c r="T71" s="143"/>
      <c r="U71" s="143"/>
      <c r="V71" s="143"/>
      <c r="W71" s="143"/>
      <c r="X71" s="143"/>
      <c r="Y71" s="143"/>
      <c r="Z71" s="143"/>
      <c r="AA71" s="143"/>
      <c r="AB71" s="143"/>
      <c r="AC71" s="143"/>
      <c r="AD71" s="143"/>
      <c r="AE71" s="143"/>
      <c r="AF71" s="143"/>
      <c r="AG71" s="143"/>
      <c r="AH71" s="143"/>
      <c r="AI71" s="143"/>
      <c r="AJ71" s="143"/>
      <c r="AK71" s="143"/>
      <c r="AL71" s="143"/>
      <c r="AM71" s="143"/>
      <c r="AN71" s="143"/>
      <c r="AO71" s="143"/>
      <c r="AP71" s="143"/>
      <c r="AQ71" s="143"/>
      <c r="AR71" s="143"/>
      <c r="AS71" s="143"/>
      <c r="AT71" s="143"/>
      <c r="AU71" s="143"/>
      <c r="AV71" s="143"/>
      <c r="AW71" s="143"/>
      <c r="AX71" s="143"/>
      <c r="AY71" s="143"/>
      <c r="AZ71" s="143"/>
    </row>
    <row r="72" spans="1:52">
      <c r="A72" s="143"/>
      <c r="B72" s="143"/>
      <c r="C72" s="143"/>
      <c r="D72" s="143"/>
      <c r="E72" s="143"/>
      <c r="F72" s="143"/>
      <c r="G72" s="143"/>
      <c r="H72" s="143"/>
      <c r="I72" s="143"/>
      <c r="J72" s="143"/>
      <c r="K72" s="143"/>
      <c r="L72" s="143"/>
      <c r="M72" s="143"/>
      <c r="N72" s="143"/>
      <c r="O72" s="143"/>
      <c r="P72" s="143"/>
      <c r="Q72" s="143"/>
      <c r="R72" s="143"/>
      <c r="S72" s="143"/>
      <c r="T72" s="143"/>
      <c r="U72" s="143"/>
      <c r="V72" s="143"/>
      <c r="W72" s="143"/>
      <c r="X72" s="143"/>
      <c r="Y72" s="143"/>
      <c r="Z72" s="143"/>
      <c r="AA72" s="143"/>
      <c r="AB72" s="143"/>
      <c r="AC72" s="143"/>
      <c r="AD72" s="143"/>
      <c r="AE72" s="143"/>
      <c r="AF72" s="143"/>
      <c r="AG72" s="143"/>
      <c r="AH72" s="143"/>
      <c r="AI72" s="143"/>
      <c r="AJ72" s="143"/>
      <c r="AK72" s="143"/>
      <c r="AL72" s="143"/>
      <c r="AM72" s="143"/>
      <c r="AN72" s="143"/>
      <c r="AO72" s="143"/>
      <c r="AP72" s="143"/>
      <c r="AQ72" s="143"/>
      <c r="AR72" s="143"/>
      <c r="AS72" s="143"/>
      <c r="AT72" s="143"/>
      <c r="AU72" s="143"/>
      <c r="AV72" s="143"/>
      <c r="AW72" s="143"/>
      <c r="AX72" s="143"/>
      <c r="AY72" s="143"/>
      <c r="AZ72" s="143"/>
    </row>
    <row r="73" spans="1:52">
      <c r="A73" s="143"/>
      <c r="B73" s="143"/>
      <c r="C73" s="143"/>
      <c r="D73" s="143"/>
      <c r="E73" s="143"/>
      <c r="F73" s="143"/>
      <c r="G73" s="143"/>
      <c r="H73" s="143"/>
      <c r="I73" s="143"/>
      <c r="J73" s="143"/>
      <c r="K73" s="143"/>
      <c r="L73" s="143"/>
      <c r="M73" s="143"/>
      <c r="N73" s="143"/>
      <c r="O73" s="143"/>
      <c r="P73" s="143"/>
      <c r="Q73" s="143"/>
      <c r="R73" s="143"/>
      <c r="S73" s="143"/>
      <c r="T73" s="143"/>
      <c r="U73" s="143"/>
      <c r="V73" s="143"/>
      <c r="W73" s="143"/>
      <c r="X73" s="143"/>
      <c r="Y73" s="143"/>
      <c r="Z73" s="143"/>
      <c r="AA73" s="143"/>
      <c r="AB73" s="143"/>
      <c r="AC73" s="143"/>
      <c r="AD73" s="143"/>
      <c r="AE73" s="143"/>
      <c r="AF73" s="143"/>
      <c r="AG73" s="143"/>
      <c r="AH73" s="143"/>
      <c r="AI73" s="143"/>
      <c r="AJ73" s="143"/>
      <c r="AK73" s="143"/>
      <c r="AL73" s="143"/>
      <c r="AM73" s="143"/>
      <c r="AN73" s="143"/>
      <c r="AO73" s="143"/>
      <c r="AP73" s="143"/>
      <c r="AQ73" s="143"/>
      <c r="AR73" s="143"/>
      <c r="AS73" s="143"/>
      <c r="AT73" s="143"/>
      <c r="AU73" s="143"/>
      <c r="AV73" s="143"/>
      <c r="AW73" s="143"/>
      <c r="AX73" s="143"/>
      <c r="AY73" s="143"/>
      <c r="AZ73" s="143"/>
    </row>
    <row r="74" spans="1:52">
      <c r="A74" s="143"/>
      <c r="B74" s="143"/>
      <c r="C74" s="143"/>
      <c r="D74" s="143"/>
      <c r="E74" s="143"/>
      <c r="F74" s="143"/>
      <c r="G74" s="143"/>
      <c r="H74" s="143"/>
      <c r="I74" s="143"/>
      <c r="J74" s="143"/>
      <c r="K74" s="143"/>
      <c r="L74" s="143"/>
      <c r="M74" s="143"/>
      <c r="N74" s="143"/>
      <c r="O74" s="143"/>
      <c r="P74" s="143"/>
      <c r="Q74" s="143"/>
      <c r="R74" s="143"/>
      <c r="S74" s="143"/>
      <c r="T74" s="143"/>
      <c r="U74" s="143"/>
      <c r="V74" s="143"/>
      <c r="W74" s="143"/>
      <c r="X74" s="143"/>
      <c r="Y74" s="143"/>
      <c r="Z74" s="143"/>
      <c r="AA74" s="143"/>
      <c r="AB74" s="143"/>
      <c r="AC74" s="143"/>
      <c r="AD74" s="143"/>
      <c r="AE74" s="143"/>
      <c r="AF74" s="143"/>
      <c r="AG74" s="143"/>
      <c r="AH74" s="143"/>
      <c r="AI74" s="143"/>
      <c r="AJ74" s="143"/>
      <c r="AK74" s="143"/>
      <c r="AL74" s="143"/>
      <c r="AM74" s="143"/>
      <c r="AN74" s="143"/>
      <c r="AO74" s="143"/>
      <c r="AP74" s="143"/>
      <c r="AQ74" s="143"/>
      <c r="AR74" s="143"/>
      <c r="AS74" s="143"/>
      <c r="AT74" s="143"/>
      <c r="AU74" s="143"/>
      <c r="AV74" s="143"/>
      <c r="AW74" s="143"/>
      <c r="AX74" s="143"/>
      <c r="AY74" s="143"/>
      <c r="AZ74" s="143"/>
    </row>
    <row r="75" spans="1:52">
      <c r="A75" s="143"/>
      <c r="B75" s="143"/>
      <c r="C75" s="143"/>
      <c r="D75" s="143"/>
      <c r="E75" s="143"/>
      <c r="F75" s="143"/>
      <c r="G75" s="143"/>
      <c r="H75" s="143"/>
      <c r="I75" s="143"/>
      <c r="J75" s="143"/>
      <c r="K75" s="143"/>
      <c r="L75" s="143"/>
      <c r="M75" s="143"/>
      <c r="N75" s="143"/>
      <c r="O75" s="143"/>
      <c r="P75" s="143"/>
      <c r="Q75" s="143"/>
      <c r="R75" s="143"/>
      <c r="S75" s="143"/>
      <c r="T75" s="143"/>
      <c r="U75" s="143"/>
      <c r="V75" s="143"/>
      <c r="W75" s="143"/>
      <c r="X75" s="143"/>
      <c r="Y75" s="143"/>
      <c r="Z75" s="143"/>
      <c r="AA75" s="143"/>
      <c r="AB75" s="143"/>
      <c r="AC75" s="143"/>
      <c r="AD75" s="143"/>
      <c r="AE75" s="143"/>
      <c r="AF75" s="143"/>
      <c r="AG75" s="143"/>
      <c r="AH75" s="143"/>
      <c r="AI75" s="143"/>
      <c r="AJ75" s="143"/>
      <c r="AK75" s="143"/>
      <c r="AL75" s="143"/>
      <c r="AM75" s="143"/>
      <c r="AN75" s="143"/>
      <c r="AO75" s="143"/>
      <c r="AP75" s="143"/>
      <c r="AQ75" s="143"/>
      <c r="AR75" s="143"/>
      <c r="AS75" s="143"/>
      <c r="AT75" s="143"/>
      <c r="AU75" s="143"/>
      <c r="AV75" s="143"/>
      <c r="AW75" s="143"/>
      <c r="AX75" s="143"/>
      <c r="AY75" s="143"/>
      <c r="AZ75" s="143"/>
    </row>
    <row r="76" spans="1:52">
      <c r="A76" s="143"/>
      <c r="B76" s="143"/>
      <c r="C76" s="143"/>
      <c r="D76" s="143"/>
      <c r="E76" s="143"/>
      <c r="F76" s="143"/>
      <c r="G76" s="143"/>
      <c r="H76" s="143"/>
      <c r="I76" s="143"/>
      <c r="J76" s="143"/>
      <c r="K76" s="143"/>
      <c r="L76" s="143"/>
      <c r="M76" s="143"/>
      <c r="N76" s="143"/>
      <c r="O76" s="143"/>
      <c r="P76" s="143"/>
      <c r="Q76" s="143"/>
      <c r="R76" s="143"/>
      <c r="S76" s="143"/>
      <c r="T76" s="143"/>
      <c r="U76" s="143"/>
      <c r="V76" s="143"/>
      <c r="W76" s="143"/>
      <c r="X76" s="143"/>
      <c r="Y76" s="143"/>
      <c r="Z76" s="143"/>
      <c r="AA76" s="143"/>
      <c r="AB76" s="143"/>
      <c r="AC76" s="143"/>
      <c r="AD76" s="143"/>
      <c r="AE76" s="143"/>
      <c r="AF76" s="143"/>
      <c r="AG76" s="143"/>
      <c r="AH76" s="143"/>
      <c r="AI76" s="143"/>
      <c r="AJ76" s="143"/>
      <c r="AK76" s="143"/>
      <c r="AL76" s="143"/>
      <c r="AM76" s="143"/>
      <c r="AN76" s="143"/>
      <c r="AO76" s="143"/>
      <c r="AP76" s="143"/>
      <c r="AQ76" s="143"/>
      <c r="AR76" s="143"/>
      <c r="AS76" s="143"/>
      <c r="AT76" s="143"/>
      <c r="AU76" s="143"/>
      <c r="AV76" s="143"/>
      <c r="AW76" s="143"/>
      <c r="AX76" s="143"/>
      <c r="AY76" s="143"/>
      <c r="AZ76" s="143"/>
    </row>
    <row r="77" spans="1:52">
      <c r="A77" s="143"/>
      <c r="B77" s="143"/>
      <c r="C77" s="143"/>
      <c r="D77" s="143"/>
      <c r="E77" s="143"/>
      <c r="F77" s="143"/>
      <c r="G77" s="143"/>
      <c r="H77" s="143"/>
      <c r="I77" s="143"/>
      <c r="J77" s="143"/>
      <c r="K77" s="143"/>
      <c r="L77" s="143"/>
      <c r="M77" s="143"/>
      <c r="N77" s="143"/>
      <c r="O77" s="143"/>
      <c r="P77" s="143"/>
      <c r="Q77" s="143"/>
      <c r="R77" s="143"/>
      <c r="S77" s="143"/>
      <c r="T77" s="143"/>
      <c r="U77" s="143"/>
      <c r="V77" s="143"/>
      <c r="W77" s="143"/>
      <c r="X77" s="143"/>
      <c r="Y77" s="143"/>
      <c r="Z77" s="143"/>
      <c r="AA77" s="143"/>
      <c r="AB77" s="143"/>
      <c r="AC77" s="143"/>
      <c r="AD77" s="143"/>
      <c r="AE77" s="143"/>
      <c r="AF77" s="143"/>
      <c r="AG77" s="143"/>
      <c r="AH77" s="143"/>
      <c r="AI77" s="143"/>
      <c r="AJ77" s="143"/>
      <c r="AK77" s="143"/>
      <c r="AL77" s="143"/>
      <c r="AM77" s="143"/>
      <c r="AN77" s="143"/>
      <c r="AO77" s="143"/>
      <c r="AP77" s="143"/>
      <c r="AQ77" s="143"/>
      <c r="AR77" s="143"/>
      <c r="AS77" s="143"/>
      <c r="AT77" s="143"/>
      <c r="AU77" s="143"/>
      <c r="AV77" s="143"/>
      <c r="AW77" s="143"/>
      <c r="AX77" s="143"/>
      <c r="AY77" s="143"/>
      <c r="AZ77" s="143"/>
    </row>
    <row r="78" spans="1:52">
      <c r="A78" s="143"/>
      <c r="B78" s="143"/>
      <c r="C78" s="143"/>
      <c r="D78" s="143"/>
      <c r="E78" s="143"/>
      <c r="F78" s="143"/>
      <c r="G78" s="143"/>
      <c r="H78" s="143"/>
      <c r="I78" s="143"/>
      <c r="J78" s="143"/>
      <c r="K78" s="143"/>
      <c r="L78" s="143"/>
      <c r="M78" s="143"/>
      <c r="N78" s="143"/>
      <c r="O78" s="143"/>
      <c r="P78" s="143"/>
      <c r="Q78" s="143"/>
      <c r="R78" s="143"/>
      <c r="S78" s="143"/>
      <c r="T78" s="143"/>
      <c r="U78" s="143"/>
      <c r="V78" s="143"/>
      <c r="W78" s="143"/>
      <c r="X78" s="143"/>
      <c r="Y78" s="143"/>
      <c r="Z78" s="143"/>
      <c r="AA78" s="143"/>
      <c r="AB78" s="143"/>
      <c r="AC78" s="143"/>
      <c r="AD78" s="143"/>
      <c r="AE78" s="143"/>
      <c r="AF78" s="143"/>
      <c r="AG78" s="143"/>
      <c r="AH78" s="143"/>
      <c r="AI78" s="143"/>
      <c r="AJ78" s="143"/>
      <c r="AK78" s="143"/>
      <c r="AL78" s="143"/>
      <c r="AM78" s="143"/>
      <c r="AN78" s="143"/>
      <c r="AO78" s="143"/>
      <c r="AP78" s="143"/>
      <c r="AQ78" s="143"/>
      <c r="AR78" s="143"/>
      <c r="AS78" s="143"/>
      <c r="AT78" s="143"/>
      <c r="AU78" s="143"/>
      <c r="AV78" s="143"/>
      <c r="AW78" s="143"/>
      <c r="AX78" s="143"/>
      <c r="AY78" s="143"/>
      <c r="AZ78" s="143"/>
    </row>
    <row r="79" spans="1:52">
      <c r="A79" s="143"/>
      <c r="B79" s="143"/>
      <c r="C79" s="143"/>
      <c r="D79" s="143"/>
      <c r="E79" s="143"/>
      <c r="F79" s="143"/>
      <c r="G79" s="143"/>
      <c r="H79" s="143"/>
      <c r="I79" s="143"/>
      <c r="J79" s="143"/>
      <c r="K79" s="143"/>
      <c r="L79" s="143"/>
      <c r="M79" s="143"/>
      <c r="N79" s="143"/>
      <c r="O79" s="143"/>
      <c r="P79" s="143"/>
      <c r="Q79" s="143"/>
      <c r="R79" s="143"/>
      <c r="S79" s="143"/>
      <c r="T79" s="143"/>
      <c r="U79" s="143"/>
      <c r="V79" s="143"/>
      <c r="W79" s="143"/>
      <c r="X79" s="143"/>
      <c r="Y79" s="143"/>
      <c r="Z79" s="143"/>
      <c r="AA79" s="143"/>
      <c r="AB79" s="143"/>
      <c r="AC79" s="143"/>
      <c r="AD79" s="143"/>
      <c r="AE79" s="143"/>
      <c r="AF79" s="143"/>
      <c r="AG79" s="143"/>
      <c r="AH79" s="143"/>
      <c r="AI79" s="143"/>
      <c r="AJ79" s="143"/>
      <c r="AK79" s="143"/>
      <c r="AL79" s="143"/>
      <c r="AM79" s="143"/>
      <c r="AN79" s="143"/>
      <c r="AO79" s="143"/>
      <c r="AP79" s="143"/>
      <c r="AQ79" s="143"/>
      <c r="AR79" s="143"/>
      <c r="AS79" s="143"/>
      <c r="AT79" s="143"/>
      <c r="AU79" s="143"/>
      <c r="AV79" s="143"/>
      <c r="AW79" s="143"/>
      <c r="AX79" s="143"/>
      <c r="AY79" s="143"/>
      <c r="AZ79" s="143"/>
    </row>
    <row r="80" spans="1:52">
      <c r="A80" s="143"/>
      <c r="B80" s="143"/>
      <c r="C80" s="143"/>
      <c r="D80" s="143"/>
      <c r="E80" s="143"/>
      <c r="F80" s="143"/>
      <c r="G80" s="143"/>
      <c r="H80" s="143"/>
      <c r="I80" s="143"/>
      <c r="J80" s="143"/>
      <c r="K80" s="143"/>
      <c r="L80" s="143"/>
      <c r="M80" s="143"/>
      <c r="N80" s="143"/>
      <c r="O80" s="143"/>
      <c r="P80" s="143"/>
      <c r="Q80" s="143"/>
      <c r="R80" s="143"/>
      <c r="S80" s="143"/>
      <c r="T80" s="143"/>
      <c r="U80" s="143"/>
      <c r="V80" s="143"/>
      <c r="W80" s="143"/>
      <c r="X80" s="143"/>
      <c r="Y80" s="143"/>
      <c r="Z80" s="143"/>
      <c r="AA80" s="143"/>
      <c r="AB80" s="143"/>
      <c r="AC80" s="143"/>
      <c r="AD80" s="143"/>
      <c r="AE80" s="143"/>
      <c r="AF80" s="143"/>
      <c r="AG80" s="143"/>
      <c r="AH80" s="143"/>
      <c r="AI80" s="143"/>
      <c r="AJ80" s="143"/>
      <c r="AK80" s="143"/>
      <c r="AL80" s="143"/>
      <c r="AM80" s="143"/>
      <c r="AN80" s="143"/>
      <c r="AO80" s="143"/>
      <c r="AP80" s="143"/>
      <c r="AQ80" s="143"/>
      <c r="AR80" s="143"/>
      <c r="AS80" s="143"/>
      <c r="AT80" s="143"/>
      <c r="AU80" s="143"/>
      <c r="AV80" s="143"/>
      <c r="AW80" s="143"/>
      <c r="AX80" s="143"/>
      <c r="AY80" s="143"/>
      <c r="AZ80" s="143"/>
    </row>
    <row r="81" spans="1:52">
      <c r="A81" s="143"/>
      <c r="B81" s="143"/>
      <c r="C81" s="143"/>
      <c r="D81" s="143"/>
      <c r="E81" s="143"/>
      <c r="F81" s="143"/>
      <c r="G81" s="143"/>
      <c r="H81" s="143"/>
      <c r="I81" s="143"/>
      <c r="J81" s="143"/>
      <c r="K81" s="143"/>
      <c r="L81" s="143"/>
      <c r="M81" s="143"/>
      <c r="N81" s="143"/>
      <c r="O81" s="143"/>
      <c r="P81" s="143"/>
      <c r="Q81" s="143"/>
      <c r="R81" s="143"/>
      <c r="S81" s="143"/>
      <c r="T81" s="143"/>
      <c r="U81" s="143"/>
      <c r="V81" s="143"/>
      <c r="W81" s="143"/>
      <c r="X81" s="143"/>
      <c r="Y81" s="143"/>
      <c r="Z81" s="143"/>
      <c r="AA81" s="143"/>
      <c r="AB81" s="143"/>
      <c r="AC81" s="143"/>
      <c r="AD81" s="143"/>
      <c r="AE81" s="143"/>
      <c r="AF81" s="143"/>
      <c r="AG81" s="143"/>
      <c r="AH81" s="143"/>
      <c r="AI81" s="143"/>
      <c r="AJ81" s="143"/>
      <c r="AK81" s="143"/>
      <c r="AL81" s="143"/>
      <c r="AM81" s="143"/>
      <c r="AN81" s="143"/>
      <c r="AO81" s="143"/>
      <c r="AP81" s="143"/>
      <c r="AQ81" s="143"/>
      <c r="AR81" s="143"/>
      <c r="AS81" s="143"/>
      <c r="AT81" s="143"/>
      <c r="AU81" s="143"/>
      <c r="AV81" s="143"/>
      <c r="AW81" s="143"/>
      <c r="AX81" s="143"/>
      <c r="AY81" s="143"/>
      <c r="AZ81" s="143"/>
    </row>
    <row r="82" spans="1:52">
      <c r="A82" s="143"/>
      <c r="B82" s="143"/>
      <c r="C82" s="143"/>
      <c r="D82" s="143"/>
      <c r="E82" s="143"/>
      <c r="F82" s="143"/>
      <c r="G82" s="143"/>
      <c r="H82" s="143"/>
      <c r="I82" s="143"/>
      <c r="J82" s="143"/>
      <c r="K82" s="143"/>
      <c r="L82" s="143"/>
      <c r="M82" s="143"/>
      <c r="N82" s="143"/>
      <c r="O82" s="143"/>
      <c r="P82" s="143"/>
      <c r="Q82" s="143"/>
      <c r="R82" s="143"/>
      <c r="S82" s="143"/>
      <c r="T82" s="143"/>
      <c r="U82" s="143"/>
      <c r="V82" s="143"/>
      <c r="W82" s="143"/>
      <c r="X82" s="143"/>
      <c r="Y82" s="143"/>
      <c r="Z82" s="143"/>
      <c r="AA82" s="143"/>
      <c r="AB82" s="143"/>
      <c r="AC82" s="143"/>
      <c r="AD82" s="143"/>
      <c r="AE82" s="143"/>
      <c r="AF82" s="143"/>
      <c r="AG82" s="143"/>
      <c r="AH82" s="143"/>
      <c r="AI82" s="143"/>
      <c r="AJ82" s="143"/>
      <c r="AK82" s="143"/>
      <c r="AL82" s="143"/>
      <c r="AM82" s="143"/>
      <c r="AN82" s="143"/>
      <c r="AO82" s="143"/>
      <c r="AP82" s="143"/>
      <c r="AQ82" s="143"/>
      <c r="AR82" s="143"/>
      <c r="AS82" s="143"/>
      <c r="AT82" s="143"/>
      <c r="AU82" s="143"/>
      <c r="AV82" s="143"/>
      <c r="AW82" s="143"/>
      <c r="AX82" s="143"/>
      <c r="AY82" s="143"/>
      <c r="AZ82" s="143"/>
    </row>
    <row r="83" spans="1:52">
      <c r="A83" s="143"/>
      <c r="B83" s="143"/>
      <c r="C83" s="143"/>
      <c r="D83" s="143"/>
      <c r="E83" s="143"/>
      <c r="F83" s="143"/>
      <c r="G83" s="143"/>
      <c r="H83" s="143"/>
      <c r="I83" s="143"/>
      <c r="J83" s="143"/>
      <c r="K83" s="143"/>
      <c r="L83" s="143"/>
      <c r="M83" s="143"/>
      <c r="N83" s="143"/>
      <c r="O83" s="143"/>
      <c r="P83" s="143"/>
      <c r="Q83" s="143"/>
      <c r="R83" s="143"/>
      <c r="S83" s="143"/>
      <c r="T83" s="143"/>
      <c r="U83" s="143"/>
      <c r="V83" s="143"/>
      <c r="W83" s="143"/>
      <c r="X83" s="143"/>
      <c r="Y83" s="143"/>
      <c r="Z83" s="143"/>
      <c r="AA83" s="143"/>
      <c r="AB83" s="143"/>
      <c r="AC83" s="143"/>
      <c r="AD83" s="143"/>
      <c r="AE83" s="143"/>
      <c r="AF83" s="143"/>
      <c r="AG83" s="143"/>
      <c r="AH83" s="143"/>
      <c r="AI83" s="143"/>
      <c r="AJ83" s="143"/>
      <c r="AK83" s="143"/>
      <c r="AL83" s="143"/>
      <c r="AM83" s="143"/>
      <c r="AN83" s="143"/>
      <c r="AO83" s="143"/>
      <c r="AP83" s="143"/>
      <c r="AQ83" s="143"/>
      <c r="AR83" s="143"/>
      <c r="AS83" s="143"/>
      <c r="AT83" s="143"/>
      <c r="AU83" s="143"/>
      <c r="AV83" s="143"/>
      <c r="AW83" s="143"/>
      <c r="AX83" s="143"/>
      <c r="AY83" s="143"/>
      <c r="AZ83" s="143"/>
    </row>
    <row r="84" spans="1:52">
      <c r="A84" s="143"/>
      <c r="B84" s="143"/>
      <c r="C84" s="143"/>
      <c r="D84" s="143"/>
      <c r="E84" s="143"/>
      <c r="F84" s="143"/>
      <c r="G84" s="143"/>
      <c r="H84" s="143"/>
      <c r="I84" s="143"/>
      <c r="J84" s="143"/>
      <c r="K84" s="143"/>
      <c r="L84" s="143"/>
      <c r="M84" s="143"/>
      <c r="N84" s="143"/>
      <c r="O84" s="143"/>
      <c r="P84" s="143"/>
      <c r="Q84" s="143"/>
      <c r="R84" s="143"/>
      <c r="S84" s="143"/>
      <c r="T84" s="143"/>
      <c r="U84" s="143"/>
      <c r="V84" s="143"/>
      <c r="W84" s="143"/>
      <c r="X84" s="143"/>
      <c r="Y84" s="143"/>
      <c r="Z84" s="143"/>
      <c r="AA84" s="143"/>
      <c r="AB84" s="143"/>
      <c r="AC84" s="143"/>
      <c r="AD84" s="143"/>
      <c r="AE84" s="143"/>
      <c r="AF84" s="143"/>
      <c r="AG84" s="143"/>
      <c r="AH84" s="143"/>
      <c r="AI84" s="143"/>
      <c r="AJ84" s="143"/>
      <c r="AK84" s="143"/>
      <c r="AL84" s="143"/>
      <c r="AM84" s="143"/>
      <c r="AN84" s="143"/>
      <c r="AO84" s="143"/>
      <c r="AP84" s="143"/>
      <c r="AQ84" s="143"/>
      <c r="AR84" s="143"/>
      <c r="AS84" s="143"/>
      <c r="AT84" s="143"/>
      <c r="AU84" s="143"/>
      <c r="AV84" s="143"/>
      <c r="AW84" s="143"/>
      <c r="AX84" s="143"/>
      <c r="AY84" s="143"/>
      <c r="AZ84" s="143"/>
    </row>
    <row r="85" spans="1:52">
      <c r="A85" s="143"/>
      <c r="B85" s="143"/>
      <c r="C85" s="143"/>
      <c r="D85" s="143"/>
      <c r="E85" s="143"/>
      <c r="F85" s="143"/>
      <c r="G85" s="143"/>
      <c r="H85" s="143"/>
      <c r="I85" s="143"/>
      <c r="J85" s="143"/>
      <c r="K85" s="143"/>
      <c r="L85" s="143"/>
      <c r="M85" s="143"/>
      <c r="N85" s="143"/>
      <c r="O85" s="143"/>
      <c r="P85" s="143"/>
      <c r="Q85" s="143"/>
      <c r="R85" s="143"/>
      <c r="S85" s="143"/>
      <c r="T85" s="143"/>
      <c r="U85" s="143"/>
      <c r="V85" s="143"/>
      <c r="W85" s="143"/>
      <c r="X85" s="143"/>
      <c r="Y85" s="143"/>
      <c r="Z85" s="143"/>
      <c r="AA85" s="143"/>
      <c r="AB85" s="143"/>
      <c r="AC85" s="143"/>
      <c r="AD85" s="143"/>
      <c r="AE85" s="143"/>
      <c r="AF85" s="143"/>
      <c r="AG85" s="143"/>
      <c r="AH85" s="143"/>
      <c r="AI85" s="143"/>
      <c r="AJ85" s="143"/>
      <c r="AK85" s="143"/>
      <c r="AL85" s="143"/>
      <c r="AM85" s="143"/>
      <c r="AN85" s="143"/>
      <c r="AO85" s="143"/>
      <c r="AP85" s="143"/>
      <c r="AQ85" s="143"/>
      <c r="AR85" s="143"/>
      <c r="AS85" s="143"/>
      <c r="AT85" s="143"/>
      <c r="AU85" s="143"/>
      <c r="AV85" s="143"/>
      <c r="AW85" s="143"/>
      <c r="AX85" s="143"/>
      <c r="AY85" s="143"/>
      <c r="AZ85" s="143"/>
    </row>
    <row r="86" spans="1:52">
      <c r="A86" s="143"/>
      <c r="B86" s="143"/>
      <c r="C86" s="143"/>
      <c r="D86" s="143"/>
      <c r="E86" s="143"/>
      <c r="F86" s="143"/>
      <c r="G86" s="143"/>
      <c r="H86" s="143"/>
      <c r="I86" s="143"/>
      <c r="J86" s="143"/>
      <c r="K86" s="143"/>
      <c r="L86" s="143"/>
      <c r="M86" s="143"/>
      <c r="N86" s="143"/>
      <c r="O86" s="143"/>
      <c r="P86" s="143"/>
      <c r="Q86" s="143"/>
      <c r="R86" s="143"/>
      <c r="S86" s="143"/>
      <c r="T86" s="143"/>
      <c r="U86" s="143"/>
      <c r="V86" s="143"/>
      <c r="W86" s="143"/>
      <c r="X86" s="143"/>
      <c r="Y86" s="143"/>
      <c r="Z86" s="143"/>
      <c r="AA86" s="143"/>
      <c r="AB86" s="143"/>
      <c r="AC86" s="143"/>
      <c r="AD86" s="143"/>
      <c r="AE86" s="143"/>
      <c r="AF86" s="143"/>
      <c r="AG86" s="143"/>
      <c r="AH86" s="143"/>
      <c r="AI86" s="143"/>
      <c r="AJ86" s="143"/>
      <c r="AK86" s="143"/>
      <c r="AL86" s="143"/>
      <c r="AM86" s="143"/>
      <c r="AN86" s="143"/>
      <c r="AO86" s="143"/>
      <c r="AP86" s="143"/>
      <c r="AQ86" s="143"/>
      <c r="AR86" s="143"/>
      <c r="AS86" s="143"/>
      <c r="AT86" s="143"/>
      <c r="AU86" s="143"/>
      <c r="AV86" s="143"/>
      <c r="AW86" s="143"/>
      <c r="AX86" s="143"/>
      <c r="AY86" s="143"/>
      <c r="AZ86" s="143"/>
    </row>
    <row r="87" spans="1:52">
      <c r="A87" s="143"/>
      <c r="B87" s="143"/>
      <c r="C87" s="143"/>
      <c r="D87" s="143"/>
      <c r="E87" s="143"/>
      <c r="F87" s="143"/>
      <c r="G87" s="143"/>
      <c r="H87" s="143"/>
      <c r="I87" s="143"/>
      <c r="J87" s="143"/>
      <c r="K87" s="143"/>
      <c r="L87" s="143"/>
      <c r="M87" s="143"/>
      <c r="N87" s="143"/>
      <c r="O87" s="143"/>
      <c r="P87" s="143"/>
      <c r="Q87" s="143"/>
      <c r="R87" s="143"/>
      <c r="S87" s="143"/>
      <c r="T87" s="143"/>
      <c r="U87" s="143"/>
      <c r="V87" s="143"/>
      <c r="W87" s="143"/>
      <c r="X87" s="143"/>
      <c r="Y87" s="143"/>
      <c r="Z87" s="143"/>
      <c r="AA87" s="143"/>
      <c r="AB87" s="143"/>
      <c r="AC87" s="143"/>
      <c r="AD87" s="143"/>
      <c r="AE87" s="143"/>
      <c r="AF87" s="143"/>
      <c r="AG87" s="143"/>
      <c r="AH87" s="143"/>
      <c r="AI87" s="143"/>
      <c r="AJ87" s="143"/>
      <c r="AK87" s="143"/>
      <c r="AL87" s="143"/>
      <c r="AM87" s="143"/>
      <c r="AN87" s="143"/>
      <c r="AO87" s="143"/>
      <c r="AP87" s="143"/>
      <c r="AQ87" s="143"/>
      <c r="AR87" s="143"/>
      <c r="AS87" s="143"/>
      <c r="AT87" s="143"/>
      <c r="AU87" s="143"/>
      <c r="AV87" s="143"/>
      <c r="AW87" s="143"/>
      <c r="AX87" s="143"/>
      <c r="AY87" s="143"/>
      <c r="AZ87" s="143"/>
    </row>
    <row r="88" spans="1:52">
      <c r="A88" s="143"/>
      <c r="B88" s="143"/>
      <c r="C88" s="143"/>
      <c r="D88" s="143"/>
      <c r="E88" s="143"/>
      <c r="F88" s="143"/>
      <c r="G88" s="143"/>
      <c r="H88" s="143"/>
      <c r="I88" s="143"/>
      <c r="J88" s="143"/>
      <c r="K88" s="143"/>
      <c r="L88" s="143"/>
      <c r="M88" s="143"/>
      <c r="N88" s="143"/>
      <c r="O88" s="143"/>
      <c r="P88" s="143"/>
      <c r="Q88" s="143"/>
      <c r="R88" s="143"/>
      <c r="S88" s="143"/>
      <c r="T88" s="143"/>
      <c r="U88" s="143"/>
      <c r="V88" s="143"/>
      <c r="W88" s="143"/>
      <c r="X88" s="143"/>
      <c r="Y88" s="143"/>
      <c r="Z88" s="143"/>
      <c r="AA88" s="143"/>
      <c r="AB88" s="143"/>
      <c r="AC88" s="143"/>
      <c r="AD88" s="143"/>
      <c r="AE88" s="143"/>
      <c r="AF88" s="143"/>
      <c r="AG88" s="143"/>
      <c r="AH88" s="143"/>
      <c r="AI88" s="143"/>
      <c r="AJ88" s="143"/>
      <c r="AK88" s="143"/>
      <c r="AL88" s="143"/>
      <c r="AM88" s="143"/>
      <c r="AN88" s="143"/>
      <c r="AO88" s="143"/>
      <c r="AP88" s="143"/>
      <c r="AQ88" s="143"/>
      <c r="AR88" s="143"/>
      <c r="AS88" s="143"/>
      <c r="AT88" s="143"/>
      <c r="AU88" s="143"/>
      <c r="AV88" s="143"/>
      <c r="AW88" s="143"/>
      <c r="AX88" s="143"/>
      <c r="AY88" s="143"/>
      <c r="AZ88" s="143"/>
    </row>
    <row r="89" spans="1:52">
      <c r="A89" s="143"/>
      <c r="B89" s="143"/>
      <c r="C89" s="143"/>
      <c r="D89" s="143"/>
      <c r="E89" s="143"/>
      <c r="F89" s="143"/>
      <c r="G89" s="143"/>
      <c r="H89" s="143"/>
      <c r="I89" s="143"/>
      <c r="J89" s="143"/>
      <c r="K89" s="143"/>
      <c r="L89" s="143"/>
      <c r="M89" s="143"/>
      <c r="N89" s="143"/>
      <c r="O89" s="143"/>
      <c r="P89" s="143"/>
      <c r="Q89" s="143"/>
      <c r="R89" s="143"/>
      <c r="S89" s="143"/>
      <c r="T89" s="143"/>
      <c r="U89" s="143"/>
      <c r="V89" s="143"/>
      <c r="W89" s="143"/>
      <c r="X89" s="143"/>
      <c r="Y89" s="143"/>
      <c r="Z89" s="143"/>
      <c r="AA89" s="143"/>
      <c r="AB89" s="143"/>
      <c r="AC89" s="143"/>
      <c r="AD89" s="143"/>
      <c r="AE89" s="143"/>
      <c r="AF89" s="143"/>
      <c r="AG89" s="143"/>
      <c r="AH89" s="143"/>
      <c r="AI89" s="143"/>
      <c r="AJ89" s="143"/>
      <c r="AK89" s="143"/>
      <c r="AL89" s="143"/>
      <c r="AM89" s="143"/>
      <c r="AN89" s="143"/>
      <c r="AO89" s="143"/>
      <c r="AP89" s="143"/>
      <c r="AQ89" s="143"/>
      <c r="AR89" s="143"/>
      <c r="AS89" s="143"/>
      <c r="AT89" s="143"/>
      <c r="AU89" s="143"/>
      <c r="AV89" s="143"/>
      <c r="AW89" s="143"/>
      <c r="AX89" s="143"/>
      <c r="AY89" s="143"/>
      <c r="AZ89" s="143"/>
    </row>
    <row r="90" spans="1:52">
      <c r="A90" s="143"/>
      <c r="B90" s="143"/>
      <c r="C90" s="143"/>
      <c r="D90" s="143"/>
      <c r="E90" s="143"/>
      <c r="F90" s="143"/>
      <c r="G90" s="143"/>
      <c r="H90" s="143"/>
      <c r="I90" s="143"/>
      <c r="J90" s="143"/>
      <c r="K90" s="143"/>
      <c r="L90" s="143"/>
      <c r="M90" s="143"/>
      <c r="N90" s="143"/>
      <c r="O90" s="143"/>
      <c r="P90" s="143"/>
      <c r="Q90" s="143"/>
      <c r="R90" s="143"/>
      <c r="S90" s="143"/>
      <c r="T90" s="143"/>
      <c r="U90" s="143"/>
      <c r="V90" s="143"/>
      <c r="W90" s="143"/>
      <c r="X90" s="143"/>
      <c r="Y90" s="143"/>
      <c r="Z90" s="143"/>
      <c r="AA90" s="143"/>
      <c r="AB90" s="143"/>
      <c r="AC90" s="143"/>
      <c r="AD90" s="143"/>
      <c r="AE90" s="143"/>
      <c r="AF90" s="143"/>
      <c r="AG90" s="143"/>
      <c r="AH90" s="143"/>
      <c r="AI90" s="143"/>
      <c r="AJ90" s="143"/>
      <c r="AK90" s="143"/>
      <c r="AL90" s="143"/>
      <c r="AM90" s="143"/>
      <c r="AN90" s="143"/>
      <c r="AO90" s="143"/>
      <c r="AP90" s="143"/>
      <c r="AQ90" s="143"/>
      <c r="AR90" s="143"/>
      <c r="AS90" s="143"/>
      <c r="AT90" s="143"/>
      <c r="AU90" s="143"/>
      <c r="AV90" s="143"/>
      <c r="AW90" s="143"/>
      <c r="AX90" s="143"/>
      <c r="AY90" s="143"/>
      <c r="AZ90" s="143"/>
    </row>
    <row r="91" spans="1:52">
      <c r="A91" s="143"/>
      <c r="B91" s="143"/>
      <c r="C91" s="143"/>
      <c r="D91" s="143"/>
      <c r="E91" s="143"/>
      <c r="F91" s="143"/>
      <c r="G91" s="143"/>
      <c r="H91" s="143"/>
      <c r="I91" s="143"/>
      <c r="J91" s="143"/>
      <c r="K91" s="143"/>
      <c r="L91" s="143"/>
      <c r="M91" s="143"/>
      <c r="N91" s="143"/>
      <c r="O91" s="143"/>
      <c r="P91" s="143"/>
      <c r="Q91" s="143"/>
      <c r="R91" s="143"/>
      <c r="S91" s="143"/>
      <c r="T91" s="143"/>
      <c r="U91" s="143"/>
      <c r="V91" s="143"/>
      <c r="W91" s="143"/>
      <c r="X91" s="143"/>
      <c r="Y91" s="143"/>
      <c r="Z91" s="143"/>
      <c r="AA91" s="143"/>
      <c r="AB91" s="143"/>
      <c r="AC91" s="143"/>
      <c r="AD91" s="143"/>
      <c r="AE91" s="143"/>
      <c r="AF91" s="143"/>
      <c r="AG91" s="143"/>
      <c r="AH91" s="143"/>
      <c r="AI91" s="143"/>
      <c r="AJ91" s="143"/>
      <c r="AK91" s="143"/>
      <c r="AL91" s="143"/>
      <c r="AM91" s="143"/>
      <c r="AN91" s="143"/>
      <c r="AO91" s="143"/>
      <c r="AP91" s="143"/>
      <c r="AQ91" s="143"/>
      <c r="AR91" s="143"/>
      <c r="AS91" s="143"/>
      <c r="AT91" s="143"/>
      <c r="AU91" s="143"/>
      <c r="AV91" s="143"/>
      <c r="AW91" s="143"/>
      <c r="AX91" s="143"/>
      <c r="AY91" s="143"/>
      <c r="AZ91" s="143"/>
    </row>
    <row r="92" spans="1:52">
      <c r="A92" s="143"/>
      <c r="B92" s="143"/>
      <c r="C92" s="143"/>
      <c r="D92" s="143"/>
      <c r="E92" s="143"/>
      <c r="F92" s="143"/>
      <c r="G92" s="143"/>
      <c r="H92" s="143"/>
      <c r="I92" s="143"/>
      <c r="J92" s="143"/>
      <c r="K92" s="143"/>
      <c r="L92" s="143"/>
      <c r="M92" s="143"/>
      <c r="N92" s="143"/>
      <c r="O92" s="143"/>
      <c r="P92" s="143"/>
      <c r="Q92" s="143"/>
      <c r="R92" s="143"/>
      <c r="S92" s="143"/>
      <c r="T92" s="143"/>
      <c r="U92" s="143"/>
      <c r="V92" s="143"/>
      <c r="W92" s="143"/>
      <c r="X92" s="143"/>
      <c r="Y92" s="143"/>
      <c r="Z92" s="143"/>
      <c r="AA92" s="143"/>
      <c r="AB92" s="143"/>
      <c r="AC92" s="143"/>
      <c r="AD92" s="143"/>
      <c r="AE92" s="143"/>
      <c r="AF92" s="143"/>
      <c r="AG92" s="143"/>
      <c r="AH92" s="143"/>
      <c r="AI92" s="143"/>
      <c r="AJ92" s="143"/>
      <c r="AK92" s="143"/>
      <c r="AL92" s="143"/>
      <c r="AM92" s="143"/>
      <c r="AN92" s="143"/>
      <c r="AO92" s="143"/>
      <c r="AP92" s="143"/>
      <c r="AQ92" s="143"/>
      <c r="AR92" s="143"/>
      <c r="AS92" s="143"/>
      <c r="AT92" s="143"/>
      <c r="AU92" s="143"/>
      <c r="AV92" s="143"/>
      <c r="AW92" s="143"/>
      <c r="AX92" s="143"/>
      <c r="AY92" s="143"/>
      <c r="AZ92" s="143"/>
    </row>
    <row r="93" spans="1:52">
      <c r="A93" s="143"/>
      <c r="B93" s="143"/>
      <c r="C93" s="143"/>
      <c r="D93" s="143"/>
      <c r="E93" s="143"/>
      <c r="F93" s="143"/>
      <c r="G93" s="143"/>
      <c r="H93" s="143"/>
      <c r="I93" s="143"/>
      <c r="J93" s="143"/>
      <c r="K93" s="143"/>
      <c r="L93" s="143"/>
      <c r="M93" s="143"/>
      <c r="N93" s="143"/>
      <c r="O93" s="143"/>
      <c r="P93" s="143"/>
      <c r="Q93" s="143"/>
      <c r="R93" s="143"/>
      <c r="S93" s="143"/>
      <c r="T93" s="143"/>
      <c r="U93" s="143"/>
      <c r="V93" s="143"/>
      <c r="W93" s="143"/>
      <c r="X93" s="143"/>
      <c r="Y93" s="143"/>
      <c r="Z93" s="143"/>
      <c r="AA93" s="143"/>
      <c r="AB93" s="143"/>
      <c r="AC93" s="143"/>
      <c r="AD93" s="143"/>
      <c r="AE93" s="143"/>
      <c r="AF93" s="143"/>
      <c r="AG93" s="143"/>
      <c r="AH93" s="143"/>
      <c r="AI93" s="143"/>
      <c r="AJ93" s="143"/>
      <c r="AK93" s="143"/>
      <c r="AL93" s="143"/>
      <c r="AM93" s="143"/>
      <c r="AN93" s="143"/>
      <c r="AO93" s="143"/>
      <c r="AP93" s="143"/>
      <c r="AQ93" s="143"/>
      <c r="AR93" s="143"/>
      <c r="AS93" s="143"/>
      <c r="AT93" s="143"/>
      <c r="AU93" s="143"/>
      <c r="AV93" s="143"/>
      <c r="AW93" s="143"/>
      <c r="AX93" s="143"/>
      <c r="AY93" s="143"/>
      <c r="AZ93" s="143"/>
    </row>
    <row r="94" spans="1:52">
      <c r="A94" s="143"/>
      <c r="B94" s="143"/>
      <c r="C94" s="143"/>
      <c r="D94" s="143"/>
      <c r="E94" s="143"/>
      <c r="F94" s="143"/>
      <c r="G94" s="143"/>
      <c r="H94" s="143"/>
      <c r="I94" s="143"/>
      <c r="J94" s="143"/>
      <c r="K94" s="143"/>
      <c r="L94" s="143"/>
      <c r="M94" s="143"/>
      <c r="N94" s="143"/>
      <c r="O94" s="143"/>
      <c r="P94" s="143"/>
      <c r="Q94" s="143"/>
      <c r="R94" s="143"/>
      <c r="S94" s="143"/>
      <c r="T94" s="143"/>
      <c r="U94" s="143"/>
      <c r="V94" s="143"/>
      <c r="W94" s="143"/>
      <c r="X94" s="143"/>
      <c r="Y94" s="143"/>
      <c r="Z94" s="143"/>
      <c r="AA94" s="143"/>
      <c r="AB94" s="143"/>
      <c r="AC94" s="143"/>
      <c r="AD94" s="143"/>
      <c r="AE94" s="143"/>
      <c r="AF94" s="143"/>
      <c r="AG94" s="143"/>
      <c r="AH94" s="143"/>
      <c r="AI94" s="143"/>
      <c r="AJ94" s="143"/>
      <c r="AK94" s="143"/>
      <c r="AL94" s="143"/>
      <c r="AM94" s="143"/>
      <c r="AN94" s="143"/>
      <c r="AO94" s="143"/>
      <c r="AP94" s="143"/>
      <c r="AQ94" s="143"/>
      <c r="AR94" s="143"/>
      <c r="AS94" s="143"/>
      <c r="AT94" s="143"/>
      <c r="AU94" s="143"/>
      <c r="AV94" s="143"/>
      <c r="AW94" s="143"/>
      <c r="AX94" s="143"/>
      <c r="AY94" s="143"/>
      <c r="AZ94" s="143"/>
    </row>
    <row r="95" spans="1:52">
      <c r="A95" s="143"/>
      <c r="B95" s="143"/>
      <c r="C95" s="143"/>
      <c r="D95" s="143"/>
      <c r="E95" s="143"/>
      <c r="F95" s="143"/>
      <c r="G95" s="143"/>
      <c r="H95" s="143"/>
      <c r="I95" s="143"/>
      <c r="J95" s="143"/>
      <c r="K95" s="143"/>
      <c r="L95" s="143"/>
      <c r="M95" s="143"/>
      <c r="N95" s="143"/>
      <c r="O95" s="143"/>
      <c r="P95" s="143"/>
      <c r="Q95" s="143"/>
      <c r="R95" s="143"/>
      <c r="S95" s="143"/>
      <c r="T95" s="143"/>
      <c r="U95" s="143"/>
      <c r="V95" s="143"/>
      <c r="W95" s="143"/>
      <c r="X95" s="143"/>
      <c r="Y95" s="143"/>
      <c r="Z95" s="143"/>
      <c r="AA95" s="143"/>
      <c r="AB95" s="143"/>
      <c r="AC95" s="143"/>
      <c r="AD95" s="143"/>
      <c r="AE95" s="143"/>
      <c r="AF95" s="143"/>
      <c r="AG95" s="143"/>
      <c r="AH95" s="143"/>
      <c r="AI95" s="143"/>
      <c r="AJ95" s="143"/>
      <c r="AK95" s="143"/>
      <c r="AL95" s="143"/>
      <c r="AM95" s="143"/>
      <c r="AN95" s="143"/>
      <c r="AO95" s="143"/>
      <c r="AP95" s="143"/>
      <c r="AQ95" s="143"/>
      <c r="AR95" s="143"/>
      <c r="AS95" s="143"/>
      <c r="AT95" s="143"/>
      <c r="AU95" s="143"/>
      <c r="AV95" s="143"/>
      <c r="AW95" s="143"/>
      <c r="AX95" s="143"/>
      <c r="AY95" s="143"/>
      <c r="AZ95" s="143"/>
    </row>
    <row r="96" spans="1:52">
      <c r="A96" s="143"/>
      <c r="B96" s="143"/>
      <c r="C96" s="143"/>
      <c r="D96" s="143"/>
      <c r="E96" s="143"/>
      <c r="F96" s="143"/>
      <c r="G96" s="143"/>
      <c r="H96" s="143"/>
      <c r="I96" s="143"/>
      <c r="J96" s="143"/>
      <c r="K96" s="143"/>
      <c r="L96" s="143"/>
      <c r="M96" s="143"/>
      <c r="N96" s="143"/>
      <c r="O96" s="143"/>
      <c r="P96" s="143"/>
      <c r="Q96" s="143"/>
      <c r="R96" s="143"/>
      <c r="S96" s="143"/>
      <c r="T96" s="143"/>
      <c r="U96" s="143"/>
      <c r="V96" s="143"/>
      <c r="W96" s="143"/>
      <c r="X96" s="143"/>
      <c r="Y96" s="143"/>
      <c r="Z96" s="143"/>
      <c r="AA96" s="143"/>
      <c r="AB96" s="143"/>
      <c r="AC96" s="143"/>
      <c r="AD96" s="143"/>
      <c r="AE96" s="143"/>
      <c r="AF96" s="143"/>
      <c r="AG96" s="143"/>
      <c r="AH96" s="143"/>
      <c r="AI96" s="143"/>
      <c r="AJ96" s="143"/>
      <c r="AK96" s="143"/>
      <c r="AL96" s="143"/>
      <c r="AM96" s="143"/>
      <c r="AN96" s="143"/>
      <c r="AO96" s="143"/>
      <c r="AP96" s="143"/>
      <c r="AQ96" s="143"/>
      <c r="AR96" s="143"/>
      <c r="AS96" s="143"/>
      <c r="AT96" s="143"/>
      <c r="AU96" s="143"/>
      <c r="AV96" s="143"/>
      <c r="AW96" s="143"/>
      <c r="AX96" s="143"/>
      <c r="AY96" s="143"/>
      <c r="AZ96" s="143"/>
    </row>
    <row r="97" spans="1:52">
      <c r="A97" s="143"/>
      <c r="B97" s="143"/>
      <c r="C97" s="143"/>
      <c r="D97" s="143"/>
      <c r="E97" s="143"/>
      <c r="F97" s="143"/>
      <c r="G97" s="143"/>
      <c r="H97" s="143"/>
      <c r="I97" s="143"/>
      <c r="J97" s="143"/>
      <c r="K97" s="143"/>
      <c r="L97" s="143"/>
      <c r="M97" s="143"/>
      <c r="N97" s="143"/>
      <c r="O97" s="143"/>
      <c r="P97" s="143"/>
      <c r="Q97" s="143"/>
      <c r="R97" s="143"/>
      <c r="S97" s="143"/>
      <c r="T97" s="143"/>
      <c r="U97" s="143"/>
      <c r="V97" s="143"/>
      <c r="W97" s="143"/>
      <c r="X97" s="143"/>
      <c r="Y97" s="143"/>
      <c r="Z97" s="143"/>
      <c r="AA97" s="143"/>
      <c r="AB97" s="143"/>
      <c r="AC97" s="143"/>
      <c r="AD97" s="143"/>
      <c r="AE97" s="143"/>
      <c r="AF97" s="143"/>
      <c r="AG97" s="143"/>
      <c r="AH97" s="143"/>
      <c r="AI97" s="143"/>
      <c r="AJ97" s="143"/>
      <c r="AK97" s="143"/>
      <c r="AL97" s="143"/>
      <c r="AM97" s="143"/>
      <c r="AN97" s="143"/>
      <c r="AO97" s="143"/>
      <c r="AP97" s="143"/>
      <c r="AQ97" s="143"/>
      <c r="AR97" s="143"/>
      <c r="AS97" s="143"/>
      <c r="AT97" s="143"/>
      <c r="AU97" s="143"/>
      <c r="AV97" s="143"/>
      <c r="AW97" s="143"/>
      <c r="AX97" s="143"/>
      <c r="AY97" s="143"/>
      <c r="AZ97" s="143"/>
    </row>
    <row r="98" spans="1:52">
      <c r="A98" s="143"/>
      <c r="B98" s="143"/>
      <c r="C98" s="143"/>
      <c r="D98" s="143"/>
      <c r="E98" s="143"/>
      <c r="F98" s="143"/>
      <c r="G98" s="143"/>
      <c r="H98" s="143"/>
      <c r="I98" s="143"/>
      <c r="J98" s="143"/>
      <c r="K98" s="143"/>
      <c r="L98" s="143"/>
      <c r="M98" s="143"/>
      <c r="N98" s="143"/>
      <c r="O98" s="143"/>
      <c r="P98" s="143"/>
      <c r="Q98" s="143"/>
      <c r="R98" s="143"/>
      <c r="S98" s="143"/>
      <c r="T98" s="143"/>
      <c r="U98" s="143"/>
      <c r="V98" s="143"/>
      <c r="W98" s="143"/>
      <c r="X98" s="143"/>
      <c r="Y98" s="143"/>
      <c r="Z98" s="143"/>
      <c r="AA98" s="143"/>
      <c r="AB98" s="143"/>
      <c r="AC98" s="143"/>
      <c r="AD98" s="143"/>
      <c r="AE98" s="143"/>
      <c r="AF98" s="143"/>
      <c r="AG98" s="143"/>
      <c r="AH98" s="143"/>
      <c r="AI98" s="143"/>
      <c r="AJ98" s="143"/>
      <c r="AK98" s="143"/>
      <c r="AL98" s="143"/>
      <c r="AM98" s="143"/>
      <c r="AN98" s="143"/>
      <c r="AO98" s="143"/>
      <c r="AP98" s="143"/>
      <c r="AQ98" s="143"/>
      <c r="AR98" s="143"/>
      <c r="AS98" s="143"/>
      <c r="AT98" s="143"/>
      <c r="AU98" s="143"/>
      <c r="AV98" s="143"/>
      <c r="AW98" s="143"/>
      <c r="AX98" s="143"/>
      <c r="AY98" s="143"/>
      <c r="AZ98" s="143"/>
    </row>
    <row r="99" spans="1:52">
      <c r="A99" s="143"/>
      <c r="B99" s="143"/>
      <c r="C99" s="143"/>
      <c r="D99" s="143"/>
      <c r="E99" s="143"/>
      <c r="F99" s="143"/>
      <c r="G99" s="143"/>
      <c r="H99" s="143"/>
      <c r="I99" s="143"/>
      <c r="J99" s="143"/>
      <c r="K99" s="143"/>
      <c r="L99" s="143"/>
      <c r="M99" s="143"/>
      <c r="N99" s="143"/>
      <c r="O99" s="143"/>
      <c r="P99" s="143"/>
      <c r="Q99" s="143"/>
      <c r="R99" s="143"/>
      <c r="S99" s="143"/>
      <c r="T99" s="143"/>
      <c r="U99" s="143"/>
      <c r="V99" s="143"/>
      <c r="W99" s="143"/>
      <c r="X99" s="143"/>
      <c r="Y99" s="143"/>
      <c r="Z99" s="143"/>
      <c r="AA99" s="143"/>
      <c r="AB99" s="143"/>
      <c r="AC99" s="143"/>
      <c r="AD99" s="143"/>
      <c r="AE99" s="143"/>
      <c r="AF99" s="143"/>
      <c r="AG99" s="143"/>
      <c r="AH99" s="143"/>
      <c r="AI99" s="143"/>
      <c r="AJ99" s="143"/>
      <c r="AK99" s="143"/>
      <c r="AL99" s="143"/>
      <c r="AM99" s="143"/>
      <c r="AN99" s="143"/>
      <c r="AO99" s="143"/>
      <c r="AP99" s="143"/>
      <c r="AQ99" s="143"/>
      <c r="AR99" s="143"/>
      <c r="AS99" s="143"/>
      <c r="AT99" s="143"/>
      <c r="AU99" s="143"/>
      <c r="AV99" s="143"/>
      <c r="AW99" s="143"/>
      <c r="AX99" s="143"/>
      <c r="AY99" s="143"/>
      <c r="AZ99" s="143"/>
    </row>
    <row r="100" spans="1:52">
      <c r="A100" s="143"/>
      <c r="B100" s="143"/>
      <c r="C100" s="143"/>
      <c r="D100" s="143"/>
      <c r="E100" s="143"/>
      <c r="F100" s="143"/>
      <c r="G100" s="143"/>
      <c r="H100" s="143"/>
      <c r="I100" s="143"/>
      <c r="J100" s="143"/>
      <c r="K100" s="143"/>
      <c r="L100" s="143"/>
      <c r="M100" s="143"/>
      <c r="N100" s="143"/>
      <c r="O100" s="143"/>
      <c r="P100" s="143"/>
      <c r="Q100" s="143"/>
      <c r="R100" s="143"/>
      <c r="S100" s="143"/>
      <c r="T100" s="143"/>
      <c r="U100" s="143"/>
      <c r="V100" s="143"/>
      <c r="W100" s="143"/>
      <c r="X100" s="143"/>
      <c r="Y100" s="143"/>
      <c r="Z100" s="143"/>
      <c r="AA100" s="143"/>
      <c r="AB100" s="143"/>
      <c r="AC100" s="143"/>
      <c r="AD100" s="143"/>
      <c r="AE100" s="143"/>
      <c r="AF100" s="143"/>
      <c r="AG100" s="143"/>
      <c r="AH100" s="143"/>
      <c r="AI100" s="143"/>
      <c r="AJ100" s="143"/>
      <c r="AK100" s="143"/>
      <c r="AL100" s="143"/>
      <c r="AM100" s="143"/>
      <c r="AN100" s="143"/>
      <c r="AO100" s="143"/>
      <c r="AP100" s="143"/>
      <c r="AQ100" s="143"/>
      <c r="AR100" s="143"/>
      <c r="AS100" s="143"/>
      <c r="AT100" s="143"/>
      <c r="AU100" s="143"/>
      <c r="AV100" s="143"/>
      <c r="AW100" s="143"/>
      <c r="AX100" s="143"/>
      <c r="AY100" s="143"/>
      <c r="AZ100" s="143"/>
    </row>
    <row r="101" spans="1:52">
      <c r="A101" s="143"/>
      <c r="B101" s="143"/>
      <c r="C101" s="143"/>
      <c r="D101" s="143"/>
      <c r="E101" s="143"/>
      <c r="F101" s="143"/>
      <c r="G101" s="143"/>
      <c r="H101" s="143"/>
      <c r="I101" s="143"/>
      <c r="J101" s="143"/>
      <c r="K101" s="143"/>
      <c r="L101" s="143"/>
      <c r="M101" s="143"/>
      <c r="N101" s="143"/>
      <c r="O101" s="143"/>
      <c r="P101" s="143"/>
      <c r="Q101" s="143"/>
      <c r="R101" s="143"/>
      <c r="S101" s="143"/>
      <c r="T101" s="143"/>
      <c r="U101" s="143"/>
      <c r="V101" s="143"/>
      <c r="W101" s="143"/>
      <c r="X101" s="143"/>
      <c r="Y101" s="143"/>
      <c r="Z101" s="143"/>
      <c r="AA101" s="143"/>
      <c r="AB101" s="143"/>
      <c r="AC101" s="143"/>
      <c r="AD101" s="143"/>
      <c r="AE101" s="143"/>
      <c r="AF101" s="143"/>
      <c r="AG101" s="143"/>
      <c r="AH101" s="143"/>
      <c r="AI101" s="143"/>
      <c r="AJ101" s="143"/>
      <c r="AK101" s="143"/>
      <c r="AL101" s="143"/>
      <c r="AM101" s="143"/>
      <c r="AN101" s="143"/>
      <c r="AO101" s="143"/>
      <c r="AP101" s="143"/>
      <c r="AQ101" s="143"/>
      <c r="AR101" s="143"/>
      <c r="AS101" s="143"/>
      <c r="AT101" s="143"/>
      <c r="AU101" s="143"/>
      <c r="AV101" s="143"/>
      <c r="AW101" s="143"/>
      <c r="AX101" s="143"/>
      <c r="AY101" s="143"/>
      <c r="AZ101" s="143"/>
    </row>
    <row r="102" spans="1:52">
      <c r="A102" s="143"/>
      <c r="B102" s="143"/>
      <c r="C102" s="143"/>
      <c r="D102" s="143"/>
      <c r="E102" s="143"/>
      <c r="F102" s="143"/>
      <c r="G102" s="143"/>
      <c r="H102" s="143"/>
      <c r="I102" s="143"/>
      <c r="J102" s="143"/>
      <c r="K102" s="143"/>
      <c r="L102" s="143"/>
      <c r="M102" s="143"/>
      <c r="N102" s="143"/>
      <c r="O102" s="143"/>
      <c r="P102" s="143"/>
      <c r="Q102" s="143"/>
      <c r="R102" s="143"/>
      <c r="S102" s="143"/>
      <c r="T102" s="143"/>
      <c r="U102" s="143"/>
      <c r="V102" s="143"/>
      <c r="W102" s="143"/>
      <c r="X102" s="143"/>
      <c r="Y102" s="143"/>
      <c r="Z102" s="143"/>
      <c r="AA102" s="143"/>
      <c r="AB102" s="143"/>
      <c r="AC102" s="143"/>
      <c r="AD102" s="143"/>
      <c r="AE102" s="143"/>
      <c r="AF102" s="143"/>
      <c r="AG102" s="143"/>
      <c r="AH102" s="143"/>
      <c r="AI102" s="143"/>
      <c r="AJ102" s="143"/>
      <c r="AK102" s="143"/>
      <c r="AL102" s="143"/>
      <c r="AM102" s="143"/>
      <c r="AN102" s="143"/>
      <c r="AO102" s="143"/>
      <c r="AP102" s="143"/>
      <c r="AQ102" s="143"/>
      <c r="AR102" s="143"/>
      <c r="AS102" s="143"/>
      <c r="AT102" s="143"/>
      <c r="AU102" s="143"/>
      <c r="AV102" s="143"/>
      <c r="AW102" s="143"/>
      <c r="AX102" s="143"/>
      <c r="AY102" s="143"/>
      <c r="AZ102" s="143"/>
    </row>
    <row r="103" spans="1:52">
      <c r="A103" s="143"/>
      <c r="B103" s="143"/>
      <c r="C103" s="143"/>
      <c r="D103" s="143"/>
      <c r="E103" s="143"/>
      <c r="F103" s="143"/>
      <c r="G103" s="143"/>
      <c r="H103" s="143"/>
      <c r="I103" s="143"/>
      <c r="J103" s="143"/>
      <c r="K103" s="143"/>
      <c r="L103" s="143"/>
      <c r="M103" s="143"/>
      <c r="N103" s="143"/>
      <c r="O103" s="143"/>
      <c r="P103" s="143"/>
      <c r="Q103" s="143"/>
      <c r="R103" s="143"/>
      <c r="S103" s="143"/>
      <c r="T103" s="143"/>
      <c r="U103" s="143"/>
      <c r="V103" s="143"/>
      <c r="W103" s="143"/>
      <c r="X103" s="143"/>
      <c r="Y103" s="143"/>
      <c r="Z103" s="143"/>
      <c r="AA103" s="143"/>
      <c r="AB103" s="143"/>
      <c r="AC103" s="143"/>
      <c r="AD103" s="143"/>
      <c r="AE103" s="143"/>
      <c r="AF103" s="143"/>
      <c r="AG103" s="143"/>
      <c r="AH103" s="143"/>
      <c r="AI103" s="143"/>
      <c r="AJ103" s="143"/>
      <c r="AK103" s="143"/>
      <c r="AL103" s="143"/>
      <c r="AM103" s="143"/>
      <c r="AN103" s="143"/>
      <c r="AO103" s="143"/>
      <c r="AP103" s="143"/>
      <c r="AQ103" s="143"/>
      <c r="AR103" s="143"/>
      <c r="AS103" s="143"/>
      <c r="AT103" s="143"/>
      <c r="AU103" s="143"/>
      <c r="AV103" s="143"/>
      <c r="AW103" s="143"/>
      <c r="AX103" s="143"/>
      <c r="AY103" s="143"/>
      <c r="AZ103" s="143"/>
    </row>
    <row r="104" spans="1:52">
      <c r="A104" s="143"/>
      <c r="B104" s="143"/>
      <c r="C104" s="143"/>
      <c r="D104" s="143"/>
      <c r="E104" s="143"/>
      <c r="F104" s="143"/>
      <c r="G104" s="143"/>
      <c r="H104" s="143"/>
      <c r="I104" s="143"/>
      <c r="J104" s="143"/>
      <c r="K104" s="143"/>
      <c r="L104" s="143"/>
      <c r="M104" s="143"/>
      <c r="N104" s="143"/>
      <c r="O104" s="143"/>
      <c r="P104" s="143"/>
      <c r="Q104" s="143"/>
      <c r="R104" s="143"/>
      <c r="S104" s="143"/>
      <c r="T104" s="143"/>
      <c r="U104" s="143"/>
      <c r="V104" s="143"/>
      <c r="W104" s="143"/>
      <c r="X104" s="143"/>
      <c r="Y104" s="143"/>
      <c r="Z104" s="143"/>
      <c r="AA104" s="143"/>
      <c r="AB104" s="143"/>
      <c r="AC104" s="143"/>
      <c r="AD104" s="143"/>
      <c r="AE104" s="143"/>
      <c r="AF104" s="143"/>
      <c r="AG104" s="143"/>
      <c r="AH104" s="143"/>
      <c r="AI104" s="143"/>
      <c r="AJ104" s="143"/>
      <c r="AK104" s="143"/>
      <c r="AL104" s="143"/>
      <c r="AM104" s="143"/>
      <c r="AN104" s="143"/>
      <c r="AO104" s="143"/>
      <c r="AP104" s="143"/>
      <c r="AQ104" s="143"/>
      <c r="AR104" s="143"/>
      <c r="AS104" s="143"/>
      <c r="AT104" s="143"/>
      <c r="AU104" s="143"/>
      <c r="AV104" s="143"/>
      <c r="AW104" s="143"/>
      <c r="AX104" s="143"/>
      <c r="AY104" s="143"/>
      <c r="AZ104" s="143"/>
    </row>
    <row r="105" spans="1:52">
      <c r="A105" s="143"/>
      <c r="B105" s="143"/>
      <c r="C105" s="143"/>
      <c r="D105" s="143"/>
      <c r="E105" s="143"/>
      <c r="F105" s="143"/>
      <c r="G105" s="143"/>
      <c r="H105" s="143"/>
      <c r="I105" s="143"/>
      <c r="J105" s="143"/>
      <c r="K105" s="143"/>
      <c r="L105" s="143"/>
      <c r="M105" s="143"/>
      <c r="N105" s="143"/>
      <c r="O105" s="143"/>
      <c r="P105" s="143"/>
      <c r="Q105" s="143"/>
      <c r="R105" s="143"/>
      <c r="S105" s="143"/>
      <c r="T105" s="143"/>
      <c r="U105" s="143"/>
      <c r="V105" s="143"/>
      <c r="W105" s="143"/>
      <c r="X105" s="143"/>
      <c r="Y105" s="143"/>
      <c r="Z105" s="143"/>
      <c r="AA105" s="143"/>
      <c r="AB105" s="143"/>
      <c r="AC105" s="143"/>
      <c r="AD105" s="143"/>
      <c r="AE105" s="143"/>
      <c r="AF105" s="143"/>
      <c r="AG105" s="143"/>
      <c r="AH105" s="143"/>
      <c r="AI105" s="143"/>
      <c r="AJ105" s="143"/>
      <c r="AK105" s="143"/>
      <c r="AL105" s="143"/>
      <c r="AM105" s="143"/>
      <c r="AN105" s="143"/>
      <c r="AO105" s="143"/>
      <c r="AP105" s="143"/>
      <c r="AQ105" s="143"/>
      <c r="AR105" s="143"/>
      <c r="AS105" s="143"/>
      <c r="AT105" s="143"/>
      <c r="AU105" s="143"/>
      <c r="AV105" s="143"/>
      <c r="AW105" s="143"/>
      <c r="AX105" s="143"/>
      <c r="AY105" s="143"/>
      <c r="AZ105" s="143"/>
    </row>
    <row r="106" spans="1:52">
      <c r="A106" s="143"/>
      <c r="B106" s="143"/>
      <c r="C106" s="143"/>
      <c r="D106" s="143"/>
      <c r="E106" s="143"/>
      <c r="F106" s="143"/>
      <c r="G106" s="143"/>
      <c r="H106" s="143"/>
      <c r="I106" s="143"/>
      <c r="J106" s="143"/>
      <c r="K106" s="143"/>
      <c r="L106" s="143"/>
      <c r="M106" s="143"/>
      <c r="N106" s="143"/>
      <c r="O106" s="143"/>
      <c r="P106" s="143"/>
      <c r="Q106" s="143"/>
      <c r="R106" s="143"/>
      <c r="S106" s="143"/>
      <c r="T106" s="143"/>
      <c r="U106" s="143"/>
      <c r="V106" s="143"/>
      <c r="W106" s="143"/>
      <c r="X106" s="143"/>
      <c r="Y106" s="143"/>
      <c r="Z106" s="143"/>
      <c r="AA106" s="143"/>
      <c r="AB106" s="143"/>
      <c r="AC106" s="143"/>
      <c r="AD106" s="143"/>
      <c r="AE106" s="143"/>
      <c r="AF106" s="143"/>
      <c r="AG106" s="143"/>
      <c r="AH106" s="143"/>
      <c r="AI106" s="143"/>
      <c r="AJ106" s="143"/>
      <c r="AK106" s="143"/>
      <c r="AL106" s="143"/>
      <c r="AM106" s="143"/>
      <c r="AN106" s="143"/>
      <c r="AO106" s="143"/>
      <c r="AP106" s="143"/>
      <c r="AQ106" s="143"/>
      <c r="AR106" s="143"/>
      <c r="AS106" s="143"/>
      <c r="AT106" s="143"/>
      <c r="AU106" s="143"/>
      <c r="AV106" s="143"/>
      <c r="AW106" s="143"/>
      <c r="AX106" s="143"/>
      <c r="AY106" s="143"/>
      <c r="AZ106" s="143"/>
    </row>
    <row r="107" spans="1:52">
      <c r="A107" s="143"/>
      <c r="B107" s="143"/>
      <c r="C107" s="143"/>
      <c r="D107" s="143"/>
      <c r="E107" s="143"/>
      <c r="F107" s="143"/>
      <c r="G107" s="143"/>
      <c r="H107" s="143"/>
      <c r="I107" s="143"/>
      <c r="J107" s="143"/>
      <c r="K107" s="143"/>
      <c r="L107" s="143"/>
      <c r="M107" s="143"/>
      <c r="N107" s="143"/>
      <c r="O107" s="143"/>
      <c r="P107" s="143"/>
      <c r="Q107" s="143"/>
      <c r="R107" s="143"/>
      <c r="S107" s="143"/>
      <c r="T107" s="143"/>
      <c r="U107" s="143"/>
      <c r="V107" s="143"/>
      <c r="W107" s="143"/>
      <c r="X107" s="143"/>
      <c r="Y107" s="143"/>
      <c r="Z107" s="143"/>
      <c r="AA107" s="143"/>
      <c r="AB107" s="143"/>
      <c r="AC107" s="143"/>
      <c r="AD107" s="143"/>
      <c r="AE107" s="143"/>
      <c r="AF107" s="143"/>
      <c r="AG107" s="143"/>
      <c r="AH107" s="143"/>
      <c r="AI107" s="143"/>
      <c r="AJ107" s="143"/>
      <c r="AK107" s="143"/>
      <c r="AL107" s="143"/>
      <c r="AM107" s="143"/>
      <c r="AN107" s="143"/>
      <c r="AO107" s="143"/>
      <c r="AP107" s="143"/>
      <c r="AQ107" s="143"/>
      <c r="AR107" s="143"/>
      <c r="AS107" s="143"/>
      <c r="AT107" s="143"/>
      <c r="AU107" s="143"/>
      <c r="AV107" s="143"/>
      <c r="AW107" s="143"/>
      <c r="AX107" s="143"/>
      <c r="AY107" s="143"/>
      <c r="AZ107" s="143"/>
    </row>
    <row r="108" spans="1:52">
      <c r="A108" s="143"/>
      <c r="B108" s="143"/>
      <c r="C108" s="143"/>
      <c r="D108" s="143"/>
      <c r="E108" s="143"/>
      <c r="F108" s="143"/>
      <c r="G108" s="143"/>
      <c r="H108" s="143"/>
      <c r="I108" s="143"/>
      <c r="J108" s="143"/>
      <c r="K108" s="143"/>
      <c r="L108" s="143"/>
      <c r="M108" s="143"/>
      <c r="N108" s="143"/>
      <c r="O108" s="143"/>
      <c r="P108" s="143"/>
      <c r="Q108" s="143"/>
      <c r="R108" s="143"/>
      <c r="S108" s="143"/>
      <c r="T108" s="143"/>
      <c r="U108" s="143"/>
      <c r="V108" s="143"/>
      <c r="W108" s="143"/>
      <c r="X108" s="143"/>
      <c r="Y108" s="143"/>
      <c r="Z108" s="143"/>
      <c r="AA108" s="143"/>
      <c r="AB108" s="143"/>
      <c r="AC108" s="143"/>
      <c r="AD108" s="143"/>
      <c r="AE108" s="143"/>
      <c r="AF108" s="143"/>
      <c r="AG108" s="143"/>
      <c r="AH108" s="143"/>
      <c r="AI108" s="143"/>
      <c r="AJ108" s="143"/>
      <c r="AK108" s="143"/>
      <c r="AL108" s="143"/>
      <c r="AM108" s="143"/>
      <c r="AN108" s="143"/>
      <c r="AO108" s="143"/>
      <c r="AP108" s="143"/>
      <c r="AQ108" s="143"/>
      <c r="AR108" s="143"/>
      <c r="AS108" s="143"/>
      <c r="AT108" s="143"/>
      <c r="AU108" s="143"/>
      <c r="AV108" s="143"/>
      <c r="AW108" s="143"/>
      <c r="AX108" s="143"/>
      <c r="AY108" s="143"/>
      <c r="AZ108" s="143"/>
    </row>
    <row r="109" spans="1:52">
      <c r="A109" s="143"/>
      <c r="B109" s="143"/>
      <c r="C109" s="143"/>
      <c r="D109" s="143"/>
      <c r="E109" s="143"/>
      <c r="F109" s="143"/>
      <c r="G109" s="143"/>
      <c r="H109" s="143"/>
      <c r="I109" s="143"/>
      <c r="J109" s="143"/>
      <c r="K109" s="143"/>
      <c r="L109" s="143"/>
      <c r="M109" s="143"/>
      <c r="N109" s="143"/>
      <c r="O109" s="143"/>
      <c r="P109" s="143"/>
      <c r="Q109" s="143"/>
      <c r="R109" s="143"/>
      <c r="S109" s="143"/>
      <c r="T109" s="143"/>
      <c r="U109" s="143"/>
      <c r="V109" s="143"/>
      <c r="W109" s="143"/>
      <c r="X109" s="143"/>
      <c r="Y109" s="143"/>
      <c r="Z109" s="143"/>
      <c r="AA109" s="143"/>
      <c r="AB109" s="143"/>
      <c r="AC109" s="143"/>
      <c r="AD109" s="143"/>
      <c r="AE109" s="143"/>
      <c r="AF109" s="143"/>
      <c r="AG109" s="143"/>
      <c r="AH109" s="143"/>
      <c r="AI109" s="143"/>
      <c r="AJ109" s="143"/>
      <c r="AK109" s="143"/>
      <c r="AL109" s="143"/>
      <c r="AM109" s="143"/>
      <c r="AN109" s="143"/>
      <c r="AO109" s="143"/>
      <c r="AP109" s="143"/>
      <c r="AQ109" s="143"/>
      <c r="AR109" s="143"/>
      <c r="AS109" s="143"/>
      <c r="AT109" s="143"/>
      <c r="AU109" s="143"/>
      <c r="AV109" s="143"/>
      <c r="AW109" s="143"/>
      <c r="AX109" s="143"/>
      <c r="AY109" s="143"/>
      <c r="AZ109" s="143"/>
    </row>
    <row r="110" spans="1:52">
      <c r="A110" s="143"/>
      <c r="B110" s="143"/>
      <c r="C110" s="143"/>
      <c r="D110" s="143"/>
      <c r="E110" s="143"/>
      <c r="F110" s="143"/>
      <c r="G110" s="143"/>
      <c r="H110" s="143"/>
      <c r="I110" s="143"/>
      <c r="J110" s="143"/>
      <c r="K110" s="143"/>
      <c r="L110" s="143"/>
      <c r="M110" s="143"/>
      <c r="N110" s="143"/>
      <c r="O110" s="143"/>
      <c r="P110" s="143"/>
      <c r="Q110" s="143"/>
      <c r="R110" s="143"/>
      <c r="S110" s="143"/>
      <c r="T110" s="143"/>
      <c r="U110" s="143"/>
      <c r="V110" s="143"/>
      <c r="W110" s="143"/>
      <c r="X110" s="143"/>
      <c r="Y110" s="143"/>
      <c r="Z110" s="143"/>
      <c r="AA110" s="143"/>
      <c r="AB110" s="143"/>
      <c r="AC110" s="143"/>
      <c r="AD110" s="143"/>
      <c r="AE110" s="143"/>
      <c r="AF110" s="143"/>
      <c r="AG110" s="143"/>
      <c r="AH110" s="143"/>
      <c r="AI110" s="143"/>
      <c r="AJ110" s="143"/>
      <c r="AK110" s="143"/>
      <c r="AL110" s="143"/>
      <c r="AM110" s="143"/>
      <c r="AN110" s="143"/>
      <c r="AO110" s="143"/>
      <c r="AP110" s="143"/>
      <c r="AQ110" s="143"/>
      <c r="AR110" s="143"/>
      <c r="AS110" s="143"/>
      <c r="AT110" s="143"/>
      <c r="AU110" s="143"/>
      <c r="AV110" s="143"/>
      <c r="AW110" s="143"/>
      <c r="AX110" s="143"/>
      <c r="AY110" s="143"/>
      <c r="AZ110" s="143"/>
    </row>
    <row r="111" spans="1:52">
      <c r="A111" s="143"/>
      <c r="B111" s="143"/>
      <c r="C111" s="143"/>
      <c r="D111" s="143"/>
      <c r="E111" s="143"/>
      <c r="F111" s="143"/>
      <c r="G111" s="143"/>
      <c r="H111" s="143"/>
      <c r="I111" s="143"/>
      <c r="J111" s="143"/>
      <c r="K111" s="143"/>
      <c r="L111" s="143"/>
      <c r="M111" s="143"/>
      <c r="N111" s="143"/>
      <c r="O111" s="143"/>
      <c r="P111" s="143"/>
      <c r="Q111" s="143"/>
      <c r="R111" s="143"/>
      <c r="S111" s="143"/>
      <c r="T111" s="143"/>
      <c r="U111" s="143"/>
      <c r="V111" s="143"/>
      <c r="W111" s="143"/>
      <c r="X111" s="143"/>
      <c r="Y111" s="143"/>
      <c r="Z111" s="143"/>
      <c r="AA111" s="143"/>
      <c r="AB111" s="143"/>
      <c r="AC111" s="143"/>
      <c r="AD111" s="143"/>
      <c r="AE111" s="143"/>
      <c r="AF111" s="143"/>
      <c r="AG111" s="143"/>
      <c r="AH111" s="143"/>
      <c r="AI111" s="143"/>
      <c r="AJ111" s="143"/>
      <c r="AK111" s="143"/>
      <c r="AL111" s="143"/>
      <c r="AM111" s="143"/>
      <c r="AN111" s="143"/>
      <c r="AO111" s="143"/>
      <c r="AP111" s="143"/>
      <c r="AQ111" s="143"/>
      <c r="AR111" s="143"/>
      <c r="AS111" s="143"/>
      <c r="AT111" s="143"/>
      <c r="AU111" s="143"/>
      <c r="AV111" s="143"/>
      <c r="AW111" s="143"/>
      <c r="AX111" s="143"/>
      <c r="AY111" s="143"/>
      <c r="AZ111" s="143"/>
    </row>
    <row r="112" spans="1:52">
      <c r="A112" s="143"/>
      <c r="B112" s="143"/>
      <c r="C112" s="143"/>
      <c r="D112" s="143"/>
      <c r="E112" s="143"/>
      <c r="F112" s="143"/>
      <c r="G112" s="143"/>
      <c r="H112" s="143"/>
      <c r="I112" s="143"/>
      <c r="J112" s="143"/>
      <c r="K112" s="143"/>
      <c r="L112" s="143"/>
      <c r="M112" s="143"/>
      <c r="N112" s="143"/>
      <c r="O112" s="143"/>
      <c r="P112" s="143"/>
      <c r="Q112" s="143"/>
      <c r="R112" s="143"/>
      <c r="S112" s="143"/>
      <c r="T112" s="143"/>
      <c r="U112" s="143"/>
      <c r="V112" s="143"/>
      <c r="W112" s="143"/>
      <c r="X112" s="143"/>
      <c r="Y112" s="143"/>
      <c r="Z112" s="143"/>
      <c r="AA112" s="143"/>
      <c r="AB112" s="143"/>
      <c r="AC112" s="143"/>
      <c r="AD112" s="143"/>
      <c r="AE112" s="143"/>
      <c r="AF112" s="143"/>
      <c r="AG112" s="143"/>
      <c r="AH112" s="143"/>
      <c r="AI112" s="143"/>
      <c r="AJ112" s="143"/>
      <c r="AK112" s="143"/>
      <c r="AL112" s="143"/>
      <c r="AM112" s="143"/>
      <c r="AN112" s="143"/>
      <c r="AO112" s="143"/>
      <c r="AP112" s="143"/>
      <c r="AQ112" s="143"/>
      <c r="AR112" s="143"/>
      <c r="AS112" s="143"/>
      <c r="AT112" s="143"/>
      <c r="AU112" s="143"/>
      <c r="AV112" s="143"/>
      <c r="AW112" s="143"/>
      <c r="AX112" s="143"/>
      <c r="AY112" s="143"/>
      <c r="AZ112" s="143"/>
    </row>
    <row r="113" spans="1:52">
      <c r="A113" s="143"/>
      <c r="B113" s="143"/>
      <c r="C113" s="143"/>
      <c r="D113" s="143"/>
      <c r="E113" s="143"/>
      <c r="F113" s="143"/>
      <c r="G113" s="143"/>
      <c r="H113" s="143"/>
      <c r="I113" s="143"/>
      <c r="J113" s="143"/>
      <c r="K113" s="143"/>
      <c r="L113" s="143"/>
      <c r="M113" s="143"/>
      <c r="N113" s="143"/>
      <c r="O113" s="143"/>
      <c r="P113" s="143"/>
      <c r="Q113" s="143"/>
      <c r="R113" s="143"/>
      <c r="S113" s="143"/>
      <c r="T113" s="143"/>
      <c r="U113" s="143"/>
      <c r="V113" s="143"/>
      <c r="W113" s="143"/>
      <c r="X113" s="143"/>
      <c r="Y113" s="143"/>
      <c r="Z113" s="143"/>
      <c r="AA113" s="143"/>
      <c r="AB113" s="143"/>
      <c r="AC113" s="143"/>
      <c r="AD113" s="143"/>
      <c r="AE113" s="143"/>
      <c r="AF113" s="143"/>
      <c r="AG113" s="143"/>
      <c r="AH113" s="143"/>
      <c r="AI113" s="143"/>
      <c r="AJ113" s="143"/>
      <c r="AK113" s="143"/>
      <c r="AL113" s="143"/>
      <c r="AM113" s="143"/>
      <c r="AN113" s="143"/>
      <c r="AO113" s="143"/>
      <c r="AP113" s="143"/>
      <c r="AQ113" s="143"/>
      <c r="AR113" s="143"/>
      <c r="AS113" s="143"/>
      <c r="AT113" s="143"/>
      <c r="AU113" s="143"/>
      <c r="AV113" s="143"/>
      <c r="AW113" s="143"/>
      <c r="AX113" s="143"/>
      <c r="AY113" s="143"/>
      <c r="AZ113" s="143"/>
    </row>
    <row r="114" spans="1:52">
      <c r="A114" s="143"/>
      <c r="B114" s="143"/>
      <c r="C114" s="143"/>
      <c r="D114" s="143"/>
      <c r="E114" s="143"/>
      <c r="F114" s="143"/>
      <c r="G114" s="143"/>
      <c r="H114" s="143"/>
      <c r="I114" s="143"/>
      <c r="J114" s="143"/>
      <c r="K114" s="143"/>
      <c r="L114" s="143"/>
      <c r="M114" s="143"/>
      <c r="N114" s="143"/>
      <c r="O114" s="143"/>
      <c r="P114" s="143"/>
      <c r="Q114" s="143"/>
      <c r="R114" s="143"/>
      <c r="S114" s="143"/>
      <c r="T114" s="143"/>
      <c r="U114" s="143"/>
      <c r="V114" s="143"/>
      <c r="W114" s="143"/>
      <c r="X114" s="143"/>
      <c r="Y114" s="143"/>
      <c r="Z114" s="143"/>
      <c r="AA114" s="143"/>
      <c r="AB114" s="143"/>
      <c r="AC114" s="143"/>
      <c r="AD114" s="143"/>
      <c r="AE114" s="143"/>
      <c r="AF114" s="143"/>
      <c r="AG114" s="143"/>
      <c r="AH114" s="143"/>
      <c r="AI114" s="143"/>
      <c r="AJ114" s="143"/>
      <c r="AK114" s="143"/>
      <c r="AL114" s="143"/>
      <c r="AM114" s="143"/>
      <c r="AN114" s="143"/>
      <c r="AO114" s="143"/>
      <c r="AP114" s="143"/>
      <c r="AQ114" s="143"/>
      <c r="AR114" s="143"/>
      <c r="AS114" s="143"/>
      <c r="AT114" s="143"/>
      <c r="AU114" s="143"/>
      <c r="AV114" s="143"/>
      <c r="AW114" s="143"/>
      <c r="AX114" s="143"/>
      <c r="AY114" s="143"/>
      <c r="AZ114" s="143"/>
    </row>
    <row r="115" spans="1:52">
      <c r="A115" s="143"/>
      <c r="B115" s="143"/>
      <c r="C115" s="143"/>
      <c r="D115" s="143"/>
      <c r="E115" s="143"/>
      <c r="F115" s="143"/>
      <c r="G115" s="143"/>
      <c r="H115" s="143"/>
      <c r="I115" s="143"/>
      <c r="J115" s="143"/>
      <c r="K115" s="143"/>
      <c r="L115" s="143"/>
      <c r="M115" s="143"/>
      <c r="N115" s="143"/>
      <c r="O115" s="143"/>
      <c r="P115" s="143"/>
      <c r="Q115" s="143"/>
      <c r="R115" s="143"/>
      <c r="S115" s="143"/>
      <c r="T115" s="143"/>
      <c r="U115" s="143"/>
      <c r="V115" s="143"/>
      <c r="W115" s="143"/>
      <c r="X115" s="143"/>
      <c r="Y115" s="143"/>
      <c r="Z115" s="143"/>
      <c r="AA115" s="143"/>
      <c r="AB115" s="143"/>
      <c r="AC115" s="143"/>
      <c r="AD115" s="143"/>
      <c r="AE115" s="143"/>
      <c r="AF115" s="143"/>
      <c r="AG115" s="143"/>
      <c r="AH115" s="143"/>
      <c r="AI115" s="143"/>
      <c r="AJ115" s="143"/>
      <c r="AK115" s="143"/>
      <c r="AL115" s="143"/>
      <c r="AM115" s="143"/>
      <c r="AN115" s="143"/>
      <c r="AO115" s="143"/>
      <c r="AP115" s="143"/>
      <c r="AQ115" s="143"/>
      <c r="AR115" s="143"/>
      <c r="AS115" s="143"/>
      <c r="AT115" s="143"/>
      <c r="AU115" s="143"/>
      <c r="AV115" s="143"/>
      <c r="AW115" s="143"/>
      <c r="AX115" s="143"/>
      <c r="AY115" s="143"/>
      <c r="AZ115" s="143"/>
    </row>
    <row r="116" spans="1:52">
      <c r="A116" s="143"/>
      <c r="B116" s="143"/>
      <c r="C116" s="143"/>
      <c r="D116" s="143"/>
      <c r="E116" s="143"/>
      <c r="F116" s="143"/>
      <c r="G116" s="143"/>
      <c r="H116" s="143"/>
      <c r="I116" s="143"/>
      <c r="J116" s="143"/>
      <c r="K116" s="143"/>
      <c r="L116" s="143"/>
      <c r="M116" s="143"/>
      <c r="N116" s="143"/>
      <c r="O116" s="143"/>
      <c r="P116" s="143"/>
      <c r="Q116" s="143"/>
      <c r="R116" s="143"/>
      <c r="S116" s="143"/>
      <c r="T116" s="143"/>
      <c r="U116" s="143"/>
      <c r="V116" s="143"/>
      <c r="W116" s="143"/>
      <c r="X116" s="143"/>
      <c r="Y116" s="143"/>
      <c r="Z116" s="143"/>
      <c r="AA116" s="143"/>
      <c r="AB116" s="143"/>
      <c r="AC116" s="143"/>
      <c r="AD116" s="143"/>
      <c r="AE116" s="143"/>
      <c r="AF116" s="143"/>
      <c r="AG116" s="143"/>
      <c r="AH116" s="143"/>
      <c r="AI116" s="143"/>
      <c r="AJ116" s="143"/>
      <c r="AK116" s="143"/>
      <c r="AL116" s="143"/>
      <c r="AM116" s="143"/>
      <c r="AN116" s="143"/>
      <c r="AO116" s="143"/>
      <c r="AP116" s="143"/>
      <c r="AQ116" s="143"/>
      <c r="AR116" s="143"/>
      <c r="AS116" s="143"/>
      <c r="AT116" s="143"/>
      <c r="AU116" s="143"/>
      <c r="AV116" s="143"/>
      <c r="AW116" s="143"/>
      <c r="AX116" s="143"/>
      <c r="AY116" s="143"/>
      <c r="AZ116" s="143"/>
    </row>
    <row r="117" spans="1:52">
      <c r="A117" s="143"/>
      <c r="B117" s="143"/>
      <c r="C117" s="143"/>
      <c r="D117" s="143"/>
      <c r="E117" s="143"/>
      <c r="F117" s="143"/>
      <c r="G117" s="143"/>
      <c r="H117" s="143"/>
      <c r="I117" s="143"/>
      <c r="J117" s="143"/>
      <c r="K117" s="143"/>
      <c r="L117" s="143"/>
      <c r="M117" s="143"/>
      <c r="N117" s="143"/>
      <c r="O117" s="143"/>
      <c r="P117" s="143"/>
      <c r="Q117" s="143"/>
      <c r="R117" s="143"/>
      <c r="S117" s="143"/>
      <c r="T117" s="143"/>
      <c r="U117" s="143"/>
      <c r="V117" s="143"/>
      <c r="W117" s="143"/>
      <c r="X117" s="143"/>
      <c r="Y117" s="143"/>
      <c r="Z117" s="143"/>
      <c r="AA117" s="143"/>
      <c r="AB117" s="143"/>
      <c r="AC117" s="143"/>
      <c r="AD117" s="143"/>
      <c r="AE117" s="143"/>
      <c r="AF117" s="143"/>
      <c r="AG117" s="143"/>
      <c r="AH117" s="143"/>
      <c r="AI117" s="143"/>
      <c r="AJ117" s="143"/>
      <c r="AK117" s="143"/>
      <c r="AL117" s="143"/>
      <c r="AM117" s="143"/>
      <c r="AN117" s="143"/>
      <c r="AO117" s="143"/>
      <c r="AP117" s="143"/>
      <c r="AQ117" s="143"/>
      <c r="AR117" s="143"/>
      <c r="AS117" s="143"/>
      <c r="AT117" s="143"/>
      <c r="AU117" s="143"/>
      <c r="AV117" s="143"/>
      <c r="AW117" s="143"/>
      <c r="AX117" s="143"/>
      <c r="AY117" s="143"/>
      <c r="AZ117" s="143"/>
    </row>
    <row r="118" spans="1:52">
      <c r="A118" s="143"/>
      <c r="B118" s="143"/>
      <c r="C118" s="143"/>
      <c r="D118" s="143"/>
      <c r="E118" s="143"/>
      <c r="F118" s="143"/>
      <c r="G118" s="143"/>
      <c r="H118" s="143"/>
      <c r="I118" s="143"/>
      <c r="J118" s="143"/>
      <c r="K118" s="143"/>
      <c r="L118" s="143"/>
      <c r="M118" s="143"/>
      <c r="N118" s="143"/>
      <c r="O118" s="143"/>
      <c r="P118" s="143"/>
      <c r="Q118" s="143"/>
      <c r="R118" s="143"/>
      <c r="S118" s="143"/>
      <c r="T118" s="143"/>
      <c r="U118" s="143"/>
      <c r="V118" s="143"/>
      <c r="W118" s="143"/>
      <c r="X118" s="143"/>
      <c r="Y118" s="143"/>
      <c r="Z118" s="143"/>
      <c r="AA118" s="143"/>
      <c r="AB118" s="143"/>
      <c r="AC118" s="143"/>
      <c r="AD118" s="143"/>
      <c r="AE118" s="143"/>
      <c r="AF118" s="143"/>
      <c r="AG118" s="143"/>
      <c r="AH118" s="143"/>
      <c r="AI118" s="143"/>
      <c r="AJ118" s="143"/>
      <c r="AK118" s="143"/>
      <c r="AL118" s="143"/>
      <c r="AM118" s="143"/>
      <c r="AN118" s="143"/>
      <c r="AO118" s="143"/>
      <c r="AP118" s="143"/>
      <c r="AQ118" s="143"/>
      <c r="AR118" s="143"/>
      <c r="AS118" s="143"/>
      <c r="AT118" s="143"/>
      <c r="AU118" s="143"/>
      <c r="AV118" s="143"/>
      <c r="AW118" s="143"/>
      <c r="AX118" s="143"/>
      <c r="AY118" s="143"/>
      <c r="AZ118" s="143"/>
    </row>
    <row r="119" spans="1:52">
      <c r="A119" s="143"/>
      <c r="B119" s="143"/>
      <c r="C119" s="143"/>
      <c r="D119" s="143"/>
      <c r="E119" s="143"/>
      <c r="F119" s="143"/>
      <c r="G119" s="143"/>
      <c r="H119" s="143"/>
      <c r="I119" s="143"/>
      <c r="J119" s="143"/>
      <c r="K119" s="143"/>
      <c r="L119" s="143"/>
      <c r="M119" s="143"/>
      <c r="N119" s="143"/>
      <c r="O119" s="143"/>
      <c r="P119" s="143"/>
      <c r="Q119" s="143"/>
      <c r="R119" s="143"/>
      <c r="S119" s="143"/>
      <c r="T119" s="143"/>
      <c r="U119" s="143"/>
      <c r="V119" s="143"/>
      <c r="W119" s="143"/>
      <c r="X119" s="143"/>
      <c r="Y119" s="143"/>
      <c r="Z119" s="143"/>
      <c r="AA119" s="143"/>
      <c r="AB119" s="143"/>
      <c r="AC119" s="143"/>
      <c r="AD119" s="143"/>
      <c r="AE119" s="143"/>
      <c r="AF119" s="143"/>
      <c r="AG119" s="143"/>
      <c r="AH119" s="143"/>
      <c r="AI119" s="143"/>
      <c r="AJ119" s="143"/>
      <c r="AK119" s="143"/>
      <c r="AL119" s="143"/>
      <c r="AM119" s="143"/>
      <c r="AN119" s="143"/>
      <c r="AO119" s="143"/>
      <c r="AP119" s="143"/>
      <c r="AQ119" s="143"/>
      <c r="AR119" s="143"/>
      <c r="AS119" s="143"/>
      <c r="AT119" s="143"/>
      <c r="AU119" s="143"/>
      <c r="AV119" s="143"/>
      <c r="AW119" s="143"/>
      <c r="AX119" s="143"/>
      <c r="AY119" s="143"/>
      <c r="AZ119" s="143"/>
    </row>
    <row r="120" spans="1:52">
      <c r="A120" s="143"/>
      <c r="B120" s="143"/>
      <c r="C120" s="143"/>
      <c r="D120" s="143"/>
      <c r="E120" s="143"/>
      <c r="F120" s="143"/>
      <c r="G120" s="143"/>
      <c r="H120" s="143"/>
      <c r="I120" s="143"/>
      <c r="J120" s="143"/>
      <c r="K120" s="143"/>
      <c r="L120" s="143"/>
      <c r="M120" s="143"/>
      <c r="N120" s="143"/>
      <c r="O120" s="143"/>
      <c r="P120" s="143"/>
      <c r="Q120" s="143"/>
      <c r="R120" s="143"/>
      <c r="S120" s="143"/>
      <c r="T120" s="143"/>
      <c r="U120" s="143"/>
      <c r="V120" s="143"/>
      <c r="W120" s="143"/>
      <c r="X120" s="143"/>
      <c r="Y120" s="143"/>
      <c r="Z120" s="143"/>
      <c r="AA120" s="143"/>
      <c r="AB120" s="143"/>
      <c r="AC120" s="143"/>
      <c r="AD120" s="143"/>
      <c r="AE120" s="143"/>
      <c r="AF120" s="143"/>
      <c r="AG120" s="143"/>
      <c r="AH120" s="143"/>
      <c r="AI120" s="143"/>
      <c r="AJ120" s="143"/>
      <c r="AK120" s="143"/>
      <c r="AL120" s="143"/>
      <c r="AM120" s="143"/>
      <c r="AN120" s="143"/>
      <c r="AO120" s="143"/>
      <c r="AP120" s="143"/>
      <c r="AQ120" s="143"/>
      <c r="AR120" s="143"/>
      <c r="AS120" s="143"/>
      <c r="AT120" s="143"/>
      <c r="AU120" s="143"/>
      <c r="AV120" s="143"/>
      <c r="AW120" s="143"/>
      <c r="AX120" s="143"/>
      <c r="AY120" s="143"/>
      <c r="AZ120" s="143"/>
    </row>
    <row r="121" spans="1:52">
      <c r="A121" s="143"/>
      <c r="B121" s="143"/>
      <c r="C121" s="143"/>
      <c r="D121" s="143"/>
      <c r="E121" s="143"/>
      <c r="F121" s="143"/>
      <c r="G121" s="143"/>
      <c r="H121" s="143"/>
      <c r="I121" s="143"/>
      <c r="J121" s="143"/>
      <c r="K121" s="143"/>
      <c r="L121" s="143"/>
      <c r="M121" s="143"/>
      <c r="N121" s="143"/>
      <c r="O121" s="143"/>
      <c r="P121" s="143"/>
      <c r="Q121" s="143"/>
      <c r="R121" s="143"/>
      <c r="S121" s="143"/>
      <c r="T121" s="143"/>
      <c r="U121" s="143"/>
      <c r="V121" s="143"/>
      <c r="W121" s="143"/>
      <c r="X121" s="143"/>
      <c r="Y121" s="143"/>
      <c r="Z121" s="143"/>
      <c r="AA121" s="143"/>
      <c r="AB121" s="143"/>
      <c r="AC121" s="143"/>
      <c r="AD121" s="143"/>
      <c r="AE121" s="143"/>
      <c r="AF121" s="143"/>
      <c r="AG121" s="143"/>
      <c r="AH121" s="143"/>
      <c r="AI121" s="143"/>
      <c r="AJ121" s="143"/>
      <c r="AK121" s="143"/>
      <c r="AL121" s="143"/>
      <c r="AM121" s="143"/>
      <c r="AN121" s="143"/>
      <c r="AO121" s="143"/>
      <c r="AP121" s="143"/>
      <c r="AQ121" s="143"/>
      <c r="AR121" s="143"/>
      <c r="AS121" s="143"/>
      <c r="AT121" s="143"/>
      <c r="AU121" s="143"/>
      <c r="AV121" s="143"/>
      <c r="AW121" s="143"/>
      <c r="AX121" s="143"/>
      <c r="AY121" s="143"/>
      <c r="AZ121" s="143"/>
    </row>
    <row r="122" spans="1:52">
      <c r="A122" s="143"/>
      <c r="B122" s="143"/>
      <c r="C122" s="143"/>
      <c r="D122" s="143"/>
      <c r="E122" s="143"/>
      <c r="F122" s="143"/>
      <c r="G122" s="143"/>
      <c r="H122" s="143"/>
      <c r="I122" s="143"/>
      <c r="J122" s="143"/>
      <c r="K122" s="143"/>
      <c r="L122" s="143"/>
      <c r="M122" s="143"/>
      <c r="N122" s="143"/>
      <c r="O122" s="143"/>
      <c r="P122" s="143"/>
      <c r="Q122" s="143"/>
      <c r="R122" s="143"/>
      <c r="S122" s="143"/>
      <c r="T122" s="143"/>
      <c r="U122" s="143"/>
      <c r="V122" s="143"/>
      <c r="W122" s="143"/>
      <c r="X122" s="143"/>
      <c r="Y122" s="143"/>
      <c r="Z122" s="143"/>
      <c r="AA122" s="143"/>
      <c r="AB122" s="143"/>
      <c r="AC122" s="143"/>
      <c r="AD122" s="143"/>
      <c r="AE122" s="143"/>
      <c r="AF122" s="143"/>
      <c r="AG122" s="143"/>
      <c r="AH122" s="143"/>
      <c r="AI122" s="143"/>
      <c r="AJ122" s="143"/>
      <c r="AK122" s="143"/>
      <c r="AL122" s="143"/>
      <c r="AM122" s="143"/>
      <c r="AN122" s="143"/>
      <c r="AO122" s="143"/>
      <c r="AP122" s="143"/>
      <c r="AQ122" s="143"/>
      <c r="AR122" s="143"/>
      <c r="AS122" s="143"/>
      <c r="AT122" s="143"/>
      <c r="AU122" s="143"/>
      <c r="AV122" s="143"/>
      <c r="AW122" s="143"/>
      <c r="AX122" s="143"/>
      <c r="AY122" s="143"/>
      <c r="AZ122" s="143"/>
    </row>
    <row r="123" spans="1:52">
      <c r="A123" s="143"/>
      <c r="B123" s="143"/>
      <c r="C123" s="143"/>
      <c r="D123" s="143"/>
      <c r="E123" s="143"/>
      <c r="F123" s="143"/>
      <c r="G123" s="143"/>
      <c r="H123" s="143"/>
      <c r="I123" s="143"/>
      <c r="J123" s="143"/>
      <c r="K123" s="143"/>
      <c r="L123" s="143"/>
      <c r="M123" s="143"/>
      <c r="N123" s="143"/>
      <c r="O123" s="143"/>
      <c r="P123" s="143"/>
      <c r="Q123" s="143"/>
      <c r="R123" s="143"/>
      <c r="S123" s="143"/>
      <c r="T123" s="143"/>
      <c r="U123" s="143"/>
      <c r="V123" s="143"/>
      <c r="W123" s="143"/>
      <c r="X123" s="143"/>
      <c r="Y123" s="143"/>
      <c r="Z123" s="143"/>
      <c r="AA123" s="143"/>
      <c r="AB123" s="143"/>
      <c r="AC123" s="143"/>
      <c r="AD123" s="143"/>
      <c r="AE123" s="143"/>
      <c r="AF123" s="143"/>
      <c r="AG123" s="143"/>
      <c r="AH123" s="143"/>
      <c r="AI123" s="143"/>
      <c r="AJ123" s="143"/>
      <c r="AK123" s="143"/>
      <c r="AL123" s="143"/>
      <c r="AM123" s="143"/>
      <c r="AN123" s="143"/>
      <c r="AO123" s="143"/>
      <c r="AP123" s="143"/>
      <c r="AQ123" s="143"/>
      <c r="AR123" s="143"/>
      <c r="AS123" s="143"/>
      <c r="AT123" s="143"/>
      <c r="AU123" s="143"/>
      <c r="AV123" s="143"/>
      <c r="AW123" s="143"/>
      <c r="AX123" s="143"/>
      <c r="AY123" s="143"/>
      <c r="AZ123" s="143"/>
    </row>
    <row r="124" spans="1:52">
      <c r="A124" s="143"/>
      <c r="B124" s="143"/>
      <c r="C124" s="143"/>
      <c r="D124" s="143"/>
      <c r="E124" s="143"/>
      <c r="F124" s="143"/>
      <c r="G124" s="143"/>
      <c r="H124" s="143"/>
      <c r="I124" s="143"/>
      <c r="J124" s="143"/>
      <c r="K124" s="143"/>
      <c r="L124" s="143"/>
      <c r="M124" s="143"/>
      <c r="N124" s="143"/>
      <c r="O124" s="143"/>
      <c r="P124" s="143"/>
      <c r="Q124" s="143"/>
      <c r="R124" s="143"/>
      <c r="S124" s="143"/>
      <c r="T124" s="143"/>
      <c r="U124" s="143"/>
      <c r="V124" s="143"/>
      <c r="W124" s="143"/>
      <c r="X124" s="143"/>
      <c r="Y124" s="143"/>
      <c r="Z124" s="143"/>
      <c r="AA124" s="143"/>
      <c r="AB124" s="143"/>
      <c r="AC124" s="143"/>
      <c r="AD124" s="143"/>
      <c r="AE124" s="143"/>
      <c r="AF124" s="143"/>
      <c r="AG124" s="143"/>
      <c r="AH124" s="143"/>
      <c r="AI124" s="143"/>
      <c r="AJ124" s="143"/>
      <c r="AK124" s="143"/>
      <c r="AL124" s="143"/>
      <c r="AM124" s="143"/>
      <c r="AN124" s="143"/>
      <c r="AO124" s="143"/>
      <c r="AP124" s="143"/>
      <c r="AQ124" s="143"/>
      <c r="AR124" s="143"/>
      <c r="AS124" s="143"/>
      <c r="AT124" s="143"/>
      <c r="AU124" s="143"/>
      <c r="AV124" s="143"/>
      <c r="AW124" s="143"/>
      <c r="AX124" s="143"/>
      <c r="AY124" s="143"/>
      <c r="AZ124" s="143"/>
    </row>
    <row r="125" spans="1:52">
      <c r="A125" s="143"/>
      <c r="B125" s="143"/>
      <c r="C125" s="143"/>
      <c r="D125" s="143"/>
      <c r="E125" s="143"/>
      <c r="F125" s="143"/>
      <c r="G125" s="143"/>
      <c r="H125" s="143"/>
      <c r="I125" s="143"/>
      <c r="J125" s="143"/>
      <c r="K125" s="143"/>
      <c r="L125" s="143"/>
      <c r="M125" s="143"/>
      <c r="N125" s="143"/>
      <c r="O125" s="143"/>
      <c r="P125" s="143"/>
      <c r="Q125" s="143"/>
      <c r="R125" s="143"/>
      <c r="S125" s="143"/>
      <c r="T125" s="143"/>
      <c r="U125" s="143"/>
      <c r="V125" s="143"/>
      <c r="W125" s="143"/>
      <c r="X125" s="143"/>
      <c r="Y125" s="143"/>
      <c r="Z125" s="143"/>
      <c r="AA125" s="143"/>
      <c r="AB125" s="143"/>
      <c r="AC125" s="143"/>
      <c r="AD125" s="143"/>
      <c r="AE125" s="143"/>
      <c r="AF125" s="143"/>
      <c r="AG125" s="143"/>
      <c r="AH125" s="143"/>
      <c r="AI125" s="143"/>
      <c r="AJ125" s="143"/>
      <c r="AK125" s="143"/>
      <c r="AL125" s="143"/>
      <c r="AM125" s="143"/>
      <c r="AN125" s="143"/>
      <c r="AO125" s="143"/>
      <c r="AP125" s="143"/>
      <c r="AQ125" s="143"/>
      <c r="AR125" s="143"/>
      <c r="AS125" s="143"/>
      <c r="AT125" s="143"/>
      <c r="AU125" s="143"/>
      <c r="AV125" s="143"/>
      <c r="AW125" s="143"/>
      <c r="AX125" s="143"/>
      <c r="AY125" s="143"/>
      <c r="AZ125" s="143"/>
    </row>
    <row r="126" spans="1:52">
      <c r="A126" s="143"/>
      <c r="B126" s="143"/>
      <c r="C126" s="143"/>
      <c r="D126" s="143"/>
      <c r="E126" s="143"/>
      <c r="F126" s="143"/>
      <c r="G126" s="143"/>
      <c r="H126" s="143"/>
      <c r="I126" s="143"/>
      <c r="J126" s="143"/>
      <c r="K126" s="143"/>
      <c r="L126" s="143"/>
      <c r="M126" s="143"/>
      <c r="N126" s="143"/>
      <c r="O126" s="143"/>
      <c r="P126" s="143"/>
      <c r="Q126" s="143"/>
      <c r="R126" s="143"/>
      <c r="S126" s="143"/>
      <c r="T126" s="143"/>
      <c r="U126" s="143"/>
      <c r="V126" s="143"/>
      <c r="W126" s="143"/>
      <c r="X126" s="143"/>
      <c r="Y126" s="143"/>
      <c r="Z126" s="143"/>
      <c r="AA126" s="143"/>
      <c r="AB126" s="143"/>
      <c r="AC126" s="143"/>
      <c r="AD126" s="143"/>
      <c r="AE126" s="143"/>
      <c r="AF126" s="143"/>
      <c r="AG126" s="143"/>
      <c r="AH126" s="143"/>
      <c r="AI126" s="143"/>
      <c r="AJ126" s="143"/>
      <c r="AK126" s="143"/>
      <c r="AL126" s="143"/>
      <c r="AM126" s="143"/>
      <c r="AN126" s="143"/>
      <c r="AO126" s="143"/>
      <c r="AP126" s="143"/>
      <c r="AQ126" s="143"/>
      <c r="AR126" s="143"/>
      <c r="AS126" s="143"/>
      <c r="AT126" s="143"/>
      <c r="AU126" s="143"/>
      <c r="AV126" s="143"/>
      <c r="AW126" s="143"/>
      <c r="AX126" s="143"/>
      <c r="AY126" s="143"/>
      <c r="AZ126" s="143"/>
    </row>
    <row r="127" spans="1:52">
      <c r="A127" s="143"/>
      <c r="B127" s="143"/>
      <c r="C127" s="143"/>
      <c r="D127" s="143"/>
      <c r="E127" s="143"/>
      <c r="F127" s="143"/>
      <c r="G127" s="143"/>
      <c r="H127" s="143"/>
      <c r="I127" s="143"/>
      <c r="J127" s="143"/>
      <c r="K127" s="143"/>
      <c r="L127" s="143"/>
      <c r="M127" s="143"/>
      <c r="N127" s="143"/>
      <c r="O127" s="143"/>
      <c r="P127" s="143"/>
      <c r="Q127" s="143"/>
      <c r="R127" s="143"/>
      <c r="S127" s="143"/>
      <c r="T127" s="143"/>
      <c r="U127" s="143"/>
      <c r="V127" s="143"/>
      <c r="W127" s="143"/>
      <c r="X127" s="143"/>
      <c r="Y127" s="143"/>
      <c r="Z127" s="143"/>
      <c r="AA127" s="143"/>
      <c r="AB127" s="143"/>
      <c r="AC127" s="143"/>
      <c r="AD127" s="143"/>
      <c r="AE127" s="143"/>
      <c r="AF127" s="143"/>
      <c r="AG127" s="143"/>
      <c r="AH127" s="143"/>
      <c r="AI127" s="143"/>
      <c r="AJ127" s="143"/>
      <c r="AK127" s="143"/>
      <c r="AL127" s="143"/>
      <c r="AM127" s="143"/>
      <c r="AN127" s="143"/>
      <c r="AO127" s="143"/>
      <c r="AP127" s="143"/>
      <c r="AQ127" s="143"/>
      <c r="AR127" s="143"/>
      <c r="AS127" s="143"/>
      <c r="AT127" s="143"/>
      <c r="AU127" s="143"/>
      <c r="AV127" s="143"/>
      <c r="AW127" s="143"/>
      <c r="AX127" s="143"/>
      <c r="AY127" s="143"/>
      <c r="AZ127" s="143"/>
    </row>
    <row r="128" spans="1:52">
      <c r="A128" s="143"/>
      <c r="B128" s="143"/>
      <c r="C128" s="143"/>
      <c r="D128" s="143"/>
      <c r="E128" s="143"/>
      <c r="F128" s="143"/>
      <c r="G128" s="143"/>
      <c r="H128" s="143"/>
      <c r="I128" s="143"/>
      <c r="J128" s="143"/>
      <c r="K128" s="143"/>
      <c r="L128" s="143"/>
      <c r="M128" s="143"/>
      <c r="N128" s="143"/>
      <c r="O128" s="143"/>
      <c r="P128" s="143"/>
      <c r="Q128" s="143"/>
      <c r="R128" s="143"/>
      <c r="S128" s="143"/>
      <c r="T128" s="143"/>
      <c r="U128" s="143"/>
      <c r="V128" s="143"/>
      <c r="W128" s="143"/>
      <c r="X128" s="143"/>
      <c r="Y128" s="143"/>
      <c r="Z128" s="143"/>
      <c r="AA128" s="143"/>
      <c r="AB128" s="143"/>
      <c r="AC128" s="143"/>
      <c r="AD128" s="143"/>
      <c r="AE128" s="143"/>
      <c r="AF128" s="143"/>
      <c r="AG128" s="143"/>
      <c r="AH128" s="143"/>
      <c r="AI128" s="143"/>
      <c r="AJ128" s="143"/>
      <c r="AK128" s="143"/>
      <c r="AL128" s="143"/>
      <c r="AM128" s="143"/>
      <c r="AN128" s="143"/>
      <c r="AO128" s="143"/>
      <c r="AP128" s="143"/>
      <c r="AQ128" s="143"/>
      <c r="AR128" s="143"/>
      <c r="AS128" s="143"/>
      <c r="AT128" s="143"/>
      <c r="AU128" s="143"/>
      <c r="AV128" s="143"/>
      <c r="AW128" s="143"/>
      <c r="AX128" s="143"/>
      <c r="AY128" s="143"/>
      <c r="AZ128" s="143"/>
    </row>
    <row r="129" spans="1:52">
      <c r="A129" s="143"/>
      <c r="B129" s="143"/>
      <c r="C129" s="143"/>
      <c r="D129" s="143"/>
      <c r="E129" s="143"/>
      <c r="F129" s="143"/>
      <c r="G129" s="143"/>
      <c r="H129" s="143"/>
      <c r="I129" s="143"/>
      <c r="J129" s="143"/>
      <c r="K129" s="143"/>
      <c r="L129" s="143"/>
      <c r="M129" s="143"/>
      <c r="N129" s="143"/>
      <c r="O129" s="143"/>
      <c r="P129" s="143"/>
      <c r="Q129" s="143"/>
      <c r="R129" s="143"/>
      <c r="S129" s="143"/>
      <c r="T129" s="143"/>
      <c r="U129" s="143"/>
      <c r="V129" s="143"/>
      <c r="W129" s="143"/>
      <c r="X129" s="143"/>
      <c r="Y129" s="143"/>
      <c r="Z129" s="143"/>
      <c r="AA129" s="143"/>
      <c r="AB129" s="143"/>
      <c r="AC129" s="143"/>
      <c r="AD129" s="143"/>
      <c r="AE129" s="143"/>
      <c r="AF129" s="143"/>
      <c r="AG129" s="143"/>
      <c r="AH129" s="143"/>
      <c r="AI129" s="143"/>
      <c r="AJ129" s="143"/>
      <c r="AK129" s="143"/>
      <c r="AL129" s="143"/>
      <c r="AM129" s="143"/>
      <c r="AN129" s="143"/>
      <c r="AO129" s="143"/>
      <c r="AP129" s="143"/>
      <c r="AQ129" s="143"/>
      <c r="AR129" s="143"/>
      <c r="AS129" s="143"/>
      <c r="AT129" s="143"/>
      <c r="AU129" s="143"/>
      <c r="AV129" s="143"/>
      <c r="AW129" s="143"/>
      <c r="AX129" s="143"/>
      <c r="AY129" s="143"/>
      <c r="AZ129" s="143"/>
    </row>
    <row r="130" spans="1:52">
      <c r="A130" s="143"/>
      <c r="B130" s="143"/>
      <c r="C130" s="143"/>
      <c r="D130" s="143"/>
      <c r="E130" s="143"/>
      <c r="F130" s="143"/>
      <c r="G130" s="143"/>
      <c r="H130" s="143"/>
      <c r="I130" s="143"/>
      <c r="J130" s="143"/>
      <c r="K130" s="143"/>
      <c r="L130" s="143"/>
      <c r="M130" s="143"/>
      <c r="N130" s="143"/>
      <c r="O130" s="143"/>
      <c r="P130" s="143"/>
      <c r="Q130" s="143"/>
      <c r="R130" s="143"/>
      <c r="S130" s="143"/>
      <c r="T130" s="143"/>
      <c r="U130" s="143"/>
      <c r="V130" s="143"/>
      <c r="W130" s="143"/>
      <c r="X130" s="143"/>
      <c r="Y130" s="143"/>
      <c r="Z130" s="143"/>
      <c r="AA130" s="143"/>
      <c r="AB130" s="143"/>
      <c r="AC130" s="143"/>
      <c r="AD130" s="143"/>
      <c r="AE130" s="143"/>
      <c r="AF130" s="143"/>
      <c r="AG130" s="143"/>
      <c r="AH130" s="143"/>
      <c r="AI130" s="143"/>
      <c r="AJ130" s="143"/>
      <c r="AK130" s="143"/>
      <c r="AL130" s="143"/>
      <c r="AM130" s="143"/>
      <c r="AN130" s="143"/>
      <c r="AO130" s="143"/>
      <c r="AP130" s="143"/>
      <c r="AQ130" s="143"/>
      <c r="AR130" s="143"/>
      <c r="AS130" s="143"/>
      <c r="AT130" s="143"/>
      <c r="AU130" s="143"/>
      <c r="AV130" s="143"/>
      <c r="AW130" s="143"/>
      <c r="AX130" s="143"/>
      <c r="AY130" s="143"/>
      <c r="AZ130" s="143"/>
    </row>
    <row r="131" spans="1:52">
      <c r="A131" s="143"/>
      <c r="B131" s="143"/>
      <c r="C131" s="143"/>
      <c r="D131" s="143"/>
      <c r="E131" s="143"/>
      <c r="F131" s="143"/>
      <c r="G131" s="143"/>
      <c r="H131" s="143"/>
      <c r="I131" s="143"/>
      <c r="J131" s="143"/>
      <c r="K131" s="143"/>
      <c r="L131" s="143"/>
      <c r="M131" s="143"/>
      <c r="N131" s="143"/>
      <c r="O131" s="143"/>
      <c r="P131" s="143"/>
      <c r="Q131" s="143"/>
      <c r="R131" s="143"/>
      <c r="S131" s="143"/>
      <c r="T131" s="143"/>
      <c r="U131" s="143"/>
      <c r="V131" s="143"/>
      <c r="W131" s="143"/>
      <c r="X131" s="143"/>
      <c r="Y131" s="143"/>
      <c r="Z131" s="143"/>
      <c r="AA131" s="143"/>
      <c r="AB131" s="143"/>
      <c r="AC131" s="143"/>
      <c r="AD131" s="143"/>
      <c r="AE131" s="143"/>
      <c r="AF131" s="143"/>
      <c r="AG131" s="143"/>
      <c r="AH131" s="143"/>
      <c r="AI131" s="143"/>
      <c r="AJ131" s="143"/>
      <c r="AK131" s="143"/>
      <c r="AL131" s="143"/>
      <c r="AM131" s="143"/>
      <c r="AN131" s="143"/>
      <c r="AO131" s="143"/>
      <c r="AP131" s="143"/>
      <c r="AQ131" s="143"/>
      <c r="AR131" s="143"/>
      <c r="AS131" s="143"/>
      <c r="AT131" s="143"/>
      <c r="AU131" s="143"/>
      <c r="AV131" s="143"/>
      <c r="AW131" s="143"/>
      <c r="AX131" s="143"/>
      <c r="AY131" s="143"/>
      <c r="AZ131" s="143"/>
    </row>
    <row r="132" spans="1:52">
      <c r="A132" s="143"/>
      <c r="B132" s="143"/>
      <c r="C132" s="143"/>
      <c r="D132" s="143"/>
      <c r="E132" s="143"/>
      <c r="F132" s="143"/>
      <c r="G132" s="143"/>
      <c r="H132" s="143"/>
      <c r="I132" s="143"/>
      <c r="J132" s="143"/>
      <c r="K132" s="143"/>
      <c r="L132" s="143"/>
      <c r="M132" s="143"/>
      <c r="N132" s="143"/>
      <c r="O132" s="143"/>
      <c r="P132" s="143"/>
      <c r="Q132" s="143"/>
      <c r="R132" s="143"/>
      <c r="S132" s="143"/>
      <c r="T132" s="143"/>
      <c r="U132" s="143"/>
      <c r="V132" s="143"/>
      <c r="W132" s="143"/>
      <c r="X132" s="143"/>
      <c r="Y132" s="143"/>
      <c r="Z132" s="143"/>
      <c r="AA132" s="143"/>
      <c r="AB132" s="143"/>
      <c r="AC132" s="143"/>
      <c r="AD132" s="143"/>
      <c r="AE132" s="143"/>
      <c r="AF132" s="143"/>
      <c r="AG132" s="143"/>
      <c r="AH132" s="143"/>
      <c r="AI132" s="143"/>
      <c r="AJ132" s="143"/>
      <c r="AK132" s="143"/>
      <c r="AL132" s="143"/>
      <c r="AM132" s="143"/>
      <c r="AN132" s="143"/>
      <c r="AO132" s="143"/>
      <c r="AP132" s="143"/>
      <c r="AQ132" s="143"/>
      <c r="AR132" s="143"/>
      <c r="AS132" s="143"/>
      <c r="AT132" s="143"/>
      <c r="AU132" s="143"/>
      <c r="AV132" s="143"/>
      <c r="AW132" s="143"/>
      <c r="AX132" s="143"/>
      <c r="AY132" s="143"/>
      <c r="AZ132" s="143"/>
    </row>
    <row r="133" spans="1:52">
      <c r="A133" s="143"/>
      <c r="B133" s="143"/>
      <c r="C133" s="143"/>
      <c r="D133" s="143"/>
      <c r="E133" s="143"/>
      <c r="F133" s="143"/>
      <c r="G133" s="143"/>
      <c r="H133" s="143"/>
      <c r="I133" s="143"/>
      <c r="J133" s="143"/>
      <c r="K133" s="143"/>
      <c r="L133" s="143"/>
      <c r="M133" s="143"/>
      <c r="N133" s="143"/>
      <c r="O133" s="143"/>
      <c r="P133" s="143"/>
      <c r="Q133" s="143"/>
      <c r="R133" s="143"/>
      <c r="S133" s="143"/>
      <c r="T133" s="143"/>
      <c r="U133" s="143"/>
      <c r="V133" s="143"/>
      <c r="W133" s="143"/>
      <c r="X133" s="143"/>
      <c r="Y133" s="143"/>
      <c r="Z133" s="143"/>
      <c r="AA133" s="143"/>
      <c r="AB133" s="143"/>
      <c r="AC133" s="143"/>
      <c r="AD133" s="143"/>
      <c r="AE133" s="143"/>
      <c r="AF133" s="143"/>
      <c r="AG133" s="143"/>
      <c r="AH133" s="143"/>
      <c r="AI133" s="143"/>
      <c r="AJ133" s="143"/>
      <c r="AK133" s="143"/>
      <c r="AL133" s="143"/>
      <c r="AM133" s="143"/>
      <c r="AN133" s="143"/>
      <c r="AO133" s="143"/>
      <c r="AP133" s="143"/>
      <c r="AQ133" s="143"/>
      <c r="AR133" s="143"/>
      <c r="AS133" s="143"/>
      <c r="AT133" s="143"/>
      <c r="AU133" s="143"/>
      <c r="AV133" s="143"/>
      <c r="AW133" s="143"/>
      <c r="AX133" s="143"/>
      <c r="AY133" s="143"/>
      <c r="AZ133" s="143"/>
    </row>
    <row r="134" spans="1:52">
      <c r="A134" s="143"/>
      <c r="B134" s="143"/>
      <c r="C134" s="143"/>
      <c r="D134" s="143"/>
      <c r="E134" s="143"/>
      <c r="F134" s="143"/>
      <c r="G134" s="143"/>
      <c r="H134" s="143"/>
      <c r="I134" s="143"/>
      <c r="J134" s="143"/>
      <c r="K134" s="143"/>
      <c r="L134" s="143"/>
      <c r="M134" s="143"/>
      <c r="N134" s="143"/>
      <c r="O134" s="143"/>
      <c r="P134" s="143"/>
      <c r="Q134" s="143"/>
      <c r="R134" s="143"/>
      <c r="S134" s="143"/>
      <c r="T134" s="143"/>
      <c r="U134" s="143"/>
      <c r="V134" s="143"/>
      <c r="W134" s="143"/>
      <c r="X134" s="143"/>
      <c r="Y134" s="143"/>
      <c r="Z134" s="143"/>
      <c r="AA134" s="143"/>
      <c r="AB134" s="143"/>
      <c r="AC134" s="143"/>
      <c r="AD134" s="143"/>
      <c r="AE134" s="143"/>
      <c r="AF134" s="143"/>
      <c r="AG134" s="143"/>
      <c r="AH134" s="143"/>
      <c r="AI134" s="143"/>
      <c r="AJ134" s="143"/>
      <c r="AK134" s="143"/>
      <c r="AL134" s="143"/>
      <c r="AM134" s="143"/>
      <c r="AN134" s="143"/>
      <c r="AO134" s="143"/>
      <c r="AP134" s="143"/>
      <c r="AQ134" s="143"/>
      <c r="AR134" s="143"/>
      <c r="AS134" s="143"/>
      <c r="AT134" s="143"/>
      <c r="AU134" s="143"/>
      <c r="AV134" s="143"/>
      <c r="AW134" s="143"/>
      <c r="AX134" s="143"/>
      <c r="AY134" s="143"/>
      <c r="AZ134" s="143"/>
    </row>
    <row r="135" spans="1:52">
      <c r="A135" s="143"/>
      <c r="B135" s="143"/>
      <c r="C135" s="143"/>
      <c r="D135" s="143"/>
      <c r="E135" s="143"/>
      <c r="F135" s="143"/>
      <c r="G135" s="143"/>
      <c r="H135" s="143"/>
      <c r="I135" s="143"/>
      <c r="J135" s="143"/>
      <c r="K135" s="143"/>
      <c r="L135" s="143"/>
      <c r="M135" s="143"/>
      <c r="N135" s="143"/>
      <c r="O135" s="143"/>
      <c r="P135" s="143"/>
      <c r="Q135" s="143"/>
      <c r="R135" s="143"/>
      <c r="S135" s="143"/>
      <c r="T135" s="143"/>
      <c r="U135" s="143"/>
      <c r="V135" s="143"/>
      <c r="W135" s="143"/>
      <c r="X135" s="143"/>
      <c r="Y135" s="143"/>
      <c r="Z135" s="143"/>
      <c r="AA135" s="143"/>
      <c r="AB135" s="143"/>
      <c r="AC135" s="143"/>
      <c r="AD135" s="143"/>
      <c r="AE135" s="143"/>
      <c r="AF135" s="143"/>
      <c r="AG135" s="143"/>
      <c r="AH135" s="143"/>
      <c r="AI135" s="143"/>
      <c r="AJ135" s="143"/>
      <c r="AK135" s="143"/>
      <c r="AL135" s="143"/>
      <c r="AM135" s="143"/>
      <c r="AN135" s="143"/>
      <c r="AO135" s="143"/>
      <c r="AP135" s="143"/>
      <c r="AQ135" s="143"/>
      <c r="AR135" s="143"/>
      <c r="AS135" s="143"/>
      <c r="AT135" s="143"/>
      <c r="AU135" s="143"/>
      <c r="AV135" s="143"/>
      <c r="AW135" s="143"/>
      <c r="AX135" s="143"/>
      <c r="AY135" s="143"/>
      <c r="AZ135" s="143"/>
    </row>
    <row r="136" spans="1:52">
      <c r="A136" s="143"/>
      <c r="B136" s="143"/>
      <c r="C136" s="143"/>
      <c r="D136" s="143"/>
      <c r="E136" s="143"/>
      <c r="F136" s="143"/>
      <c r="G136" s="143"/>
      <c r="H136" s="143"/>
      <c r="I136" s="143"/>
      <c r="J136" s="143"/>
      <c r="K136" s="143"/>
      <c r="L136" s="143"/>
      <c r="M136" s="143"/>
      <c r="N136" s="143"/>
      <c r="O136" s="143"/>
      <c r="P136" s="143"/>
      <c r="Q136" s="143"/>
      <c r="R136" s="143"/>
      <c r="S136" s="143"/>
      <c r="T136" s="143"/>
      <c r="U136" s="143"/>
      <c r="V136" s="143"/>
      <c r="W136" s="143"/>
      <c r="X136" s="143"/>
      <c r="Y136" s="143"/>
      <c r="Z136" s="143"/>
      <c r="AA136" s="143"/>
      <c r="AB136" s="143"/>
      <c r="AC136" s="143"/>
      <c r="AD136" s="143"/>
      <c r="AE136" s="143"/>
      <c r="AF136" s="143"/>
      <c r="AG136" s="143"/>
      <c r="AH136" s="143"/>
      <c r="AI136" s="143"/>
      <c r="AJ136" s="143"/>
      <c r="AK136" s="143"/>
      <c r="AL136" s="143"/>
      <c r="AM136" s="143"/>
      <c r="AN136" s="143"/>
      <c r="AO136" s="143"/>
      <c r="AP136" s="143"/>
      <c r="AQ136" s="143"/>
      <c r="AR136" s="143"/>
      <c r="AS136" s="143"/>
      <c r="AT136" s="143"/>
      <c r="AU136" s="143"/>
      <c r="AV136" s="143"/>
      <c r="AW136" s="143"/>
      <c r="AX136" s="143"/>
      <c r="AY136" s="143"/>
      <c r="AZ136" s="143"/>
    </row>
    <row r="137" spans="1:52">
      <c r="A137" s="143"/>
      <c r="B137" s="143"/>
      <c r="C137" s="143"/>
      <c r="D137" s="143"/>
      <c r="E137" s="143"/>
      <c r="F137" s="143"/>
      <c r="G137" s="143"/>
      <c r="H137" s="143"/>
      <c r="I137" s="143"/>
      <c r="J137" s="143"/>
      <c r="K137" s="143"/>
      <c r="L137" s="143"/>
      <c r="M137" s="143"/>
      <c r="N137" s="143"/>
      <c r="O137" s="143"/>
      <c r="P137" s="143"/>
      <c r="Q137" s="143"/>
      <c r="R137" s="143"/>
      <c r="S137" s="143"/>
      <c r="T137" s="143"/>
      <c r="U137" s="143"/>
      <c r="V137" s="143"/>
      <c r="W137" s="143"/>
      <c r="X137" s="143"/>
      <c r="Y137" s="143"/>
      <c r="Z137" s="143"/>
      <c r="AA137" s="143"/>
      <c r="AB137" s="143"/>
      <c r="AC137" s="143"/>
      <c r="AD137" s="143"/>
      <c r="AE137" s="143"/>
      <c r="AF137" s="143"/>
      <c r="AG137" s="143"/>
      <c r="AH137" s="143"/>
      <c r="AI137" s="143"/>
      <c r="AJ137" s="143"/>
      <c r="AK137" s="143"/>
      <c r="AL137" s="143"/>
      <c r="AM137" s="143"/>
      <c r="AN137" s="143"/>
      <c r="AO137" s="143"/>
      <c r="AP137" s="143"/>
      <c r="AQ137" s="143"/>
      <c r="AR137" s="143"/>
      <c r="AS137" s="143"/>
      <c r="AT137" s="143"/>
      <c r="AU137" s="143"/>
      <c r="AV137" s="143"/>
      <c r="AW137" s="143"/>
      <c r="AX137" s="143"/>
      <c r="AY137" s="143"/>
      <c r="AZ137" s="143"/>
    </row>
    <row r="138" spans="1:52">
      <c r="A138" s="143"/>
      <c r="B138" s="143"/>
      <c r="C138" s="143"/>
      <c r="D138" s="143"/>
      <c r="E138" s="143"/>
      <c r="F138" s="143"/>
      <c r="G138" s="143"/>
      <c r="H138" s="143"/>
      <c r="I138" s="143"/>
      <c r="J138" s="143"/>
      <c r="K138" s="143"/>
      <c r="L138" s="143"/>
      <c r="M138" s="143"/>
      <c r="N138" s="143"/>
      <c r="O138" s="143"/>
      <c r="P138" s="143"/>
      <c r="Q138" s="143"/>
      <c r="R138" s="143"/>
      <c r="S138" s="143"/>
      <c r="T138" s="143"/>
      <c r="U138" s="143"/>
      <c r="V138" s="143"/>
      <c r="W138" s="143"/>
      <c r="X138" s="143"/>
      <c r="Y138" s="143"/>
      <c r="Z138" s="143"/>
      <c r="AA138" s="143"/>
      <c r="AB138" s="143"/>
      <c r="AC138" s="143"/>
      <c r="AD138" s="143"/>
      <c r="AE138" s="143"/>
      <c r="AF138" s="143"/>
      <c r="AG138" s="143"/>
      <c r="AH138" s="143"/>
      <c r="AI138" s="143"/>
      <c r="AJ138" s="143"/>
      <c r="AK138" s="143"/>
      <c r="AL138" s="143"/>
      <c r="AM138" s="143"/>
      <c r="AN138" s="143"/>
      <c r="AO138" s="143"/>
      <c r="AP138" s="143"/>
      <c r="AQ138" s="143"/>
      <c r="AR138" s="143"/>
      <c r="AS138" s="143"/>
      <c r="AT138" s="143"/>
      <c r="AU138" s="143"/>
      <c r="AV138" s="143"/>
      <c r="AW138" s="143"/>
      <c r="AX138" s="143"/>
      <c r="AY138" s="143"/>
      <c r="AZ138" s="143"/>
    </row>
    <row r="139" spans="1:52">
      <c r="A139" s="143"/>
      <c r="B139" s="143"/>
      <c r="C139" s="143"/>
      <c r="D139" s="143"/>
      <c r="E139" s="143"/>
      <c r="F139" s="143"/>
      <c r="G139" s="143"/>
      <c r="H139" s="143"/>
      <c r="I139" s="143"/>
      <c r="J139" s="143"/>
      <c r="K139" s="143"/>
      <c r="L139" s="143"/>
      <c r="M139" s="143"/>
      <c r="N139" s="143"/>
      <c r="O139" s="143"/>
      <c r="P139" s="143"/>
      <c r="Q139" s="143"/>
      <c r="R139" s="143"/>
      <c r="S139" s="143"/>
      <c r="T139" s="143"/>
      <c r="U139" s="143"/>
      <c r="V139" s="143"/>
      <c r="W139" s="143"/>
      <c r="X139" s="143"/>
      <c r="Y139" s="143"/>
      <c r="Z139" s="143"/>
      <c r="AA139" s="143"/>
      <c r="AB139" s="143"/>
      <c r="AC139" s="143"/>
      <c r="AD139" s="143"/>
      <c r="AE139" s="143"/>
      <c r="AF139" s="143"/>
      <c r="AG139" s="143"/>
      <c r="AH139" s="143"/>
      <c r="AI139" s="143"/>
      <c r="AJ139" s="143"/>
      <c r="AK139" s="143"/>
      <c r="AL139" s="143"/>
      <c r="AM139" s="143"/>
      <c r="AN139" s="143"/>
      <c r="AO139" s="143"/>
      <c r="AP139" s="143"/>
      <c r="AQ139" s="143"/>
      <c r="AR139" s="143"/>
      <c r="AS139" s="143"/>
      <c r="AT139" s="143"/>
      <c r="AU139" s="143"/>
      <c r="AV139" s="143"/>
      <c r="AW139" s="143"/>
      <c r="AX139" s="143"/>
      <c r="AY139" s="143"/>
      <c r="AZ139" s="143"/>
    </row>
    <row r="140" spans="1:52">
      <c r="A140" s="143"/>
      <c r="B140" s="143"/>
      <c r="C140" s="143"/>
      <c r="D140" s="143"/>
      <c r="E140" s="143"/>
      <c r="F140" s="143"/>
      <c r="G140" s="143"/>
      <c r="H140" s="143"/>
      <c r="I140" s="143"/>
      <c r="J140" s="143"/>
      <c r="K140" s="143"/>
      <c r="L140" s="143"/>
      <c r="M140" s="143"/>
      <c r="N140" s="143"/>
      <c r="O140" s="143"/>
      <c r="P140" s="143"/>
      <c r="Q140" s="143"/>
      <c r="R140" s="143"/>
      <c r="S140" s="143"/>
      <c r="T140" s="143"/>
      <c r="U140" s="143"/>
      <c r="V140" s="143"/>
      <c r="W140" s="143"/>
      <c r="X140" s="143"/>
      <c r="Y140" s="143"/>
      <c r="Z140" s="143"/>
      <c r="AA140" s="143"/>
      <c r="AB140" s="143"/>
      <c r="AC140" s="143"/>
      <c r="AD140" s="143"/>
      <c r="AE140" s="143"/>
      <c r="AF140" s="143"/>
      <c r="AG140" s="143"/>
      <c r="AH140" s="143"/>
      <c r="AI140" s="143"/>
      <c r="AJ140" s="143"/>
      <c r="AK140" s="143"/>
      <c r="AL140" s="143"/>
      <c r="AM140" s="143"/>
      <c r="AN140" s="143"/>
      <c r="AO140" s="143"/>
      <c r="AP140" s="143"/>
      <c r="AQ140" s="143"/>
      <c r="AR140" s="143"/>
      <c r="AS140" s="143"/>
      <c r="AT140" s="143"/>
      <c r="AU140" s="143"/>
      <c r="AV140" s="143"/>
      <c r="AW140" s="143"/>
      <c r="AX140" s="143"/>
      <c r="AY140" s="143"/>
      <c r="AZ140" s="143"/>
    </row>
    <row r="141" spans="1:52">
      <c r="A141" s="143"/>
      <c r="B141" s="143"/>
      <c r="C141" s="143"/>
      <c r="D141" s="143"/>
      <c r="E141" s="143"/>
      <c r="F141" s="143"/>
      <c r="G141" s="143"/>
      <c r="H141" s="143"/>
      <c r="I141" s="143"/>
      <c r="J141" s="143"/>
      <c r="K141" s="143"/>
      <c r="L141" s="143"/>
      <c r="M141" s="143"/>
      <c r="N141" s="143"/>
      <c r="O141" s="143"/>
      <c r="P141" s="143"/>
      <c r="Q141" s="143"/>
      <c r="R141" s="143"/>
      <c r="S141" s="143"/>
      <c r="T141" s="143"/>
      <c r="U141" s="143"/>
      <c r="V141" s="143"/>
      <c r="W141" s="143"/>
      <c r="X141" s="143"/>
      <c r="Y141" s="143"/>
      <c r="Z141" s="143"/>
      <c r="AA141" s="143"/>
      <c r="AB141" s="143"/>
      <c r="AC141" s="143"/>
      <c r="AD141" s="143"/>
      <c r="AE141" s="143"/>
      <c r="AF141" s="143"/>
      <c r="AG141" s="143"/>
      <c r="AH141" s="143"/>
      <c r="AI141" s="143"/>
      <c r="AJ141" s="143"/>
      <c r="AK141" s="143"/>
      <c r="AL141" s="143"/>
      <c r="AM141" s="143"/>
      <c r="AN141" s="143"/>
      <c r="AO141" s="143"/>
      <c r="AP141" s="143"/>
      <c r="AQ141" s="143"/>
      <c r="AR141" s="143"/>
      <c r="AS141" s="143"/>
      <c r="AT141" s="143"/>
      <c r="AU141" s="143"/>
      <c r="AV141" s="143"/>
      <c r="AW141" s="143"/>
      <c r="AX141" s="143"/>
      <c r="AY141" s="143"/>
      <c r="AZ141" s="143"/>
    </row>
    <row r="142" spans="1:52">
      <c r="A142" s="143"/>
      <c r="B142" s="143"/>
      <c r="C142" s="143"/>
      <c r="D142" s="143"/>
      <c r="E142" s="143"/>
      <c r="F142" s="143"/>
      <c r="G142" s="143"/>
      <c r="H142" s="143"/>
      <c r="I142" s="143"/>
      <c r="J142" s="143"/>
      <c r="K142" s="143"/>
      <c r="L142" s="143"/>
      <c r="M142" s="143"/>
      <c r="N142" s="143"/>
      <c r="O142" s="143"/>
      <c r="P142" s="143"/>
      <c r="Q142" s="143"/>
      <c r="R142" s="143"/>
      <c r="S142" s="143"/>
      <c r="T142" s="143"/>
      <c r="U142" s="143"/>
      <c r="V142" s="143"/>
      <c r="W142" s="143"/>
      <c r="X142" s="143"/>
      <c r="Y142" s="143"/>
      <c r="Z142" s="143"/>
      <c r="AA142" s="143"/>
      <c r="AB142" s="143"/>
      <c r="AC142" s="143"/>
      <c r="AD142" s="143"/>
      <c r="AE142" s="143"/>
      <c r="AF142" s="143"/>
      <c r="AG142" s="143"/>
      <c r="AH142" s="143"/>
      <c r="AI142" s="143"/>
      <c r="AJ142" s="143"/>
      <c r="AK142" s="143"/>
      <c r="AL142" s="143"/>
      <c r="AM142" s="143"/>
      <c r="AN142" s="143"/>
      <c r="AO142" s="143"/>
      <c r="AP142" s="143"/>
      <c r="AQ142" s="143"/>
      <c r="AR142" s="143"/>
      <c r="AS142" s="143"/>
      <c r="AT142" s="143"/>
      <c r="AU142" s="143"/>
      <c r="AV142" s="143"/>
      <c r="AW142" s="143"/>
      <c r="AX142" s="143"/>
      <c r="AY142" s="143"/>
      <c r="AZ142" s="143"/>
    </row>
    <row r="143" spans="1:52">
      <c r="A143" s="143"/>
      <c r="B143" s="143"/>
      <c r="C143" s="143"/>
      <c r="D143" s="143"/>
      <c r="E143" s="143"/>
      <c r="F143" s="143"/>
      <c r="G143" s="143"/>
      <c r="H143" s="143"/>
      <c r="I143" s="143"/>
      <c r="J143" s="143"/>
      <c r="K143" s="143"/>
      <c r="L143" s="143"/>
      <c r="M143" s="143"/>
      <c r="N143" s="143"/>
      <c r="O143" s="143"/>
      <c r="P143" s="143"/>
      <c r="Q143" s="143"/>
      <c r="R143" s="143"/>
      <c r="S143" s="143"/>
      <c r="T143" s="143"/>
      <c r="U143" s="143"/>
      <c r="V143" s="143"/>
      <c r="W143" s="143"/>
      <c r="X143" s="143"/>
      <c r="Y143" s="143"/>
      <c r="Z143" s="143"/>
      <c r="AA143" s="143"/>
      <c r="AB143" s="143"/>
      <c r="AC143" s="143"/>
      <c r="AD143" s="143"/>
      <c r="AE143" s="143"/>
      <c r="AF143" s="143"/>
      <c r="AG143" s="143"/>
      <c r="AH143" s="143"/>
      <c r="AI143" s="143"/>
      <c r="AJ143" s="143"/>
      <c r="AK143" s="143"/>
      <c r="AL143" s="143"/>
      <c r="AM143" s="143"/>
      <c r="AN143" s="143"/>
      <c r="AO143" s="143"/>
      <c r="AP143" s="143"/>
      <c r="AQ143" s="143"/>
      <c r="AR143" s="143"/>
      <c r="AS143" s="143"/>
      <c r="AT143" s="143"/>
      <c r="AU143" s="143"/>
      <c r="AV143" s="143"/>
      <c r="AW143" s="143"/>
      <c r="AX143" s="143"/>
      <c r="AY143" s="143"/>
      <c r="AZ143" s="143"/>
    </row>
    <row r="144" spans="1:52">
      <c r="A144" s="143"/>
      <c r="B144" s="143"/>
      <c r="C144" s="143"/>
      <c r="D144" s="143"/>
      <c r="E144" s="143"/>
      <c r="F144" s="143"/>
      <c r="G144" s="143"/>
      <c r="H144" s="143"/>
      <c r="I144" s="143"/>
      <c r="J144" s="143"/>
      <c r="K144" s="143"/>
      <c r="L144" s="143"/>
      <c r="M144" s="143"/>
      <c r="N144" s="143"/>
      <c r="O144" s="143"/>
      <c r="P144" s="143"/>
      <c r="Q144" s="143"/>
      <c r="R144" s="143"/>
      <c r="S144" s="143"/>
      <c r="T144" s="143"/>
      <c r="U144" s="143"/>
      <c r="V144" s="143"/>
      <c r="W144" s="143"/>
      <c r="X144" s="143"/>
      <c r="Y144" s="143"/>
      <c r="Z144" s="143"/>
      <c r="AA144" s="143"/>
      <c r="AB144" s="143"/>
      <c r="AC144" s="143"/>
      <c r="AD144" s="143"/>
      <c r="AE144" s="143"/>
      <c r="AF144" s="143"/>
      <c r="AG144" s="143"/>
      <c r="AH144" s="143"/>
      <c r="AI144" s="143"/>
      <c r="AJ144" s="143"/>
      <c r="AK144" s="143"/>
      <c r="AL144" s="143"/>
      <c r="AM144" s="143"/>
      <c r="AN144" s="143"/>
      <c r="AO144" s="143"/>
      <c r="AP144" s="143"/>
      <c r="AQ144" s="143"/>
      <c r="AR144" s="143"/>
      <c r="AS144" s="143"/>
      <c r="AT144" s="143"/>
      <c r="AU144" s="143"/>
      <c r="AV144" s="143"/>
      <c r="AW144" s="143"/>
      <c r="AX144" s="143"/>
      <c r="AY144" s="143"/>
      <c r="AZ144" s="143"/>
    </row>
    <row r="145" spans="1:52">
      <c r="A145" s="143"/>
      <c r="B145" s="143"/>
      <c r="C145" s="143"/>
      <c r="D145" s="143"/>
      <c r="E145" s="143"/>
      <c r="F145" s="143"/>
      <c r="G145" s="143"/>
      <c r="H145" s="143"/>
      <c r="I145" s="143"/>
      <c r="J145" s="143"/>
      <c r="K145" s="143"/>
      <c r="L145" s="143"/>
      <c r="M145" s="143"/>
      <c r="N145" s="143"/>
      <c r="O145" s="143"/>
      <c r="P145" s="143"/>
      <c r="Q145" s="143"/>
      <c r="R145" s="143"/>
      <c r="S145" s="143"/>
      <c r="T145" s="143"/>
      <c r="U145" s="143"/>
      <c r="V145" s="143"/>
      <c r="W145" s="143"/>
      <c r="X145" s="143"/>
      <c r="Y145" s="143"/>
      <c r="Z145" s="143"/>
      <c r="AA145" s="143"/>
      <c r="AB145" s="143"/>
      <c r="AC145" s="143"/>
      <c r="AD145" s="143"/>
      <c r="AE145" s="143"/>
      <c r="AF145" s="143"/>
      <c r="AG145" s="143"/>
      <c r="AH145" s="143"/>
      <c r="AI145" s="143"/>
      <c r="AJ145" s="143"/>
      <c r="AK145" s="143"/>
      <c r="AL145" s="143"/>
      <c r="AM145" s="143"/>
      <c r="AN145" s="143"/>
      <c r="AO145" s="143"/>
      <c r="AP145" s="143"/>
      <c r="AQ145" s="143"/>
      <c r="AR145" s="143"/>
      <c r="AS145" s="143"/>
      <c r="AT145" s="143"/>
      <c r="AU145" s="143"/>
      <c r="AV145" s="143"/>
      <c r="AW145" s="143"/>
      <c r="AX145" s="143"/>
      <c r="AY145" s="143"/>
      <c r="AZ145" s="143"/>
    </row>
    <row r="146" spans="1:52">
      <c r="A146" s="143"/>
      <c r="B146" s="143"/>
      <c r="C146" s="143"/>
      <c r="D146" s="143"/>
      <c r="E146" s="143"/>
      <c r="F146" s="143"/>
      <c r="G146" s="143"/>
      <c r="H146" s="143"/>
      <c r="I146" s="143"/>
      <c r="J146" s="143"/>
      <c r="K146" s="143"/>
      <c r="L146" s="143"/>
      <c r="M146" s="143"/>
      <c r="N146" s="143"/>
      <c r="O146" s="143"/>
      <c r="P146" s="143"/>
      <c r="Q146" s="143"/>
      <c r="R146" s="143"/>
      <c r="S146" s="143"/>
      <c r="T146" s="143"/>
      <c r="U146" s="143"/>
      <c r="V146" s="143"/>
      <c r="W146" s="143"/>
      <c r="X146" s="143"/>
      <c r="Y146" s="143"/>
      <c r="Z146" s="143"/>
      <c r="AA146" s="143"/>
      <c r="AB146" s="143"/>
      <c r="AC146" s="143"/>
      <c r="AD146" s="143"/>
      <c r="AE146" s="143"/>
      <c r="AF146" s="143"/>
      <c r="AG146" s="143"/>
      <c r="AH146" s="143"/>
      <c r="AI146" s="143"/>
      <c r="AJ146" s="143"/>
      <c r="AK146" s="143"/>
      <c r="AL146" s="143"/>
      <c r="AM146" s="143"/>
      <c r="AN146" s="143"/>
      <c r="AO146" s="143"/>
      <c r="AP146" s="143"/>
      <c r="AQ146" s="143"/>
      <c r="AR146" s="143"/>
      <c r="AS146" s="143"/>
      <c r="AT146" s="143"/>
      <c r="AU146" s="143"/>
      <c r="AV146" s="143"/>
      <c r="AW146" s="143"/>
      <c r="AX146" s="143"/>
      <c r="AY146" s="143"/>
      <c r="AZ146" s="143"/>
    </row>
    <row r="147" spans="1:52">
      <c r="A147" s="143"/>
      <c r="B147" s="143"/>
      <c r="C147" s="143"/>
      <c r="D147" s="143"/>
      <c r="E147" s="143"/>
      <c r="F147" s="143"/>
      <c r="G147" s="143"/>
      <c r="H147" s="143"/>
      <c r="I147" s="143"/>
      <c r="J147" s="143"/>
      <c r="K147" s="143"/>
      <c r="L147" s="143"/>
      <c r="M147" s="143"/>
      <c r="N147" s="143"/>
      <c r="O147" s="143"/>
      <c r="P147" s="143"/>
      <c r="Q147" s="143"/>
      <c r="R147" s="143"/>
      <c r="S147" s="143"/>
      <c r="T147" s="143"/>
      <c r="U147" s="143"/>
      <c r="V147" s="143"/>
      <c r="W147" s="143"/>
      <c r="X147" s="143"/>
      <c r="Y147" s="143"/>
      <c r="Z147" s="143"/>
      <c r="AA147" s="143"/>
      <c r="AB147" s="143"/>
      <c r="AC147" s="143"/>
      <c r="AD147" s="143"/>
      <c r="AE147" s="143"/>
      <c r="AF147" s="143"/>
      <c r="AG147" s="143"/>
      <c r="AH147" s="143"/>
      <c r="AI147" s="143"/>
      <c r="AJ147" s="143"/>
      <c r="AK147" s="143"/>
      <c r="AL147" s="143"/>
      <c r="AM147" s="143"/>
      <c r="AN147" s="143"/>
      <c r="AO147" s="143"/>
      <c r="AP147" s="143"/>
      <c r="AQ147" s="143"/>
      <c r="AR147" s="143"/>
      <c r="AS147" s="143"/>
      <c r="AT147" s="143"/>
      <c r="AU147" s="143"/>
      <c r="AV147" s="143"/>
      <c r="AW147" s="143"/>
      <c r="AX147" s="143"/>
      <c r="AY147" s="143"/>
      <c r="AZ147" s="143"/>
    </row>
    <row r="148" spans="1:52">
      <c r="A148" s="143"/>
      <c r="B148" s="143"/>
      <c r="C148" s="143"/>
      <c r="D148" s="143"/>
      <c r="E148" s="143"/>
      <c r="F148" s="143"/>
      <c r="G148" s="143"/>
      <c r="H148" s="143"/>
      <c r="I148" s="143"/>
      <c r="J148" s="143"/>
      <c r="K148" s="143"/>
      <c r="L148" s="143"/>
      <c r="M148" s="143"/>
      <c r="N148" s="143"/>
      <c r="O148" s="143"/>
      <c r="P148" s="143"/>
      <c r="Q148" s="143"/>
      <c r="R148" s="143"/>
      <c r="S148" s="143"/>
      <c r="T148" s="143"/>
      <c r="U148" s="143"/>
      <c r="V148" s="143"/>
      <c r="W148" s="143"/>
      <c r="X148" s="143"/>
      <c r="Y148" s="143"/>
      <c r="Z148" s="143"/>
      <c r="AA148" s="143"/>
      <c r="AB148" s="143"/>
      <c r="AC148" s="143"/>
      <c r="AD148" s="143"/>
      <c r="AE148" s="143"/>
      <c r="AF148" s="143"/>
      <c r="AG148" s="143"/>
      <c r="AH148" s="143"/>
      <c r="AI148" s="143"/>
      <c r="AJ148" s="143"/>
      <c r="AK148" s="143"/>
      <c r="AL148" s="143"/>
      <c r="AM148" s="143"/>
      <c r="AN148" s="143"/>
      <c r="AO148" s="143"/>
      <c r="AP148" s="143"/>
      <c r="AQ148" s="143"/>
      <c r="AR148" s="143"/>
      <c r="AS148" s="143"/>
      <c r="AT148" s="143"/>
      <c r="AU148" s="143"/>
      <c r="AV148" s="143"/>
      <c r="AW148" s="143"/>
      <c r="AX148" s="143"/>
      <c r="AY148" s="143"/>
      <c r="AZ148" s="143"/>
    </row>
    <row r="149" spans="1:52">
      <c r="A149" s="143"/>
      <c r="B149" s="143"/>
      <c r="C149" s="143"/>
      <c r="D149" s="143"/>
      <c r="E149" s="143"/>
      <c r="F149" s="143"/>
      <c r="G149" s="143"/>
      <c r="H149" s="143"/>
      <c r="I149" s="143"/>
      <c r="J149" s="143"/>
      <c r="K149" s="143"/>
      <c r="L149" s="143"/>
      <c r="M149" s="143"/>
      <c r="N149" s="143"/>
      <c r="O149" s="143"/>
      <c r="P149" s="143"/>
      <c r="Q149" s="143"/>
      <c r="R149" s="143"/>
      <c r="S149" s="143"/>
      <c r="T149" s="143"/>
      <c r="U149" s="143"/>
      <c r="V149" s="143"/>
      <c r="W149" s="143"/>
      <c r="X149" s="143"/>
      <c r="Y149" s="143"/>
      <c r="Z149" s="143"/>
      <c r="AA149" s="143"/>
      <c r="AB149" s="143"/>
      <c r="AC149" s="143"/>
      <c r="AD149" s="143"/>
      <c r="AE149" s="143"/>
      <c r="AF149" s="143"/>
      <c r="AG149" s="143"/>
      <c r="AH149" s="143"/>
      <c r="AI149" s="143"/>
      <c r="AJ149" s="143"/>
      <c r="AK149" s="143"/>
      <c r="AL149" s="143"/>
      <c r="AM149" s="143"/>
      <c r="AN149" s="143"/>
      <c r="AO149" s="143"/>
      <c r="AP149" s="143"/>
      <c r="AQ149" s="143"/>
      <c r="AR149" s="143"/>
      <c r="AS149" s="143"/>
      <c r="AT149" s="143"/>
      <c r="AU149" s="143"/>
      <c r="AV149" s="143"/>
      <c r="AW149" s="143"/>
      <c r="AX149" s="143"/>
      <c r="AY149" s="143"/>
      <c r="AZ149" s="143"/>
    </row>
    <row r="150" spans="1:52">
      <c r="A150" s="143"/>
      <c r="B150" s="143"/>
      <c r="C150" s="143"/>
      <c r="D150" s="143"/>
      <c r="E150" s="143"/>
      <c r="F150" s="143"/>
      <c r="G150" s="143"/>
      <c r="H150" s="143"/>
      <c r="I150" s="143"/>
      <c r="J150" s="143"/>
      <c r="K150" s="143"/>
      <c r="L150" s="143"/>
      <c r="M150" s="143"/>
      <c r="N150" s="143"/>
      <c r="O150" s="143"/>
      <c r="P150" s="143"/>
      <c r="Q150" s="143"/>
      <c r="R150" s="143"/>
      <c r="S150" s="143"/>
      <c r="T150" s="143"/>
      <c r="U150" s="143"/>
      <c r="V150" s="143"/>
      <c r="W150" s="143"/>
      <c r="X150" s="143"/>
      <c r="Y150" s="143"/>
      <c r="Z150" s="143"/>
      <c r="AA150" s="143"/>
      <c r="AB150" s="143"/>
      <c r="AC150" s="143"/>
      <c r="AD150" s="143"/>
      <c r="AE150" s="143"/>
      <c r="AF150" s="143"/>
      <c r="AG150" s="143"/>
      <c r="AH150" s="143"/>
      <c r="AI150" s="143"/>
      <c r="AJ150" s="143"/>
      <c r="AK150" s="143"/>
      <c r="AL150" s="143"/>
      <c r="AM150" s="143"/>
      <c r="AN150" s="143"/>
      <c r="AO150" s="143"/>
      <c r="AP150" s="143"/>
      <c r="AQ150" s="143"/>
      <c r="AR150" s="143"/>
      <c r="AS150" s="143"/>
      <c r="AT150" s="143"/>
      <c r="AU150" s="143"/>
      <c r="AV150" s="143"/>
      <c r="AW150" s="143"/>
      <c r="AX150" s="143"/>
      <c r="AY150" s="143"/>
      <c r="AZ150" s="143"/>
    </row>
    <row r="151" spans="1:52">
      <c r="A151" s="143"/>
      <c r="B151" s="143"/>
      <c r="C151" s="143"/>
      <c r="D151" s="143"/>
      <c r="E151" s="143"/>
      <c r="F151" s="143"/>
      <c r="G151" s="143"/>
      <c r="H151" s="143"/>
      <c r="I151" s="143"/>
      <c r="J151" s="143"/>
      <c r="K151" s="143"/>
      <c r="L151" s="143"/>
      <c r="M151" s="143"/>
      <c r="N151" s="143"/>
      <c r="O151" s="143"/>
      <c r="P151" s="143"/>
      <c r="Q151" s="143"/>
      <c r="R151" s="143"/>
      <c r="S151" s="143"/>
      <c r="T151" s="143"/>
      <c r="U151" s="143"/>
      <c r="V151" s="143"/>
      <c r="W151" s="143"/>
      <c r="X151" s="143"/>
      <c r="Y151" s="143"/>
      <c r="Z151" s="143"/>
      <c r="AA151" s="143"/>
      <c r="AB151" s="143"/>
      <c r="AC151" s="143"/>
      <c r="AD151" s="143"/>
      <c r="AE151" s="143"/>
      <c r="AF151" s="143"/>
      <c r="AG151" s="143"/>
      <c r="AH151" s="143"/>
      <c r="AI151" s="143"/>
      <c r="AJ151" s="143"/>
      <c r="AK151" s="143"/>
      <c r="AL151" s="143"/>
      <c r="AM151" s="143"/>
      <c r="AN151" s="143"/>
      <c r="AO151" s="143"/>
      <c r="AP151" s="143"/>
      <c r="AQ151" s="143"/>
      <c r="AR151" s="143"/>
      <c r="AS151" s="143"/>
      <c r="AT151" s="143"/>
      <c r="AU151" s="143"/>
      <c r="AV151" s="143"/>
      <c r="AW151" s="143"/>
      <c r="AX151" s="143"/>
      <c r="AY151" s="143"/>
      <c r="AZ151" s="143"/>
    </row>
    <row r="152" spans="1:52">
      <c r="A152" s="143"/>
      <c r="B152" s="143"/>
      <c r="C152" s="143"/>
      <c r="D152" s="143"/>
      <c r="E152" s="143"/>
      <c r="F152" s="143"/>
      <c r="G152" s="143"/>
      <c r="H152" s="143"/>
      <c r="I152" s="143"/>
      <c r="J152" s="143"/>
      <c r="K152" s="143"/>
      <c r="L152" s="143"/>
      <c r="M152" s="143"/>
      <c r="N152" s="143"/>
      <c r="O152" s="143"/>
      <c r="P152" s="143"/>
      <c r="Q152" s="143"/>
      <c r="R152" s="143"/>
      <c r="S152" s="143"/>
      <c r="T152" s="143"/>
      <c r="U152" s="143"/>
      <c r="V152" s="143"/>
      <c r="W152" s="143"/>
      <c r="X152" s="143"/>
      <c r="Y152" s="143"/>
      <c r="Z152" s="143"/>
      <c r="AA152" s="143"/>
      <c r="AB152" s="143"/>
      <c r="AC152" s="143"/>
      <c r="AD152" s="143"/>
      <c r="AE152" s="143"/>
      <c r="AF152" s="143"/>
      <c r="AG152" s="143"/>
      <c r="AH152" s="143"/>
      <c r="AI152" s="143"/>
      <c r="AJ152" s="143"/>
      <c r="AK152" s="143"/>
      <c r="AL152" s="143"/>
      <c r="AM152" s="143"/>
      <c r="AN152" s="143"/>
      <c r="AO152" s="143"/>
      <c r="AP152" s="143"/>
      <c r="AQ152" s="143"/>
      <c r="AR152" s="143"/>
      <c r="AS152" s="143"/>
      <c r="AT152" s="143"/>
      <c r="AU152" s="143"/>
      <c r="AV152" s="143"/>
      <c r="AW152" s="143"/>
      <c r="AX152" s="143"/>
      <c r="AY152" s="143"/>
      <c r="AZ152" s="143"/>
    </row>
    <row r="153" spans="1:52">
      <c r="A153" s="143"/>
      <c r="B153" s="143"/>
      <c r="C153" s="143"/>
      <c r="D153" s="143"/>
      <c r="E153" s="143"/>
      <c r="F153" s="143"/>
      <c r="G153" s="143"/>
      <c r="H153" s="143"/>
      <c r="I153" s="143"/>
      <c r="J153" s="143"/>
      <c r="K153" s="143"/>
      <c r="L153" s="143"/>
      <c r="M153" s="143"/>
      <c r="N153" s="143"/>
      <c r="O153" s="143"/>
      <c r="P153" s="143"/>
      <c r="Q153" s="143"/>
      <c r="R153" s="143"/>
      <c r="S153" s="143"/>
      <c r="T153" s="143"/>
      <c r="U153" s="143"/>
      <c r="V153" s="143"/>
      <c r="W153" s="143"/>
      <c r="X153" s="143"/>
      <c r="Y153" s="143"/>
      <c r="Z153" s="143"/>
      <c r="AA153" s="143"/>
      <c r="AB153" s="143"/>
      <c r="AC153" s="143"/>
      <c r="AD153" s="143"/>
      <c r="AE153" s="143"/>
      <c r="AF153" s="143"/>
      <c r="AG153" s="143"/>
      <c r="AH153" s="143"/>
      <c r="AI153" s="143"/>
      <c r="AJ153" s="143"/>
      <c r="AK153" s="143"/>
      <c r="AL153" s="143"/>
      <c r="AM153" s="143"/>
      <c r="AN153" s="143"/>
      <c r="AO153" s="143"/>
      <c r="AP153" s="143"/>
      <c r="AQ153" s="143"/>
      <c r="AR153" s="143"/>
      <c r="AS153" s="143"/>
      <c r="AT153" s="143"/>
      <c r="AU153" s="143"/>
      <c r="AV153" s="143"/>
      <c r="AW153" s="143"/>
      <c r="AX153" s="143"/>
      <c r="AY153" s="143"/>
      <c r="AZ153" s="143"/>
    </row>
    <row r="154" spans="1:52">
      <c r="A154" s="143"/>
      <c r="B154" s="143"/>
      <c r="C154" s="143"/>
      <c r="D154" s="143"/>
      <c r="E154" s="143"/>
      <c r="F154" s="143"/>
      <c r="G154" s="143"/>
      <c r="H154" s="143"/>
      <c r="I154" s="143"/>
      <c r="J154" s="143"/>
      <c r="K154" s="143"/>
      <c r="L154" s="143"/>
      <c r="M154" s="143"/>
      <c r="N154" s="143"/>
      <c r="O154" s="143"/>
      <c r="P154" s="143"/>
      <c r="Q154" s="143"/>
      <c r="R154" s="143"/>
      <c r="S154" s="143"/>
      <c r="T154" s="143"/>
      <c r="U154" s="143"/>
      <c r="V154" s="143"/>
      <c r="W154" s="143"/>
      <c r="X154" s="143"/>
      <c r="Y154" s="143"/>
      <c r="Z154" s="143"/>
      <c r="AA154" s="143"/>
      <c r="AB154" s="143"/>
      <c r="AC154" s="143"/>
      <c r="AD154" s="143"/>
      <c r="AE154" s="143"/>
      <c r="AF154" s="143"/>
      <c r="AG154" s="143"/>
      <c r="AH154" s="143"/>
      <c r="AI154" s="143"/>
      <c r="AJ154" s="143"/>
      <c r="AK154" s="143"/>
      <c r="AL154" s="143"/>
      <c r="AM154" s="143"/>
      <c r="AN154" s="143"/>
      <c r="AO154" s="143"/>
      <c r="AP154" s="143"/>
      <c r="AQ154" s="143"/>
      <c r="AR154" s="143"/>
      <c r="AS154" s="143"/>
      <c r="AT154" s="143"/>
      <c r="AU154" s="143"/>
      <c r="AV154" s="143"/>
      <c r="AW154" s="143"/>
      <c r="AX154" s="143"/>
      <c r="AY154" s="143"/>
      <c r="AZ154" s="143"/>
    </row>
    <row r="155" spans="1:52">
      <c r="A155" s="143"/>
      <c r="B155" s="143"/>
      <c r="C155" s="143"/>
      <c r="D155" s="143"/>
      <c r="E155" s="143"/>
      <c r="F155" s="143"/>
      <c r="G155" s="143"/>
      <c r="H155" s="143"/>
      <c r="I155" s="143"/>
      <c r="J155" s="143"/>
      <c r="K155" s="143"/>
      <c r="L155" s="143"/>
      <c r="M155" s="143"/>
      <c r="N155" s="143"/>
      <c r="O155" s="143"/>
      <c r="P155" s="143"/>
      <c r="Q155" s="143"/>
      <c r="R155" s="143"/>
      <c r="S155" s="143"/>
      <c r="T155" s="143"/>
      <c r="U155" s="143"/>
      <c r="V155" s="143"/>
      <c r="W155" s="143"/>
      <c r="X155" s="143"/>
      <c r="Y155" s="143"/>
      <c r="Z155" s="143"/>
      <c r="AA155" s="143"/>
      <c r="AB155" s="143"/>
      <c r="AC155" s="143"/>
      <c r="AD155" s="143"/>
      <c r="AE155" s="143"/>
      <c r="AF155" s="143"/>
      <c r="AG155" s="143"/>
      <c r="AH155" s="143"/>
      <c r="AI155" s="143"/>
      <c r="AJ155" s="143"/>
      <c r="AK155" s="143"/>
      <c r="AL155" s="143"/>
      <c r="AM155" s="143"/>
      <c r="AN155" s="143"/>
      <c r="AO155" s="143"/>
      <c r="AP155" s="143"/>
      <c r="AQ155" s="143"/>
      <c r="AR155" s="143"/>
      <c r="AS155" s="143"/>
      <c r="AT155" s="143"/>
      <c r="AU155" s="143"/>
      <c r="AV155" s="143"/>
      <c r="AW155" s="143"/>
      <c r="AX155" s="143"/>
      <c r="AY155" s="143"/>
      <c r="AZ155" s="143"/>
    </row>
    <row r="156" spans="1:52">
      <c r="A156" s="143"/>
      <c r="B156" s="143"/>
      <c r="C156" s="143"/>
      <c r="D156" s="143"/>
      <c r="E156" s="143"/>
      <c r="F156" s="143"/>
      <c r="G156" s="143"/>
      <c r="H156" s="143"/>
      <c r="I156" s="143"/>
      <c r="J156" s="143"/>
      <c r="K156" s="143"/>
      <c r="L156" s="143"/>
      <c r="M156" s="143"/>
      <c r="N156" s="143"/>
      <c r="O156" s="143"/>
      <c r="P156" s="143"/>
      <c r="Q156" s="143"/>
      <c r="R156" s="143"/>
      <c r="S156" s="143"/>
      <c r="T156" s="143"/>
      <c r="U156" s="143"/>
      <c r="V156" s="143"/>
      <c r="W156" s="143"/>
      <c r="X156" s="143"/>
      <c r="Y156" s="143"/>
      <c r="Z156" s="143"/>
      <c r="AA156" s="143"/>
      <c r="AB156" s="143"/>
      <c r="AC156" s="143"/>
      <c r="AD156" s="143"/>
      <c r="AE156" s="143"/>
      <c r="AF156" s="143"/>
      <c r="AG156" s="143"/>
      <c r="AH156" s="143"/>
      <c r="AI156" s="143"/>
      <c r="AJ156" s="143"/>
      <c r="AK156" s="143"/>
      <c r="AL156" s="143"/>
      <c r="AM156" s="143"/>
      <c r="AN156" s="143"/>
      <c r="AO156" s="143"/>
      <c r="AP156" s="143"/>
      <c r="AQ156" s="143"/>
      <c r="AR156" s="143"/>
      <c r="AS156" s="143"/>
      <c r="AT156" s="143"/>
      <c r="AU156" s="143"/>
      <c r="AV156" s="143"/>
      <c r="AW156" s="143"/>
      <c r="AX156" s="143"/>
      <c r="AY156" s="143"/>
      <c r="AZ156" s="143"/>
    </row>
    <row r="157" spans="1:52">
      <c r="A157" s="143"/>
      <c r="B157" s="143"/>
      <c r="C157" s="143"/>
      <c r="D157" s="143"/>
      <c r="E157" s="143"/>
      <c r="F157" s="143"/>
      <c r="G157" s="143"/>
      <c r="H157" s="143"/>
      <c r="I157" s="143"/>
      <c r="J157" s="143"/>
      <c r="K157" s="143"/>
      <c r="L157" s="143"/>
      <c r="M157" s="143"/>
      <c r="N157" s="143"/>
      <c r="O157" s="143"/>
      <c r="P157" s="143"/>
      <c r="Q157" s="143"/>
      <c r="R157" s="143"/>
      <c r="S157" s="143"/>
      <c r="T157" s="143"/>
      <c r="U157" s="143"/>
      <c r="V157" s="143"/>
      <c r="W157" s="143"/>
      <c r="X157" s="143"/>
      <c r="Y157" s="143"/>
      <c r="Z157" s="143"/>
      <c r="AA157" s="143"/>
      <c r="AB157" s="143"/>
      <c r="AC157" s="143"/>
      <c r="AD157" s="143"/>
      <c r="AE157" s="143"/>
      <c r="AF157" s="143"/>
      <c r="AG157" s="143"/>
      <c r="AH157" s="143"/>
      <c r="AI157" s="143"/>
      <c r="AJ157" s="143"/>
      <c r="AK157" s="143"/>
      <c r="AL157" s="143"/>
      <c r="AM157" s="143"/>
      <c r="AN157" s="143"/>
      <c r="AO157" s="143"/>
      <c r="AP157" s="143"/>
      <c r="AQ157" s="143"/>
      <c r="AR157" s="143"/>
      <c r="AS157" s="143"/>
      <c r="AT157" s="143"/>
      <c r="AU157" s="143"/>
      <c r="AV157" s="143"/>
      <c r="AW157" s="143"/>
      <c r="AX157" s="143"/>
      <c r="AY157" s="143"/>
      <c r="AZ157" s="143"/>
    </row>
    <row r="158" spans="1:52">
      <c r="A158" s="143"/>
      <c r="B158" s="143"/>
      <c r="C158" s="143"/>
      <c r="D158" s="143"/>
      <c r="E158" s="143"/>
      <c r="F158" s="143"/>
      <c r="G158" s="143"/>
      <c r="H158" s="143"/>
      <c r="I158" s="143"/>
      <c r="J158" s="143"/>
      <c r="K158" s="143"/>
      <c r="L158" s="143"/>
      <c r="M158" s="143"/>
      <c r="N158" s="143"/>
      <c r="O158" s="143"/>
      <c r="P158" s="143"/>
      <c r="Q158" s="143"/>
      <c r="R158" s="143"/>
      <c r="S158" s="143"/>
      <c r="T158" s="143"/>
      <c r="U158" s="143"/>
      <c r="V158" s="143"/>
      <c r="W158" s="143"/>
      <c r="X158" s="143"/>
      <c r="Y158" s="143"/>
      <c r="Z158" s="143"/>
      <c r="AA158" s="143"/>
      <c r="AB158" s="143"/>
      <c r="AC158" s="143"/>
      <c r="AD158" s="143"/>
      <c r="AE158" s="143"/>
      <c r="AF158" s="143"/>
      <c r="AG158" s="143"/>
      <c r="AH158" s="143"/>
      <c r="AI158" s="143"/>
      <c r="AJ158" s="143"/>
      <c r="AK158" s="143"/>
      <c r="AL158" s="143"/>
      <c r="AM158" s="143"/>
      <c r="AN158" s="143"/>
      <c r="AO158" s="143"/>
      <c r="AP158" s="143"/>
      <c r="AQ158" s="143"/>
      <c r="AR158" s="143"/>
      <c r="AS158" s="143"/>
      <c r="AT158" s="143"/>
      <c r="AU158" s="143"/>
      <c r="AV158" s="143"/>
      <c r="AW158" s="143"/>
      <c r="AX158" s="143"/>
      <c r="AY158" s="143"/>
      <c r="AZ158" s="143"/>
    </row>
    <row r="159" spans="1:52">
      <c r="A159" s="143"/>
      <c r="B159" s="143"/>
      <c r="C159" s="143"/>
      <c r="D159" s="143"/>
      <c r="E159" s="143"/>
      <c r="F159" s="143"/>
      <c r="G159" s="143"/>
      <c r="H159" s="143"/>
      <c r="I159" s="143"/>
      <c r="J159" s="143"/>
      <c r="K159" s="143"/>
      <c r="L159" s="143"/>
      <c r="M159" s="143"/>
      <c r="N159" s="143"/>
      <c r="O159" s="143"/>
      <c r="P159" s="143"/>
      <c r="Q159" s="143"/>
      <c r="R159" s="143"/>
      <c r="S159" s="143"/>
      <c r="T159" s="143"/>
      <c r="U159" s="143"/>
      <c r="V159" s="143"/>
      <c r="W159" s="143"/>
      <c r="X159" s="143"/>
      <c r="Y159" s="143"/>
      <c r="Z159" s="143"/>
      <c r="AA159" s="143"/>
      <c r="AB159" s="143"/>
      <c r="AC159" s="143"/>
      <c r="AD159" s="143"/>
      <c r="AE159" s="143"/>
      <c r="AF159" s="143"/>
      <c r="AG159" s="143"/>
      <c r="AH159" s="143"/>
      <c r="AI159" s="143"/>
      <c r="AJ159" s="143"/>
      <c r="AK159" s="143"/>
      <c r="AL159" s="143"/>
      <c r="AM159" s="143"/>
      <c r="AN159" s="143"/>
      <c r="AO159" s="143"/>
      <c r="AP159" s="143"/>
      <c r="AQ159" s="143"/>
      <c r="AR159" s="143"/>
      <c r="AS159" s="143"/>
      <c r="AT159" s="143"/>
      <c r="AU159" s="143"/>
      <c r="AV159" s="143"/>
      <c r="AW159" s="143"/>
      <c r="AX159" s="143"/>
      <c r="AY159" s="143"/>
      <c r="AZ159" s="143"/>
    </row>
    <row r="160" spans="1:52">
      <c r="A160" s="143"/>
      <c r="B160" s="143"/>
      <c r="C160" s="143"/>
      <c r="D160" s="143"/>
      <c r="E160" s="143"/>
      <c r="F160" s="143"/>
      <c r="G160" s="143"/>
      <c r="H160" s="143"/>
      <c r="I160" s="143"/>
      <c r="J160" s="143"/>
      <c r="K160" s="143"/>
      <c r="L160" s="143"/>
      <c r="M160" s="143"/>
      <c r="N160" s="143"/>
      <c r="O160" s="143"/>
      <c r="P160" s="143"/>
      <c r="Q160" s="143"/>
      <c r="R160" s="143"/>
      <c r="S160" s="143"/>
      <c r="T160" s="143"/>
      <c r="U160" s="143"/>
      <c r="V160" s="143"/>
      <c r="W160" s="143"/>
      <c r="X160" s="143"/>
      <c r="Y160" s="143"/>
      <c r="Z160" s="143"/>
      <c r="AA160" s="143"/>
      <c r="AB160" s="143"/>
      <c r="AC160" s="143"/>
      <c r="AD160" s="143"/>
      <c r="AE160" s="143"/>
      <c r="AF160" s="143"/>
      <c r="AG160" s="143"/>
      <c r="AH160" s="143"/>
      <c r="AI160" s="143"/>
      <c r="AJ160" s="143"/>
      <c r="AK160" s="143"/>
      <c r="AL160" s="143"/>
      <c r="AM160" s="143"/>
      <c r="AN160" s="143"/>
      <c r="AO160" s="143"/>
      <c r="AP160" s="143"/>
      <c r="AQ160" s="143"/>
      <c r="AR160" s="143"/>
      <c r="AS160" s="143"/>
      <c r="AT160" s="143"/>
      <c r="AU160" s="143"/>
      <c r="AV160" s="143"/>
      <c r="AW160" s="143"/>
      <c r="AX160" s="143"/>
      <c r="AY160" s="143"/>
      <c r="AZ160" s="143"/>
    </row>
    <row r="161" spans="1:52">
      <c r="A161" s="143"/>
      <c r="B161" s="143"/>
      <c r="C161" s="143"/>
      <c r="D161" s="143"/>
      <c r="E161" s="143"/>
      <c r="F161" s="143"/>
      <c r="G161" s="143"/>
      <c r="H161" s="143"/>
      <c r="I161" s="143"/>
      <c r="J161" s="143"/>
      <c r="K161" s="143"/>
      <c r="L161" s="143"/>
      <c r="M161" s="143"/>
      <c r="N161" s="143"/>
      <c r="O161" s="143"/>
      <c r="P161" s="143"/>
      <c r="Q161" s="143"/>
      <c r="R161" s="143"/>
      <c r="S161" s="143"/>
      <c r="T161" s="143"/>
      <c r="U161" s="143"/>
      <c r="V161" s="143"/>
      <c r="W161" s="143"/>
      <c r="X161" s="143"/>
      <c r="Y161" s="143"/>
      <c r="Z161" s="143"/>
      <c r="AA161" s="143"/>
      <c r="AB161" s="143"/>
      <c r="AC161" s="143"/>
      <c r="AD161" s="143"/>
      <c r="AE161" s="143"/>
      <c r="AF161" s="143"/>
      <c r="AG161" s="143"/>
      <c r="AH161" s="143"/>
      <c r="AI161" s="143"/>
      <c r="AJ161" s="143"/>
      <c r="AK161" s="143"/>
      <c r="AL161" s="143"/>
      <c r="AM161" s="143"/>
      <c r="AN161" s="143"/>
      <c r="AO161" s="143"/>
      <c r="AP161" s="143"/>
      <c r="AQ161" s="143"/>
      <c r="AR161" s="143"/>
      <c r="AS161" s="143"/>
      <c r="AT161" s="143"/>
      <c r="AU161" s="143"/>
      <c r="AV161" s="143"/>
      <c r="AW161" s="143"/>
      <c r="AX161" s="143"/>
      <c r="AY161" s="143"/>
      <c r="AZ161" s="143"/>
    </row>
    <row r="162" spans="1:52">
      <c r="A162" s="143"/>
      <c r="B162" s="143"/>
      <c r="C162" s="143"/>
      <c r="D162" s="143"/>
      <c r="E162" s="143"/>
      <c r="F162" s="143"/>
      <c r="G162" s="143"/>
      <c r="H162" s="143"/>
      <c r="I162" s="143"/>
      <c r="J162" s="143"/>
      <c r="K162" s="143"/>
      <c r="L162" s="143"/>
      <c r="M162" s="143"/>
      <c r="N162" s="143"/>
      <c r="O162" s="143"/>
      <c r="P162" s="143"/>
      <c r="Q162" s="143"/>
      <c r="R162" s="143"/>
      <c r="S162" s="143"/>
      <c r="T162" s="143"/>
      <c r="U162" s="143"/>
      <c r="V162" s="143"/>
      <c r="W162" s="143"/>
      <c r="X162" s="143"/>
      <c r="Y162" s="143"/>
      <c r="Z162" s="143"/>
      <c r="AA162" s="143"/>
      <c r="AB162" s="143"/>
      <c r="AC162" s="143"/>
      <c r="AD162" s="143"/>
      <c r="AE162" s="143"/>
      <c r="AF162" s="143"/>
      <c r="AG162" s="143"/>
      <c r="AH162" s="143"/>
      <c r="AI162" s="143"/>
      <c r="AJ162" s="143"/>
      <c r="AK162" s="143"/>
      <c r="AL162" s="143"/>
      <c r="AM162" s="143"/>
      <c r="AN162" s="143"/>
      <c r="AO162" s="143"/>
      <c r="AP162" s="143"/>
      <c r="AQ162" s="143"/>
      <c r="AR162" s="143"/>
      <c r="AS162" s="143"/>
      <c r="AT162" s="143"/>
      <c r="AU162" s="143"/>
      <c r="AV162" s="143"/>
      <c r="AW162" s="143"/>
      <c r="AX162" s="143"/>
      <c r="AY162" s="143"/>
      <c r="AZ162" s="143"/>
    </row>
  </sheetData>
  <sheetProtection algorithmName="SHA-512" hashValue="I8vmqZyR6YxvZjWAttJFeH4WE96SlLeL69qwTtipg9iZyrDa84ZpU0sovFqetcdJgWanI5oUWw+IGd3rIwglMg==" saltValue="V+gPxp+RLcNz+xTY34iAIQ==" spinCount="100000" sheet="1" objects="1" scenarios="1"/>
  <mergeCells count="19">
    <mergeCell ref="A56:J56"/>
    <mergeCell ref="A1:N1"/>
    <mergeCell ref="A4:N4"/>
    <mergeCell ref="A5:N5"/>
    <mergeCell ref="A7:N7"/>
    <mergeCell ref="C24:C25"/>
    <mergeCell ref="A6:N6"/>
    <mergeCell ref="F24:F25"/>
    <mergeCell ref="G24:G25"/>
    <mergeCell ref="H24:H25"/>
    <mergeCell ref="J24:J25"/>
    <mergeCell ref="K24:K25"/>
    <mergeCell ref="L24:L25"/>
    <mergeCell ref="N24:N25"/>
    <mergeCell ref="M24:M25"/>
    <mergeCell ref="I24:I25"/>
    <mergeCell ref="A54:J54"/>
    <mergeCell ref="A55:J55"/>
    <mergeCell ref="A53:J53"/>
  </mergeCells>
  <printOptions horizontalCentered="1" verticalCentered="1"/>
  <pageMargins left="0.15748031496062992" right="0" top="0.15748031496062992" bottom="0.39370078740157483" header="0" footer="0.39370078740157483"/>
  <pageSetup scale="36" orientation="landscape" r:id="rId1"/>
  <headerFooter alignWithMargins="0"/>
  <ignoredErrors>
    <ignoredError sqref="J49:N49 F48:G48 K48:N48 A41 F49:G49 H35:H41 H17 H18" numberStoredAsText="1"/>
    <ignoredError sqref="E47:E48 E28" unlockedFormula="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ransitionEvaluation="1" codeName="Hoja8"/>
  <dimension ref="A1:AA131"/>
  <sheetViews>
    <sheetView showGridLines="0" topLeftCell="A3" zoomScale="70" zoomScaleNormal="70" zoomScaleSheetLayoutView="55" workbookViewId="0">
      <selection activeCell="A3" sqref="A3:O67"/>
    </sheetView>
  </sheetViews>
  <sheetFormatPr baseColWidth="10" defaultColWidth="11" defaultRowHeight="14.4"/>
  <cols>
    <col min="1" max="1" width="32.6640625" style="142" customWidth="1"/>
    <col min="2" max="2" width="45.21875" style="142" bestFit="1" customWidth="1"/>
    <col min="3" max="3" width="16" style="83" customWidth="1"/>
    <col min="4" max="4" width="27.21875" style="1" bestFit="1" customWidth="1"/>
    <col min="5" max="5" width="35.33203125" style="136" customWidth="1"/>
    <col min="6" max="6" width="32" style="144" customWidth="1"/>
    <col min="7" max="7" width="26.6640625" style="144" hidden="1" customWidth="1"/>
    <col min="8" max="8" width="27.33203125" style="136" customWidth="1"/>
    <col min="9" max="9" width="17.44140625" style="1" customWidth="1"/>
    <col min="10" max="10" width="27.21875" style="80" customWidth="1"/>
    <col min="11" max="11" width="15.21875" style="1" customWidth="1"/>
    <col min="12" max="12" width="14.21875" style="1" customWidth="1"/>
    <col min="13" max="13" width="13.88671875" style="1" customWidth="1"/>
    <col min="14" max="14" width="21.21875" style="1" customWidth="1"/>
    <col min="15" max="15" width="19.109375" style="1" customWidth="1"/>
    <col min="16" max="16" width="14.44140625" style="1" bestFit="1" customWidth="1"/>
    <col min="17" max="17" width="14.6640625" style="1" bestFit="1" customWidth="1"/>
    <col min="18" max="16384" width="11" style="1"/>
  </cols>
  <sheetData>
    <row r="1" spans="1:20" ht="42.6" customHeight="1"/>
    <row r="2" spans="1:20" ht="39.6" customHeight="1"/>
    <row r="3" spans="1:20" ht="19.5" customHeight="1">
      <c r="A3" s="422" t="s">
        <v>102</v>
      </c>
      <c r="B3" s="422"/>
      <c r="C3" s="422"/>
      <c r="D3" s="422"/>
      <c r="E3" s="422"/>
      <c r="F3" s="422"/>
      <c r="G3" s="422"/>
      <c r="H3" s="422"/>
      <c r="I3" s="422"/>
      <c r="J3" s="422"/>
      <c r="K3" s="422"/>
      <c r="L3" s="422"/>
      <c r="M3" s="422"/>
      <c r="N3" s="422"/>
      <c r="O3" s="422"/>
    </row>
    <row r="4" spans="1:20" ht="19.5" customHeight="1">
      <c r="A4" s="422" t="s">
        <v>4</v>
      </c>
      <c r="B4" s="422"/>
      <c r="C4" s="422"/>
      <c r="D4" s="422"/>
      <c r="E4" s="422"/>
      <c r="F4" s="422"/>
      <c r="G4" s="422"/>
      <c r="H4" s="422"/>
      <c r="I4" s="422"/>
      <c r="J4" s="422"/>
      <c r="K4" s="422"/>
      <c r="L4" s="422"/>
      <c r="M4" s="422"/>
      <c r="N4" s="422"/>
      <c r="O4" s="422"/>
    </row>
    <row r="5" spans="1:20" ht="19.5" customHeight="1">
      <c r="A5" s="422" t="s">
        <v>17</v>
      </c>
      <c r="B5" s="422"/>
      <c r="C5" s="422"/>
      <c r="D5" s="422"/>
      <c r="E5" s="422"/>
      <c r="F5" s="422"/>
      <c r="G5" s="422"/>
      <c r="H5" s="422"/>
      <c r="I5" s="422"/>
      <c r="J5" s="422"/>
      <c r="K5" s="422"/>
      <c r="L5" s="422"/>
      <c r="M5" s="422"/>
      <c r="N5" s="422"/>
      <c r="O5" s="422"/>
    </row>
    <row r="6" spans="1:20" s="83" customFormat="1" ht="19.5" customHeight="1" thickBot="1">
      <c r="A6" s="438">
        <f>'Anexo 1'!A7:N7</f>
        <v>45473</v>
      </c>
      <c r="B6" s="438"/>
      <c r="C6" s="438"/>
      <c r="D6" s="438"/>
      <c r="E6" s="438"/>
      <c r="F6" s="438"/>
      <c r="G6" s="438"/>
      <c r="H6" s="438"/>
      <c r="I6" s="438"/>
      <c r="J6" s="438"/>
      <c r="K6" s="438"/>
      <c r="L6" s="438"/>
      <c r="M6" s="438"/>
      <c r="N6" s="438"/>
      <c r="O6" s="438"/>
    </row>
    <row r="7" spans="1:20" s="83" customFormat="1" ht="59.4" customHeight="1" thickBot="1">
      <c r="A7" s="439" t="s">
        <v>18</v>
      </c>
      <c r="B7" s="439" t="s">
        <v>19</v>
      </c>
      <c r="C7" s="439" t="s">
        <v>20</v>
      </c>
      <c r="D7" s="439" t="s">
        <v>103</v>
      </c>
      <c r="E7" s="439" t="s">
        <v>104</v>
      </c>
      <c r="F7" s="439" t="s">
        <v>239</v>
      </c>
      <c r="G7" s="439" t="s">
        <v>105</v>
      </c>
      <c r="H7" s="439" t="s">
        <v>106</v>
      </c>
      <c r="I7" s="441" t="s">
        <v>107</v>
      </c>
      <c r="J7" s="442"/>
      <c r="K7" s="435" t="s">
        <v>108</v>
      </c>
      <c r="L7" s="436"/>
      <c r="M7" s="437"/>
      <c r="N7" s="435" t="s">
        <v>109</v>
      </c>
      <c r="O7" s="437"/>
    </row>
    <row r="8" spans="1:20" s="83" customFormat="1" ht="123" customHeight="1" thickBot="1">
      <c r="A8" s="440"/>
      <c r="B8" s="440"/>
      <c r="C8" s="440"/>
      <c r="D8" s="440"/>
      <c r="E8" s="440"/>
      <c r="F8" s="440"/>
      <c r="G8" s="440"/>
      <c r="H8" s="440"/>
      <c r="I8" s="84" t="s">
        <v>266</v>
      </c>
      <c r="J8" s="84" t="s">
        <v>267</v>
      </c>
      <c r="K8" s="84" t="s">
        <v>110</v>
      </c>
      <c r="L8" s="84" t="s">
        <v>111</v>
      </c>
      <c r="M8" s="84" t="s">
        <v>112</v>
      </c>
      <c r="N8" s="84" t="s">
        <v>113</v>
      </c>
      <c r="O8" s="84" t="s">
        <v>112</v>
      </c>
    </row>
    <row r="9" spans="1:20" s="89" customFormat="1" ht="21" customHeight="1">
      <c r="A9" s="148"/>
      <c r="B9" s="86"/>
      <c r="C9" s="86"/>
      <c r="D9" s="86"/>
      <c r="E9" s="86"/>
      <c r="F9" s="86"/>
      <c r="G9" s="86"/>
      <c r="H9" s="86"/>
      <c r="I9" s="86"/>
      <c r="J9" s="86"/>
      <c r="K9" s="86"/>
      <c r="L9" s="86"/>
      <c r="M9" s="86"/>
      <c r="N9" s="86"/>
      <c r="O9" s="149"/>
    </row>
    <row r="10" spans="1:20" ht="16.5" customHeight="1">
      <c r="A10" s="91" t="s">
        <v>29</v>
      </c>
      <c r="B10" s="92"/>
      <c r="D10" s="136"/>
      <c r="E10" s="150"/>
      <c r="F10" s="150"/>
      <c r="G10" s="150"/>
      <c r="H10" s="150"/>
      <c r="I10" s="151"/>
      <c r="J10" s="152"/>
      <c r="K10" s="136"/>
      <c r="L10" s="136"/>
      <c r="M10" s="136"/>
      <c r="N10" s="136"/>
      <c r="O10" s="153"/>
    </row>
    <row r="11" spans="1:20" ht="59.4">
      <c r="A11" s="9">
        <v>1725</v>
      </c>
      <c r="B11" s="154" t="s">
        <v>268</v>
      </c>
      <c r="C11" s="8" t="s">
        <v>31</v>
      </c>
      <c r="D11" s="12">
        <f>'Anexo 1'!E11</f>
        <v>99453757</v>
      </c>
      <c r="E11" s="7">
        <v>99453757</v>
      </c>
      <c r="F11" s="7" t="s">
        <v>33</v>
      </c>
      <c r="G11" s="7"/>
      <c r="H11" s="7" t="s">
        <v>33</v>
      </c>
      <c r="I11" s="155">
        <f>E11/D11</f>
        <v>1</v>
      </c>
      <c r="J11" s="155">
        <v>0.98409999999999997</v>
      </c>
      <c r="K11" s="156">
        <v>9</v>
      </c>
      <c r="L11" s="12">
        <f>+('Anexo 1'!L11-'Anexo 1'!F11)/365</f>
        <v>13.271232876712329</v>
      </c>
      <c r="M11" s="7">
        <f>($A$6-'Anexo 1'!I11)/365</f>
        <v>16.273972602739725</v>
      </c>
      <c r="N11" s="7">
        <f>('Anexo 1'!L11-'Anexo 1'!J11)/365</f>
        <v>13.043835616438356</v>
      </c>
      <c r="O11" s="23">
        <f>($A$6-'Anexo 1'!J11)/365</f>
        <v>16.046575342465754</v>
      </c>
      <c r="P11" s="136"/>
      <c r="S11" s="13"/>
      <c r="T11" s="13"/>
    </row>
    <row r="12" spans="1:20" ht="33.6" customHeight="1">
      <c r="A12" s="9" t="s">
        <v>34</v>
      </c>
      <c r="B12" s="4" t="s">
        <v>269</v>
      </c>
      <c r="C12" s="8" t="s">
        <v>36</v>
      </c>
      <c r="D12" s="12">
        <f>'Anexo 1'!E12</f>
        <v>90055000</v>
      </c>
      <c r="E12" s="12">
        <v>88554970.5</v>
      </c>
      <c r="F12" s="12">
        <v>0</v>
      </c>
      <c r="G12" s="12"/>
      <c r="H12" s="7">
        <f>D12-E12</f>
        <v>1500029.5</v>
      </c>
      <c r="I12" s="155">
        <f t="shared" ref="I12:I19" si="0">E12/D12</f>
        <v>0.98334318472044857</v>
      </c>
      <c r="J12" s="155">
        <v>0.80500000000000005</v>
      </c>
      <c r="K12" s="157">
        <v>5</v>
      </c>
      <c r="L12" s="12" t="s">
        <v>33</v>
      </c>
      <c r="M12" s="7">
        <f>($A$6-'Anexo 1'!I12)/365</f>
        <v>3.6219178082191781</v>
      </c>
      <c r="N12" s="12">
        <f>('Anexo 1'!K12-'Anexo 1'!J12)/365</f>
        <v>5.3315068493150681</v>
      </c>
      <c r="O12" s="21">
        <f>($A$6-'Anexo 1'!J12)/365</f>
        <v>2.5013698630136987</v>
      </c>
      <c r="S12" s="13"/>
      <c r="T12" s="13"/>
    </row>
    <row r="13" spans="1:20" ht="43.2">
      <c r="A13" s="9">
        <v>2128</v>
      </c>
      <c r="B13" s="4" t="s">
        <v>135</v>
      </c>
      <c r="C13" s="8" t="s">
        <v>39</v>
      </c>
      <c r="D13" s="12">
        <f>'Anexo 1'!E13</f>
        <v>270000000</v>
      </c>
      <c r="E13" s="12">
        <v>270000000</v>
      </c>
      <c r="F13" s="12">
        <v>0</v>
      </c>
      <c r="G13" s="12"/>
      <c r="H13" s="7">
        <f>D13-E13</f>
        <v>0</v>
      </c>
      <c r="I13" s="155">
        <f t="shared" si="0"/>
        <v>1</v>
      </c>
      <c r="J13" s="155">
        <v>1</v>
      </c>
      <c r="K13" s="156">
        <v>6</v>
      </c>
      <c r="L13" s="12">
        <f>+('Anexo 1'!L13-'Anexo 1'!F13)/365</f>
        <v>9.7616438356164377</v>
      </c>
      <c r="M13" s="7">
        <f>($A$6-'Anexo 1'!I13)/365</f>
        <v>10.484931506849316</v>
      </c>
      <c r="N13" s="12">
        <f>('Anexo 1'!L13-'Anexo 1'!J13)/365</f>
        <v>8.9753424657534246</v>
      </c>
      <c r="O13" s="21">
        <f>($A$6-'Anexo 1'!J13)/365</f>
        <v>9.6986301369863011</v>
      </c>
      <c r="S13" s="13"/>
      <c r="T13" s="13"/>
    </row>
    <row r="14" spans="1:20" ht="41.4" customHeight="1">
      <c r="A14" s="9">
        <v>2129</v>
      </c>
      <c r="B14" s="4" t="s">
        <v>40</v>
      </c>
      <c r="C14" s="8" t="s">
        <v>31</v>
      </c>
      <c r="D14" s="12">
        <f>'Anexo 1'!E14</f>
        <v>130000000</v>
      </c>
      <c r="E14" s="12">
        <v>16910000</v>
      </c>
      <c r="F14" s="12">
        <v>1910000</v>
      </c>
      <c r="G14" s="12"/>
      <c r="H14" s="7">
        <f>D14-E14</f>
        <v>113090000</v>
      </c>
      <c r="I14" s="155">
        <f t="shared" si="0"/>
        <v>0.13007692307692309</v>
      </c>
      <c r="J14" s="155">
        <v>0.4133</v>
      </c>
      <c r="K14" s="156">
        <v>7</v>
      </c>
      <c r="L14" s="12" t="s">
        <v>33</v>
      </c>
      <c r="M14" s="7">
        <f>($A$6-'Anexo 1'!I14)/365</f>
        <v>8.8904109589041092</v>
      </c>
      <c r="N14" s="12">
        <f>('Anexo 1'!L14-'Anexo 1'!J14)/365</f>
        <v>9.5616438356164384</v>
      </c>
      <c r="O14" s="21">
        <f>($A$6-'Anexo 1'!J14)/365</f>
        <v>8.4438356164383563</v>
      </c>
      <c r="S14" s="13"/>
      <c r="T14" s="13"/>
    </row>
    <row r="15" spans="1:20" ht="60" customHeight="1">
      <c r="A15" s="9">
        <v>2164</v>
      </c>
      <c r="B15" s="4" t="s">
        <v>271</v>
      </c>
      <c r="C15" s="8" t="s">
        <v>31</v>
      </c>
      <c r="D15" s="12">
        <f>'Anexo 1'!E15</f>
        <v>154562390.28999999</v>
      </c>
      <c r="E15" s="12">
        <v>16854499.489999998</v>
      </c>
      <c r="F15" s="12">
        <v>0</v>
      </c>
      <c r="G15" s="12"/>
      <c r="H15" s="7">
        <f>D15-E15</f>
        <v>137707890.79999998</v>
      </c>
      <c r="I15" s="155">
        <f t="shared" si="0"/>
        <v>0.10904657632672794</v>
      </c>
      <c r="J15" s="155">
        <v>0.28000000000000003</v>
      </c>
      <c r="K15" s="156">
        <v>5</v>
      </c>
      <c r="L15" s="12">
        <f>+('Anexo 1'!L15-'Anexo 1'!F15)/365</f>
        <v>9.4958904109589035</v>
      </c>
      <c r="M15" s="7">
        <f>($A$6-'Anexo 1'!I15)/365</f>
        <v>6.161643835616438</v>
      </c>
      <c r="N15" s="12">
        <f>('Anexo 1'!K15-'Anexo 1'!J15)/365</f>
        <v>5.1534246575342468</v>
      </c>
      <c r="O15" s="21">
        <f>($A$6-'Anexo 1'!J15)/365</f>
        <v>5.3205479452054796</v>
      </c>
      <c r="S15" s="13"/>
      <c r="T15" s="13"/>
    </row>
    <row r="16" spans="1:20" ht="60" customHeight="1">
      <c r="A16" s="9" t="s">
        <v>42</v>
      </c>
      <c r="B16" s="125" t="s">
        <v>327</v>
      </c>
      <c r="C16" s="8" t="str">
        <f>+'Anexo 1'!C16</f>
        <v>AyA</v>
      </c>
      <c r="D16" s="12">
        <f>'Anexo 1'!E16</f>
        <v>111128810</v>
      </c>
      <c r="E16" s="12">
        <v>3988000</v>
      </c>
      <c r="F16" s="12">
        <v>0</v>
      </c>
      <c r="G16" s="12"/>
      <c r="H16" s="7">
        <f t="shared" ref="H16:H19" si="1">D16-E16</f>
        <v>107140810</v>
      </c>
      <c r="I16" s="155">
        <f t="shared" si="0"/>
        <v>3.5886283673873587E-2</v>
      </c>
      <c r="J16" s="155">
        <v>0.12820000000000001</v>
      </c>
      <c r="K16" s="157">
        <v>5</v>
      </c>
      <c r="L16" s="12" t="s">
        <v>33</v>
      </c>
      <c r="M16" s="7">
        <f>($A$6-'Anexo 1'!I16)/365</f>
        <v>5.1534246575342468</v>
      </c>
      <c r="N16" s="12">
        <f>('Anexo 1'!K16-'Anexo 1'!J16)/365</f>
        <v>6.5315068493150683</v>
      </c>
      <c r="O16" s="21">
        <f>($A$6-'Anexo 1'!J16)/365</f>
        <v>4.7041095890410958</v>
      </c>
      <c r="S16" s="13"/>
      <c r="T16" s="13"/>
    </row>
    <row r="17" spans="1:20" ht="28.8">
      <c r="A17" s="9">
        <v>2198</v>
      </c>
      <c r="B17" s="4" t="str">
        <f>+'Anexo 1'!B17</f>
        <v>Programa de Alcantarillado y Control de Inundaciones para Limón</v>
      </c>
      <c r="C17" s="8" t="str">
        <f>+'Anexo 1'!C17</f>
        <v>AyA/
SENARA</v>
      </c>
      <c r="D17" s="12">
        <f>'Anexo 1'!E17</f>
        <v>55080000</v>
      </c>
      <c r="E17" s="12">
        <v>500000</v>
      </c>
      <c r="F17" s="12">
        <v>0</v>
      </c>
      <c r="G17" s="12"/>
      <c r="H17" s="158">
        <f t="shared" si="1"/>
        <v>54580000</v>
      </c>
      <c r="I17" s="155">
        <f t="shared" si="0"/>
        <v>9.0777051561365292E-3</v>
      </c>
      <c r="J17" s="155">
        <v>0.23649999999999999</v>
      </c>
      <c r="K17" s="157">
        <v>3</v>
      </c>
      <c r="L17" s="12" t="s">
        <v>33</v>
      </c>
      <c r="M17" s="7">
        <f>($A$6-'Anexo 1'!I17)/365</f>
        <v>5.0136986301369859</v>
      </c>
      <c r="N17" s="12">
        <f>('Anexo 1'!L17-'Anexo 1'!J17)/365</f>
        <v>6.5835616438356164</v>
      </c>
      <c r="O17" s="21">
        <f>($A$6-'Anexo 1'!J17)/365</f>
        <v>4.5945205479452058</v>
      </c>
      <c r="S17" s="13"/>
      <c r="T17" s="13"/>
    </row>
    <row r="18" spans="1:20" ht="61.8" customHeight="1">
      <c r="A18" s="9">
        <v>2220</v>
      </c>
      <c r="B18" s="4" t="str">
        <f>+'Anexo 1'!B18</f>
        <v>Proyecto de Abastecimiento de Agua para la Cuenca Media del río Tempisque y Comunidades Costeras (PAACUME)</v>
      </c>
      <c r="C18" s="8" t="str">
        <f>+'Anexo 1'!C18</f>
        <v xml:space="preserve">SENARA </v>
      </c>
      <c r="D18" s="12">
        <f>'Anexo 1'!E18</f>
        <v>425000000</v>
      </c>
      <c r="E18" s="12">
        <v>0</v>
      </c>
      <c r="F18" s="12">
        <v>0</v>
      </c>
      <c r="G18" s="12"/>
      <c r="H18" s="7">
        <f t="shared" si="1"/>
        <v>425000000</v>
      </c>
      <c r="I18" s="155">
        <f t="shared" si="0"/>
        <v>0</v>
      </c>
      <c r="J18" s="155">
        <v>6.4500000000000002E-2</v>
      </c>
      <c r="K18" s="157">
        <v>5</v>
      </c>
      <c r="L18" s="12" t="s">
        <v>33</v>
      </c>
      <c r="M18" s="7">
        <f>($A$6-'Anexo 1'!I18)/365</f>
        <v>2.1397260273972605</v>
      </c>
      <c r="N18" s="7" t="s">
        <v>114</v>
      </c>
      <c r="O18" s="21">
        <f>($A$6-'Anexo 1'!J18)/365</f>
        <v>1.5972602739726027</v>
      </c>
      <c r="P18" s="69"/>
      <c r="S18" s="13"/>
      <c r="T18" s="13"/>
    </row>
    <row r="19" spans="1:20" ht="38.4" customHeight="1">
      <c r="A19" s="9">
        <v>2317</v>
      </c>
      <c r="B19" s="4" t="str">
        <f>+'Anexo 1'!B19</f>
        <v>Programa de emergencia para la reconstrucción integral y resiliente de infraestructura (PROERI)</v>
      </c>
      <c r="C19" s="8" t="str">
        <f>+'Anexo 1'!C19</f>
        <v>CNE</v>
      </c>
      <c r="D19" s="12">
        <f>'Anexo 1'!E19</f>
        <v>700000000</v>
      </c>
      <c r="E19" s="12">
        <v>74689275.579999998</v>
      </c>
      <c r="F19" s="12">
        <v>74689275.579999998</v>
      </c>
      <c r="G19" s="12"/>
      <c r="H19" s="7">
        <f t="shared" si="1"/>
        <v>625310724.41999996</v>
      </c>
      <c r="I19" s="155">
        <f t="shared" si="0"/>
        <v>0.10669896511428571</v>
      </c>
      <c r="J19" s="155">
        <v>3.8399999999999997E-2</v>
      </c>
      <c r="K19" s="157">
        <v>6.3</v>
      </c>
      <c r="L19" s="12" t="s">
        <v>33</v>
      </c>
      <c r="M19" s="7">
        <f>($A$6-'Anexo 1'!I19)/365</f>
        <v>0.33698630136986302</v>
      </c>
      <c r="N19" s="12">
        <f>('Anexo 1'!K19-'Anexo 1'!J19)/365</f>
        <v>6.2410958904109588</v>
      </c>
      <c r="O19" s="21">
        <f>($A$6-'Anexo 1'!J19)/365</f>
        <v>0.27397260273972601</v>
      </c>
      <c r="S19" s="13"/>
      <c r="T19" s="13"/>
    </row>
    <row r="20" spans="1:20" s="108" customFormat="1">
      <c r="A20" s="9"/>
      <c r="B20" s="78"/>
      <c r="C20" s="105"/>
      <c r="D20" s="159">
        <f>SUM(D11:D19)</f>
        <v>2035279957.29</v>
      </c>
      <c r="E20" s="159">
        <f>SUM(E11:E19)</f>
        <v>570950502.57000005</v>
      </c>
      <c r="F20" s="159">
        <f>SUM(F11:F19)</f>
        <v>76599275.579999998</v>
      </c>
      <c r="G20" s="159">
        <f>SUM(G11:G18)</f>
        <v>0</v>
      </c>
      <c r="H20" s="107">
        <f>SUM(H11:H19)</f>
        <v>1464329454.7199998</v>
      </c>
      <c r="I20" s="155"/>
      <c r="J20" s="155"/>
      <c r="K20" s="160"/>
      <c r="L20" s="12"/>
      <c r="M20" s="7"/>
      <c r="N20" s="12"/>
      <c r="O20" s="21"/>
      <c r="S20" s="13"/>
      <c r="T20" s="13"/>
    </row>
    <row r="21" spans="1:20" s="108" customFormat="1">
      <c r="A21" s="9"/>
      <c r="B21" s="78"/>
      <c r="C21" s="105"/>
      <c r="D21" s="159"/>
      <c r="E21" s="161"/>
      <c r="F21" s="159"/>
      <c r="G21" s="159"/>
      <c r="H21" s="107"/>
      <c r="I21" s="155"/>
      <c r="J21" s="155"/>
      <c r="K21" s="160"/>
      <c r="L21" s="12"/>
      <c r="M21" s="7"/>
      <c r="N21" s="159"/>
      <c r="O21" s="21"/>
      <c r="S21" s="13"/>
      <c r="T21" s="13"/>
    </row>
    <row r="22" spans="1:20" ht="16.5" customHeight="1">
      <c r="A22" s="110" t="s">
        <v>55</v>
      </c>
      <c r="B22" s="4"/>
      <c r="C22" s="8"/>
      <c r="D22" s="12"/>
      <c r="E22" s="12"/>
      <c r="F22" s="12"/>
      <c r="G22" s="12"/>
      <c r="H22" s="7"/>
      <c r="I22" s="155"/>
      <c r="J22" s="155"/>
      <c r="K22" s="156"/>
      <c r="L22" s="12"/>
      <c r="M22" s="7"/>
      <c r="N22" s="12"/>
      <c r="O22" s="21"/>
      <c r="S22" s="13"/>
      <c r="T22" s="13"/>
    </row>
    <row r="23" spans="1:20" ht="28.8">
      <c r="A23" s="9" t="s">
        <v>56</v>
      </c>
      <c r="B23" s="113" t="s">
        <v>115</v>
      </c>
      <c r="C23" s="8" t="s">
        <v>31</v>
      </c>
      <c r="D23" s="12">
        <f>'Anexo 1'!E23</f>
        <v>73000000</v>
      </c>
      <c r="E23" s="12">
        <v>73000000</v>
      </c>
      <c r="F23" s="12">
        <v>2661309.16</v>
      </c>
      <c r="G23" s="12"/>
      <c r="H23" s="7">
        <f>D23-E23</f>
        <v>0</v>
      </c>
      <c r="I23" s="155">
        <f t="shared" ref="I23:I29" si="2">E23/D23</f>
        <v>1</v>
      </c>
      <c r="J23" s="155">
        <v>0.9929</v>
      </c>
      <c r="K23" s="156">
        <v>6</v>
      </c>
      <c r="L23" s="12">
        <f>+('Anexo 1'!L23-'Anexo 1'!G23)/365</f>
        <v>10.838356164383562</v>
      </c>
      <c r="M23" s="7">
        <f>($A$6-'Anexo 1'!I23)/365</f>
        <v>10.772602739726027</v>
      </c>
      <c r="N23" s="12">
        <f>('Anexo 1'!L23-'Anexo 1'!J23)/365</f>
        <v>10.010958904109589</v>
      </c>
      <c r="O23" s="21">
        <f>($A$6-'Anexo 1'!J23)/365</f>
        <v>9.9452054794520546</v>
      </c>
      <c r="S23" s="13"/>
      <c r="T23" s="13"/>
    </row>
    <row r="24" spans="1:20" ht="28.8">
      <c r="A24" s="115" t="s">
        <v>59</v>
      </c>
      <c r="B24" s="4" t="s">
        <v>60</v>
      </c>
      <c r="C24" s="424" t="s">
        <v>61</v>
      </c>
      <c r="D24" s="12">
        <f>'Anexo 1'!E24</f>
        <v>400000000</v>
      </c>
      <c r="E24" s="12">
        <v>303000000</v>
      </c>
      <c r="F24" s="12">
        <v>20000000</v>
      </c>
      <c r="G24" s="12"/>
      <c r="H24" s="7">
        <f t="shared" ref="H24:H31" si="3">D24-E24</f>
        <v>97000000</v>
      </c>
      <c r="I24" s="155">
        <f t="shared" si="2"/>
        <v>0.75749999999999995</v>
      </c>
      <c r="J24" s="431">
        <v>0.54779999999999995</v>
      </c>
      <c r="K24" s="430">
        <v>6</v>
      </c>
      <c r="L24" s="428">
        <f>+('Anexo 1'!L24-'Anexo 1'!G24)/365</f>
        <v>12.005479452054795</v>
      </c>
      <c r="M24" s="433">
        <f>($A$6-'Anexo 1'!I24)/365</f>
        <v>9.6356164383561644</v>
      </c>
      <c r="N24" s="428">
        <f>('Anexo 1'!L24-'Anexo 1'!J24)/365</f>
        <v>11.583561643835617</v>
      </c>
      <c r="O24" s="432">
        <f>($A$6-'Anexo 1'!J24)/365</f>
        <v>9.213698630136987</v>
      </c>
      <c r="S24" s="13"/>
      <c r="T24" s="13"/>
    </row>
    <row r="25" spans="1:20" ht="24.6" customHeight="1">
      <c r="A25" s="115" t="s">
        <v>62</v>
      </c>
      <c r="B25" s="4" t="s">
        <v>60</v>
      </c>
      <c r="C25" s="424"/>
      <c r="D25" s="12">
        <f>'Anexo 1'!E25</f>
        <v>50000000</v>
      </c>
      <c r="E25" s="12">
        <v>30000000</v>
      </c>
      <c r="F25" s="12">
        <v>0</v>
      </c>
      <c r="G25" s="12"/>
      <c r="H25" s="7">
        <f t="shared" si="3"/>
        <v>20000000</v>
      </c>
      <c r="I25" s="155">
        <f t="shared" si="2"/>
        <v>0.6</v>
      </c>
      <c r="J25" s="431"/>
      <c r="K25" s="430"/>
      <c r="L25" s="428"/>
      <c r="M25" s="433"/>
      <c r="N25" s="428"/>
      <c r="O25" s="432"/>
      <c r="S25" s="13"/>
      <c r="T25" s="13"/>
    </row>
    <row r="26" spans="1:20" ht="29.4" customHeight="1">
      <c r="A26" s="115" t="s">
        <v>63</v>
      </c>
      <c r="B26" s="4" t="s">
        <v>64</v>
      </c>
      <c r="C26" s="8" t="s">
        <v>65</v>
      </c>
      <c r="D26" s="12">
        <f>'Anexo 1'!E26</f>
        <v>100000000</v>
      </c>
      <c r="E26" s="7">
        <v>91349418.599999994</v>
      </c>
      <c r="F26" s="7">
        <v>0</v>
      </c>
      <c r="G26" s="7"/>
      <c r="H26" s="7">
        <f t="shared" si="3"/>
        <v>8650581.400000006</v>
      </c>
      <c r="I26" s="155">
        <f t="shared" si="2"/>
        <v>0.91349418599999999</v>
      </c>
      <c r="J26" s="155">
        <v>0.623</v>
      </c>
      <c r="K26" s="156">
        <v>5</v>
      </c>
      <c r="L26" s="12">
        <f>+('Anexo 1'!L26-'Anexo 1'!G26)/365</f>
        <v>8.0054794520547947</v>
      </c>
      <c r="M26" s="7">
        <f>($A$6-'Anexo 1'!I26)/365</f>
        <v>7.087671232876712</v>
      </c>
      <c r="N26" s="12">
        <f>('Anexo 1'!L26-'Anexo 1'!J26)/365</f>
        <v>7.4657534246575343</v>
      </c>
      <c r="O26" s="21">
        <f>($A$6-'Anexo 1'!J26)/365</f>
        <v>6.5479452054794525</v>
      </c>
      <c r="S26" s="13"/>
      <c r="T26" s="13"/>
    </row>
    <row r="27" spans="1:20" ht="16.2">
      <c r="A27" s="115" t="s">
        <v>66</v>
      </c>
      <c r="B27" s="4" t="s">
        <v>273</v>
      </c>
      <c r="C27" s="8" t="s">
        <v>61</v>
      </c>
      <c r="D27" s="12">
        <f>'Anexo 1'!E27</f>
        <v>144036000</v>
      </c>
      <c r="E27" s="12">
        <v>91989292.430000007</v>
      </c>
      <c r="F27" s="12">
        <v>0</v>
      </c>
      <c r="G27" s="12"/>
      <c r="H27" s="7">
        <f t="shared" si="3"/>
        <v>52046707.569999993</v>
      </c>
      <c r="I27" s="155">
        <f t="shared" si="2"/>
        <v>0.63865486704712715</v>
      </c>
      <c r="J27" s="155">
        <v>0.8</v>
      </c>
      <c r="K27" s="156">
        <v>5</v>
      </c>
      <c r="L27" s="12">
        <f>+('Anexo 1'!L27-'Anexo 1'!F27)/365</f>
        <v>7.0054794520547947</v>
      </c>
      <c r="M27" s="7">
        <f>($A$6-'Anexo 1'!I27)/365</f>
        <v>5.7808219178082192</v>
      </c>
      <c r="N27" s="12">
        <f>('Anexo 1'!L27-'Anexo 1'!J27)/365</f>
        <v>6.8684931506849312</v>
      </c>
      <c r="O27" s="21">
        <f>($A$6-'Anexo 1'!J27)/365</f>
        <v>5.6438356164383565</v>
      </c>
      <c r="S27" s="13"/>
      <c r="T27" s="13"/>
    </row>
    <row r="28" spans="1:20" ht="43.2">
      <c r="A28" s="115" t="str">
        <f>+'Anexo 1'!A28</f>
        <v>3589/OC-CR</v>
      </c>
      <c r="B28" s="4" t="s">
        <v>69</v>
      </c>
      <c r="C28" s="8" t="str">
        <f>+'Anexo 1'!C28</f>
        <v>ICE</v>
      </c>
      <c r="D28" s="12">
        <f>+'Anexo 1'!E28</f>
        <v>121300000</v>
      </c>
      <c r="E28" s="12">
        <v>106563456.84</v>
      </c>
      <c r="F28" s="12">
        <v>12000000</v>
      </c>
      <c r="G28" s="12"/>
      <c r="H28" s="7">
        <f t="shared" si="3"/>
        <v>14736543.159999996</v>
      </c>
      <c r="I28" s="155">
        <f t="shared" si="2"/>
        <v>0.87851159802143453</v>
      </c>
      <c r="J28" s="155">
        <v>0.85099999999999998</v>
      </c>
      <c r="K28" s="156">
        <v>5</v>
      </c>
      <c r="L28" s="12">
        <f>+('Anexo 1'!L28-'Anexo 1'!F28)/365</f>
        <v>6.5013698630136982</v>
      </c>
      <c r="M28" s="7">
        <f>($A$6-'Anexo 1'!I28)/365</f>
        <v>5.397260273972603</v>
      </c>
      <c r="N28" s="12">
        <f>('Anexo 1'!K28-'Anexo 1'!J28)/365</f>
        <v>5.3589041095890408</v>
      </c>
      <c r="O28" s="21">
        <f>($A$6-'Anexo 1'!J28)/365</f>
        <v>5.7534246575342465</v>
      </c>
      <c r="S28" s="13"/>
      <c r="T28" s="13"/>
    </row>
    <row r="29" spans="1:20" ht="43.2">
      <c r="A29" s="115" t="str">
        <f>+'Anexo 1'!A29</f>
        <v>4864/OC-CR</v>
      </c>
      <c r="B29" s="4" t="str">
        <f>+'Anexo 1'!B29</f>
        <v xml:space="preserve">Programa de Infraestructura Vial y Promoción de Asociaciones Público-Privadas </v>
      </c>
      <c r="C29" s="8" t="str">
        <f>+'Anexo 1'!C29</f>
        <v>MOPT</v>
      </c>
      <c r="D29" s="12">
        <f>+'Anexo 1'!E29</f>
        <v>125000000</v>
      </c>
      <c r="E29" s="12">
        <v>40000000</v>
      </c>
      <c r="F29" s="12">
        <v>0</v>
      </c>
      <c r="G29" s="12"/>
      <c r="H29" s="7">
        <f t="shared" si="3"/>
        <v>85000000</v>
      </c>
      <c r="I29" s="155">
        <f t="shared" si="2"/>
        <v>0.32</v>
      </c>
      <c r="J29" s="155">
        <v>0.54610000000000003</v>
      </c>
      <c r="K29" s="156">
        <v>5</v>
      </c>
      <c r="L29" s="12" t="s">
        <v>33</v>
      </c>
      <c r="M29" s="7">
        <f>($A$6-'Anexo 1'!I29)/365</f>
        <v>3.7534246575342465</v>
      </c>
      <c r="N29" s="12">
        <f>('Anexo 1'!K29-'Anexo 1'!J29)/365</f>
        <v>4.9260273972602739</v>
      </c>
      <c r="O29" s="21">
        <f>($A$6-'Anexo 1'!J29)/365</f>
        <v>3.6767123287671235</v>
      </c>
      <c r="S29" s="13"/>
      <c r="T29" s="13"/>
    </row>
    <row r="30" spans="1:20" ht="28.8">
      <c r="A30" s="115" t="str">
        <f>+'Anexo 1'!A30</f>
        <v>4871/OC-CR</v>
      </c>
      <c r="B30" s="4" t="str">
        <f>+'Anexo 1'!B30</f>
        <v>Programa de Seguridad Ciudadana y Prevención de Violencia</v>
      </c>
      <c r="C30" s="8" t="str">
        <f>+'Anexo 1'!C30</f>
        <v>MJP</v>
      </c>
      <c r="D30" s="12">
        <f>+'Anexo 1'!E30</f>
        <v>100000000</v>
      </c>
      <c r="E30" s="12">
        <v>37923616.759999998</v>
      </c>
      <c r="F30" s="12">
        <v>20000000</v>
      </c>
      <c r="G30" s="12"/>
      <c r="H30" s="7">
        <f t="shared" si="3"/>
        <v>62076383.240000002</v>
      </c>
      <c r="I30" s="155">
        <f>E30/D30</f>
        <v>0.37923616759999995</v>
      </c>
      <c r="J30" s="155">
        <v>0.30880000000000002</v>
      </c>
      <c r="K30" s="156">
        <v>5</v>
      </c>
      <c r="L30" s="12" t="s">
        <v>33</v>
      </c>
      <c r="M30" s="7">
        <f>($A$6-'Anexo 1'!I30)/365</f>
        <v>3.2904109589041095</v>
      </c>
      <c r="N30" s="12">
        <f>('Anexo 1'!K30-'Anexo 1'!J30)/365</f>
        <v>4.4602739726027396</v>
      </c>
      <c r="O30" s="21">
        <f>($A$6-'Anexo 1'!J30)/365</f>
        <v>2.7479452054794522</v>
      </c>
      <c r="S30" s="13"/>
      <c r="T30" s="13"/>
    </row>
    <row r="31" spans="1:20" ht="43.2">
      <c r="A31" s="115" t="str">
        <f>+'Anexo 1'!A31</f>
        <v>5823/OC-CR</v>
      </c>
      <c r="B31" s="4" t="str">
        <f>+'Anexo 1'!B31</f>
        <v>Programa de Infraestructura Vial y Movilidad Urbana Conectividad Resiliente</v>
      </c>
      <c r="C31" s="8"/>
      <c r="D31" s="12">
        <f>+'Anexo 1'!E31</f>
        <v>225000000</v>
      </c>
      <c r="E31" s="12">
        <v>0</v>
      </c>
      <c r="F31" s="12">
        <v>0</v>
      </c>
      <c r="G31" s="12"/>
      <c r="H31" s="7">
        <f t="shared" si="3"/>
        <v>225000000</v>
      </c>
      <c r="I31" s="155">
        <f>E31/D31</f>
        <v>0</v>
      </c>
      <c r="J31" s="155">
        <v>0</v>
      </c>
      <c r="K31" s="156">
        <v>5</v>
      </c>
      <c r="L31" s="12" t="s">
        <v>33</v>
      </c>
      <c r="M31" s="7">
        <f>($A$6-'Anexo 1'!I31)/365</f>
        <v>0.47123287671232877</v>
      </c>
      <c r="N31" s="12" t="s">
        <v>33</v>
      </c>
      <c r="O31" s="21" t="s">
        <v>33</v>
      </c>
      <c r="S31" s="13"/>
      <c r="T31" s="13"/>
    </row>
    <row r="32" spans="1:20" s="108" customFormat="1">
      <c r="A32" s="115"/>
      <c r="B32" s="78"/>
      <c r="C32" s="77"/>
      <c r="D32" s="162">
        <f>SUM(D23:D31)</f>
        <v>1338336000</v>
      </c>
      <c r="E32" s="162">
        <f>SUM(E23:E31)</f>
        <v>773825784.63</v>
      </c>
      <c r="F32" s="162">
        <f>SUM(F23:F31)</f>
        <v>54661309.159999996</v>
      </c>
      <c r="G32" s="162">
        <f>SUM(G23:G30)</f>
        <v>0</v>
      </c>
      <c r="H32" s="163">
        <f>SUM(H23:H31)</f>
        <v>564510215.37</v>
      </c>
      <c r="I32" s="164"/>
      <c r="J32" s="164"/>
      <c r="K32" s="160"/>
      <c r="L32" s="159"/>
      <c r="M32" s="7"/>
      <c r="N32" s="12"/>
      <c r="O32" s="165"/>
      <c r="S32" s="13"/>
      <c r="T32" s="13"/>
    </row>
    <row r="33" spans="1:20" ht="11.25" customHeight="1">
      <c r="A33" s="124"/>
      <c r="B33" s="4"/>
      <c r="C33" s="8"/>
      <c r="D33" s="12"/>
      <c r="E33" s="12"/>
      <c r="F33" s="12"/>
      <c r="G33" s="12"/>
      <c r="H33" s="7"/>
      <c r="I33" s="155"/>
      <c r="J33" s="155"/>
      <c r="K33" s="156"/>
      <c r="L33" s="12"/>
      <c r="M33" s="7"/>
      <c r="N33" s="12"/>
      <c r="O33" s="21"/>
      <c r="S33" s="13"/>
      <c r="T33" s="13"/>
    </row>
    <row r="34" spans="1:20" ht="16.5" customHeight="1">
      <c r="A34" s="110" t="s">
        <v>81</v>
      </c>
      <c r="B34" s="4"/>
      <c r="C34" s="8"/>
      <c r="D34" s="12"/>
      <c r="E34" s="12"/>
      <c r="F34" s="12"/>
      <c r="G34" s="12"/>
      <c r="H34" s="7"/>
      <c r="I34" s="155"/>
      <c r="J34" s="155"/>
      <c r="K34" s="156"/>
      <c r="L34" s="12"/>
      <c r="M34" s="7"/>
      <c r="N34" s="12"/>
      <c r="O34" s="21"/>
      <c r="S34" s="13"/>
      <c r="T34" s="13"/>
    </row>
    <row r="35" spans="1:20" s="108" customFormat="1" ht="45">
      <c r="A35" s="9" t="s">
        <v>82</v>
      </c>
      <c r="B35" s="30" t="s">
        <v>274</v>
      </c>
      <c r="C35" s="8" t="s">
        <v>39</v>
      </c>
      <c r="D35" s="12">
        <f>'Anexo 1'!E35</f>
        <v>420000000</v>
      </c>
      <c r="E35" s="12">
        <v>420000000</v>
      </c>
      <c r="F35" s="12">
        <v>0</v>
      </c>
      <c r="G35" s="12"/>
      <c r="H35" s="7">
        <f>D35-E35</f>
        <v>0</v>
      </c>
      <c r="I35" s="155">
        <f>E35/D35</f>
        <v>1</v>
      </c>
      <c r="J35" s="155">
        <v>1</v>
      </c>
      <c r="K35" s="156">
        <v>6</v>
      </c>
      <c r="L35" s="12">
        <f>+('Anexo 1'!L35-'Anexo 1'!G35)/365</f>
        <v>7.7589041095890412</v>
      </c>
      <c r="M35" s="7">
        <f>($A$6-'Anexo 1'!I35)/365</f>
        <v>7.7589041095890412</v>
      </c>
      <c r="N35" s="12">
        <f>('Anexo 1'!L35-'Anexo 1'!J35)/365</f>
        <v>7.5260273972602736</v>
      </c>
      <c r="O35" s="21">
        <f>($A$6-'Anexo 1'!J35)/365</f>
        <v>7.5260273972602736</v>
      </c>
      <c r="S35" s="13"/>
      <c r="T35" s="13"/>
    </row>
    <row r="36" spans="1:20" s="108" customFormat="1" ht="28.2" customHeight="1">
      <c r="A36" s="115" t="str">
        <f>+'Anexo 1'!A36</f>
        <v>9075-CR</v>
      </c>
      <c r="B36" s="30" t="s">
        <v>86</v>
      </c>
      <c r="C36" s="8" t="s">
        <v>87</v>
      </c>
      <c r="D36" s="12">
        <f>'Anexo 1'!E36</f>
        <v>156640000</v>
      </c>
      <c r="E36" s="12">
        <v>12600133.559999999</v>
      </c>
      <c r="F36" s="12">
        <v>3300233.54</v>
      </c>
      <c r="G36" s="12"/>
      <c r="H36" s="7">
        <f>D36-E36</f>
        <v>144039866.44</v>
      </c>
      <c r="I36" s="155">
        <f>E36/D36</f>
        <v>8.0440076353421847E-2</v>
      </c>
      <c r="J36" s="155">
        <v>0.1968</v>
      </c>
      <c r="K36" s="156">
        <v>6</v>
      </c>
      <c r="L36" s="12" t="s">
        <v>33</v>
      </c>
      <c r="M36" s="7">
        <f>($A$6-'Anexo 1'!I36)/365</f>
        <v>3.6027397260273974</v>
      </c>
      <c r="N36" s="12">
        <f>('Anexo 1'!K36-'Anexo 1'!J36)/365</f>
        <v>5.375342465753425</v>
      </c>
      <c r="O36" s="21">
        <f>($A$6-'Anexo 1'!J36)/365</f>
        <v>3.2904109589041095</v>
      </c>
      <c r="S36" s="13"/>
      <c r="T36" s="13"/>
    </row>
    <row r="37" spans="1:20" s="108" customFormat="1" ht="28.8">
      <c r="A37" s="9" t="s">
        <v>89</v>
      </c>
      <c r="B37" s="30" t="s">
        <v>90</v>
      </c>
      <c r="C37" s="8" t="s">
        <v>91</v>
      </c>
      <c r="D37" s="12">
        <f>'Anexo 1'!E37</f>
        <v>75100500</v>
      </c>
      <c r="E37" s="12">
        <v>5187751.25</v>
      </c>
      <c r="F37" s="12">
        <v>0</v>
      </c>
      <c r="G37" s="12"/>
      <c r="H37" s="7">
        <f>D37-E37</f>
        <v>69912748.75</v>
      </c>
      <c r="I37" s="155">
        <f>E37/D37</f>
        <v>6.9077452879807724E-2</v>
      </c>
      <c r="J37" s="155">
        <v>3.09E-2</v>
      </c>
      <c r="K37" s="156">
        <v>6</v>
      </c>
      <c r="L37" s="12" t="s">
        <v>33</v>
      </c>
      <c r="M37" s="7">
        <f>($A$6-'Anexo 1'!I37)/365</f>
        <v>2.7945205479452055</v>
      </c>
      <c r="N37" s="12">
        <f>('Anexo 1'!K37-'Anexo 1'!J37)/365</f>
        <v>5.4136986301369863</v>
      </c>
      <c r="O37" s="21">
        <f>($A$6-'Anexo 1'!J37)/365</f>
        <v>2.1917808219178081</v>
      </c>
      <c r="S37" s="13"/>
      <c r="T37" s="13"/>
    </row>
    <row r="38" spans="1:20" s="108" customFormat="1">
      <c r="A38" s="9"/>
      <c r="B38" s="30"/>
      <c r="C38" s="8"/>
      <c r="D38" s="159">
        <f>SUM(D35:D37)</f>
        <v>651740500</v>
      </c>
      <c r="E38" s="159">
        <f t="shared" ref="E38:H38" si="4">SUM(E35:E37)</f>
        <v>437787884.81</v>
      </c>
      <c r="F38" s="159">
        <f t="shared" si="4"/>
        <v>3300233.54</v>
      </c>
      <c r="G38" s="159">
        <f t="shared" si="4"/>
        <v>0</v>
      </c>
      <c r="H38" s="107">
        <f t="shared" si="4"/>
        <v>213952615.19</v>
      </c>
      <c r="I38" s="164"/>
      <c r="J38" s="164"/>
      <c r="K38" s="160"/>
      <c r="L38" s="159"/>
      <c r="M38" s="7"/>
      <c r="N38" s="12"/>
      <c r="O38" s="21"/>
      <c r="S38" s="13"/>
      <c r="T38" s="13"/>
    </row>
    <row r="39" spans="1:20" s="108" customFormat="1">
      <c r="A39" s="9"/>
      <c r="B39" s="30"/>
      <c r="C39" s="8"/>
      <c r="D39" s="159"/>
      <c r="E39" s="159"/>
      <c r="F39" s="159"/>
      <c r="G39" s="159"/>
      <c r="H39" s="107"/>
      <c r="I39" s="164"/>
      <c r="J39" s="164"/>
      <c r="K39" s="160"/>
      <c r="L39" s="159"/>
      <c r="M39" s="7"/>
      <c r="N39" s="12"/>
      <c r="O39" s="21"/>
      <c r="S39" s="13"/>
      <c r="T39" s="13"/>
    </row>
    <row r="40" spans="1:20" s="108" customFormat="1">
      <c r="A40" s="110" t="s">
        <v>93</v>
      </c>
      <c r="B40" s="4"/>
      <c r="C40" s="8"/>
      <c r="D40" s="12"/>
      <c r="E40" s="159"/>
      <c r="F40" s="159"/>
      <c r="G40" s="159"/>
      <c r="H40" s="107"/>
      <c r="I40" s="164"/>
      <c r="J40" s="164"/>
      <c r="K40" s="156"/>
      <c r="L40" s="12"/>
      <c r="M40" s="7"/>
      <c r="N40" s="12"/>
      <c r="O40" s="21"/>
      <c r="S40" s="13"/>
      <c r="T40" s="13"/>
    </row>
    <row r="41" spans="1:20" s="168" customFormat="1" ht="30.6" customHeight="1">
      <c r="A41" s="9" t="s">
        <v>94</v>
      </c>
      <c r="B41" s="4" t="s">
        <v>275</v>
      </c>
      <c r="C41" s="10" t="s">
        <v>37</v>
      </c>
      <c r="D41" s="12">
        <f>'Anexo 1'!E41</f>
        <v>296000000</v>
      </c>
      <c r="E41" s="12">
        <v>267664509.22</v>
      </c>
      <c r="F41" s="12">
        <v>16448532.43</v>
      </c>
      <c r="G41" s="12"/>
      <c r="H41" s="7">
        <f>D41-E41</f>
        <v>28335490.780000001</v>
      </c>
      <c r="I41" s="155">
        <f>E41/D41</f>
        <v>0.90427199060810814</v>
      </c>
      <c r="J41" s="155">
        <v>0.84189999999999998</v>
      </c>
      <c r="K41" s="156">
        <v>4</v>
      </c>
      <c r="L41" s="12" t="s">
        <v>33</v>
      </c>
      <c r="M41" s="7">
        <f>($A$6-'Anexo 1'!I41)/365</f>
        <v>5.2273972602739729</v>
      </c>
      <c r="N41" s="12">
        <f>('Anexo 1'!L41-'Anexo 1'!J41)/365</f>
        <v>9.3232876712328761</v>
      </c>
      <c r="O41" s="21">
        <f>($A$6-'Anexo 1'!J41)/365</f>
        <v>8.5452054794520542</v>
      </c>
      <c r="P41" s="166">
        <v>43565</v>
      </c>
      <c r="Q41" s="167"/>
      <c r="S41" s="13"/>
      <c r="T41" s="13"/>
    </row>
    <row r="42" spans="1:20" s="108" customFormat="1">
      <c r="A42" s="9"/>
      <c r="B42" s="4"/>
      <c r="C42" s="8"/>
      <c r="D42" s="159">
        <f>SUM(D41:D41)</f>
        <v>296000000</v>
      </c>
      <c r="E42" s="159">
        <f>SUM(E41:E41)</f>
        <v>267664509.22</v>
      </c>
      <c r="F42" s="159">
        <f>SUM(F41:F41)</f>
        <v>16448532.43</v>
      </c>
      <c r="G42" s="159">
        <f>SUM(G41:G41)</f>
        <v>0</v>
      </c>
      <c r="H42" s="107">
        <f>SUM(H41:H41)</f>
        <v>28335490.780000001</v>
      </c>
      <c r="I42" s="164"/>
      <c r="J42" s="164"/>
      <c r="K42" s="160"/>
      <c r="L42" s="159"/>
      <c r="M42" s="7"/>
      <c r="N42" s="159"/>
      <c r="O42" s="21"/>
      <c r="S42" s="13"/>
      <c r="T42" s="13"/>
    </row>
    <row r="43" spans="1:20">
      <c r="A43" s="124"/>
      <c r="B43" s="4"/>
      <c r="C43" s="8"/>
      <c r="D43" s="12"/>
      <c r="E43" s="169"/>
      <c r="F43" s="12"/>
      <c r="G43" s="12"/>
      <c r="H43" s="7"/>
      <c r="I43" s="155"/>
      <c r="J43" s="155"/>
      <c r="K43" s="156"/>
      <c r="L43" s="12"/>
      <c r="M43" s="7"/>
      <c r="N43" s="12"/>
      <c r="O43" s="21"/>
      <c r="S43" s="13"/>
      <c r="T43" s="13"/>
    </row>
    <row r="44" spans="1:20" ht="16.5" customHeight="1">
      <c r="A44" s="110" t="s">
        <v>96</v>
      </c>
      <c r="B44" s="30"/>
      <c r="C44" s="8"/>
      <c r="D44" s="12"/>
      <c r="F44" s="12"/>
      <c r="G44" s="12"/>
      <c r="H44" s="7"/>
      <c r="I44" s="155"/>
      <c r="J44" s="155"/>
      <c r="K44" s="156"/>
      <c r="L44" s="12"/>
      <c r="M44" s="7"/>
      <c r="N44" s="12"/>
      <c r="O44" s="21"/>
      <c r="S44" s="13"/>
      <c r="T44" s="13"/>
    </row>
    <row r="45" spans="1:20" ht="16.2">
      <c r="A45" s="9" t="s">
        <v>97</v>
      </c>
      <c r="B45" s="30" t="s">
        <v>329</v>
      </c>
      <c r="C45" s="8" t="s">
        <v>70</v>
      </c>
      <c r="D45" s="12">
        <f>'Anexo 1'!E45</f>
        <v>161555196.41969171</v>
      </c>
      <c r="E45" s="12">
        <f>(6088477478+26812195)/'Anexo 5'!Q80</f>
        <v>38011497.221531577</v>
      </c>
      <c r="F45" s="7">
        <f>(596740509+26812195)/'Anexo 5'!Q80</f>
        <v>3875887.021382397</v>
      </c>
      <c r="G45" s="7"/>
      <c r="H45" s="7">
        <f>D45-E45</f>
        <v>123543699.19816014</v>
      </c>
      <c r="I45" s="155">
        <f>E45/D45</f>
        <v>0.23528489373244582</v>
      </c>
      <c r="J45" s="155">
        <v>0.37240000000000001</v>
      </c>
      <c r="K45" s="156">
        <v>9</v>
      </c>
      <c r="L45" s="12" t="s">
        <v>33</v>
      </c>
      <c r="M45" s="7">
        <f>($A$6-'Anexo 1'!I45)/365</f>
        <v>7.0328767123287674</v>
      </c>
      <c r="N45" s="12">
        <f>('Anexo 1'!K45-'Anexo 1'!J45)/365</f>
        <v>9</v>
      </c>
      <c r="O45" s="21">
        <f>($A$6-'Anexo 1'!J45)/365</f>
        <v>6.7561643835616438</v>
      </c>
      <c r="S45" s="13"/>
      <c r="T45" s="13"/>
    </row>
    <row r="46" spans="1:20">
      <c r="A46" s="9"/>
      <c r="B46" s="30"/>
      <c r="C46" s="8"/>
      <c r="D46" s="159">
        <f>SUM(D45:D45)</f>
        <v>161555196.41969171</v>
      </c>
      <c r="E46" s="159">
        <f t="shared" ref="E46:H46" si="5">SUM(E45:E45)</f>
        <v>38011497.221531577</v>
      </c>
      <c r="F46" s="159">
        <f t="shared" si="5"/>
        <v>3875887.021382397</v>
      </c>
      <c r="G46" s="159">
        <f t="shared" si="5"/>
        <v>0</v>
      </c>
      <c r="H46" s="107">
        <f t="shared" si="5"/>
        <v>123543699.19816014</v>
      </c>
      <c r="I46" s="155"/>
      <c r="J46" s="155"/>
      <c r="K46" s="156"/>
      <c r="L46" s="12"/>
      <c r="M46" s="156"/>
      <c r="N46" s="12"/>
      <c r="O46" s="21"/>
      <c r="S46" s="13"/>
      <c r="T46" s="13"/>
    </row>
    <row r="47" spans="1:20" s="108" customFormat="1">
      <c r="A47" s="9"/>
      <c r="B47" s="170"/>
      <c r="C47" s="8"/>
      <c r="D47" s="12"/>
      <c r="E47" s="159"/>
      <c r="F47" s="159"/>
      <c r="G47" s="159"/>
      <c r="H47" s="107"/>
      <c r="I47" s="107"/>
      <c r="J47" s="164"/>
      <c r="K47" s="160"/>
      <c r="L47" s="159"/>
      <c r="M47" s="160"/>
      <c r="N47" s="159"/>
      <c r="O47" s="165"/>
      <c r="S47" s="13"/>
      <c r="T47" s="13"/>
    </row>
    <row r="48" spans="1:20" s="108" customFormat="1">
      <c r="A48" s="9" t="s">
        <v>98</v>
      </c>
      <c r="B48" s="170"/>
      <c r="C48" s="160"/>
      <c r="D48" s="159">
        <f>D20+D32+D38+D42+D46</f>
        <v>4482911653.709692</v>
      </c>
      <c r="E48" s="159">
        <f t="shared" ref="E48:H48" si="6">E20+E32+E38+E42+E46</f>
        <v>2088240178.4515316</v>
      </c>
      <c r="F48" s="159">
        <f>F20+F32+F38+F42+F46</f>
        <v>154885237.7313824</v>
      </c>
      <c r="G48" s="159">
        <f t="shared" si="6"/>
        <v>0</v>
      </c>
      <c r="H48" s="159">
        <f t="shared" si="6"/>
        <v>2394671475.2581601</v>
      </c>
      <c r="I48" s="107"/>
      <c r="J48" s="107"/>
      <c r="K48" s="159"/>
      <c r="L48" s="159"/>
      <c r="M48" s="160"/>
      <c r="N48" s="159"/>
      <c r="O48" s="165"/>
      <c r="S48" s="13"/>
      <c r="T48" s="13"/>
    </row>
    <row r="49" spans="1:20" ht="15" thickBot="1">
      <c r="A49" s="129"/>
      <c r="B49" s="171"/>
      <c r="C49" s="133"/>
      <c r="D49" s="172"/>
      <c r="E49" s="132"/>
      <c r="F49" s="132"/>
      <c r="G49" s="132"/>
      <c r="H49" s="132"/>
      <c r="I49" s="172"/>
      <c r="J49" s="173"/>
      <c r="K49" s="174"/>
      <c r="L49" s="174"/>
      <c r="M49" s="175"/>
      <c r="N49" s="174"/>
      <c r="O49" s="176"/>
      <c r="S49" s="13"/>
      <c r="T49" s="13"/>
    </row>
    <row r="50" spans="1:20">
      <c r="A50" s="108"/>
      <c r="B50" s="108"/>
      <c r="C50" s="77"/>
      <c r="D50" s="136"/>
      <c r="E50" s="177"/>
      <c r="F50" s="177"/>
      <c r="G50" s="177"/>
      <c r="H50" s="177"/>
      <c r="J50" s="13"/>
    </row>
    <row r="51" spans="1:20">
      <c r="A51" s="108"/>
      <c r="B51" s="108"/>
      <c r="C51" s="77"/>
      <c r="E51" s="177"/>
      <c r="F51" s="177"/>
      <c r="G51" s="177"/>
      <c r="H51" s="177"/>
      <c r="J51" s="13"/>
    </row>
    <row r="52" spans="1:20" ht="27" customHeight="1">
      <c r="A52" s="108" t="s">
        <v>99</v>
      </c>
      <c r="B52" s="108"/>
      <c r="C52" s="77"/>
      <c r="E52" s="177"/>
      <c r="F52" s="177"/>
      <c r="G52" s="177"/>
      <c r="H52" s="177"/>
      <c r="J52" s="1"/>
    </row>
    <row r="53" spans="1:20" ht="12.75" customHeight="1">
      <c r="A53" s="1"/>
      <c r="B53" s="1"/>
      <c r="E53" s="177"/>
      <c r="F53" s="177"/>
      <c r="G53" s="177"/>
      <c r="H53" s="177"/>
      <c r="J53" s="1"/>
    </row>
    <row r="54" spans="1:20" s="10" customFormat="1" ht="27.6" customHeight="1">
      <c r="A54" s="14" t="s">
        <v>100</v>
      </c>
      <c r="B54" s="14"/>
      <c r="C54" s="8"/>
      <c r="D54" s="178"/>
      <c r="E54" s="179"/>
      <c r="F54" s="179"/>
      <c r="G54" s="179"/>
      <c r="H54" s="179"/>
    </row>
    <row r="55" spans="1:20" s="10" customFormat="1" ht="27.6" customHeight="1">
      <c r="A55" s="420" t="s">
        <v>270</v>
      </c>
      <c r="B55" s="420"/>
      <c r="C55" s="420"/>
      <c r="D55" s="420"/>
      <c r="E55" s="420"/>
      <c r="F55" s="420"/>
      <c r="G55" s="420"/>
      <c r="H55" s="420"/>
      <c r="I55" s="420"/>
      <c r="J55" s="420"/>
      <c r="K55" s="420"/>
      <c r="L55" s="420"/>
    </row>
    <row r="56" spans="1:20" s="10" customFormat="1" ht="20.399999999999999" customHeight="1">
      <c r="A56" s="479" t="s">
        <v>328</v>
      </c>
      <c r="B56" s="479"/>
      <c r="C56" s="479"/>
      <c r="D56" s="479"/>
      <c r="E56" s="479"/>
      <c r="F56" s="479"/>
      <c r="G56" s="479"/>
      <c r="H56" s="479"/>
      <c r="I56" s="479"/>
      <c r="J56" s="479"/>
      <c r="K56" s="479"/>
      <c r="L56" s="479"/>
      <c r="M56" s="180"/>
    </row>
    <row r="57" spans="1:20" s="10" customFormat="1" ht="28.2" customHeight="1">
      <c r="A57" s="420" t="s">
        <v>272</v>
      </c>
      <c r="B57" s="420"/>
      <c r="C57" s="420"/>
      <c r="D57" s="420"/>
      <c r="E57" s="420"/>
      <c r="F57" s="420"/>
      <c r="G57" s="420"/>
      <c r="H57" s="420"/>
      <c r="I57" s="420"/>
      <c r="J57" s="420"/>
      <c r="K57" s="420"/>
      <c r="L57" s="420"/>
      <c r="M57" s="180"/>
    </row>
    <row r="58" spans="1:20" s="15" customFormat="1" ht="22.2" customHeight="1">
      <c r="A58" s="434" t="s">
        <v>118</v>
      </c>
      <c r="B58" s="434"/>
      <c r="C58" s="434"/>
      <c r="D58" s="434"/>
      <c r="E58" s="434"/>
      <c r="F58" s="434"/>
      <c r="G58" s="434"/>
      <c r="H58" s="434"/>
      <c r="I58" s="434"/>
      <c r="J58" s="434"/>
      <c r="K58" s="434"/>
      <c r="L58" s="434"/>
      <c r="M58" s="181"/>
      <c r="N58" s="180"/>
      <c r="O58" s="180"/>
    </row>
    <row r="59" spans="1:20" s="15" customFormat="1" ht="50.4" customHeight="1">
      <c r="A59" s="419" t="s">
        <v>119</v>
      </c>
      <c r="B59" s="419"/>
      <c r="C59" s="419"/>
      <c r="D59" s="419"/>
      <c r="E59" s="419"/>
      <c r="F59" s="419"/>
      <c r="G59" s="419"/>
      <c r="H59" s="419"/>
      <c r="I59" s="419"/>
      <c r="J59" s="419"/>
      <c r="K59" s="419"/>
      <c r="L59" s="419"/>
      <c r="M59" s="181"/>
      <c r="N59" s="180"/>
      <c r="O59" s="180"/>
    </row>
    <row r="60" spans="1:20" s="15" customFormat="1" ht="34.200000000000003" customHeight="1">
      <c r="A60" s="420" t="s">
        <v>276</v>
      </c>
      <c r="B60" s="420"/>
      <c r="C60" s="420"/>
      <c r="D60" s="420"/>
      <c r="E60" s="420"/>
      <c r="F60" s="420"/>
      <c r="G60" s="420"/>
      <c r="H60" s="420"/>
      <c r="I60" s="420"/>
      <c r="J60" s="420"/>
      <c r="K60" s="420"/>
      <c r="L60" s="420"/>
      <c r="M60" s="182"/>
    </row>
    <row r="61" spans="1:20" s="15" customFormat="1" ht="27.75" customHeight="1">
      <c r="B61" s="183"/>
      <c r="C61" s="5"/>
      <c r="E61" s="181"/>
      <c r="F61" s="181"/>
      <c r="G61" s="181"/>
      <c r="H61" s="181"/>
    </row>
    <row r="62" spans="1:20" s="15" customFormat="1" ht="27.75" customHeight="1">
      <c r="A62" s="14" t="s">
        <v>259</v>
      </c>
    </row>
    <row r="63" spans="1:20" s="15" customFormat="1" ht="27.75" customHeight="1">
      <c r="A63" s="6" t="s">
        <v>116</v>
      </c>
      <c r="B63" s="184"/>
      <c r="C63" s="184"/>
      <c r="D63" s="184"/>
      <c r="E63" s="184"/>
      <c r="F63" s="184"/>
      <c r="G63" s="184"/>
      <c r="H63" s="184"/>
      <c r="I63" s="184"/>
      <c r="J63" s="184"/>
      <c r="K63" s="184"/>
      <c r="L63" s="184"/>
      <c r="M63" s="184"/>
    </row>
    <row r="64" spans="1:20" s="15" customFormat="1" ht="27.75" customHeight="1">
      <c r="A64" s="6" t="s">
        <v>117</v>
      </c>
      <c r="B64" s="184"/>
      <c r="C64" s="184"/>
      <c r="D64" s="184"/>
      <c r="E64" s="184"/>
      <c r="F64" s="184"/>
      <c r="G64" s="184"/>
      <c r="H64" s="184"/>
      <c r="I64" s="184"/>
      <c r="J64" s="184"/>
      <c r="K64" s="184"/>
      <c r="L64" s="139"/>
      <c r="M64" s="184"/>
      <c r="N64" s="184"/>
      <c r="O64" s="184"/>
    </row>
    <row r="65" spans="1:27" s="15" customFormat="1" ht="27.75" customHeight="1">
      <c r="B65" s="3"/>
      <c r="C65" s="16"/>
      <c r="D65" s="3"/>
      <c r="E65" s="3"/>
      <c r="F65" s="185"/>
      <c r="G65" s="185"/>
      <c r="H65" s="3"/>
      <c r="I65" s="3"/>
      <c r="J65" s="185"/>
      <c r="K65" s="3"/>
      <c r="L65" s="3"/>
      <c r="M65" s="3"/>
      <c r="N65" s="184"/>
      <c r="O65" s="184"/>
      <c r="P65" s="184"/>
      <c r="Q65" s="184"/>
      <c r="R65" s="184"/>
      <c r="S65" s="184"/>
      <c r="T65" s="184"/>
      <c r="U65" s="184"/>
      <c r="V65" s="184"/>
      <c r="W65" s="184"/>
      <c r="X65" s="184"/>
      <c r="Y65" s="184"/>
      <c r="Z65" s="184"/>
      <c r="AA65" s="184"/>
    </row>
    <row r="66" spans="1:27" s="3" customFormat="1" ht="27.75" customHeight="1">
      <c r="B66" s="186"/>
      <c r="C66" s="16"/>
      <c r="E66" s="187"/>
      <c r="F66" s="188"/>
      <c r="G66" s="188"/>
      <c r="H66" s="187"/>
      <c r="J66" s="185"/>
      <c r="N66" s="184"/>
      <c r="O66" s="184"/>
    </row>
    <row r="67" spans="1:27" s="3" customFormat="1" ht="16.5" customHeight="1"/>
    <row r="68" spans="1:27" s="3" customFormat="1"/>
    <row r="69" spans="1:27">
      <c r="A69" s="429"/>
      <c r="B69" s="429"/>
      <c r="C69" s="429"/>
      <c r="D69" s="429"/>
      <c r="E69" s="429"/>
      <c r="F69" s="429"/>
      <c r="G69" s="429"/>
      <c r="H69" s="429"/>
      <c r="I69" s="429"/>
      <c r="J69" s="429"/>
      <c r="K69" s="429"/>
      <c r="L69" s="429"/>
      <c r="M69" s="429"/>
      <c r="N69" s="429"/>
      <c r="O69" s="429"/>
      <c r="P69" s="429"/>
      <c r="Q69" s="429"/>
      <c r="R69" s="429"/>
      <c r="S69" s="429"/>
      <c r="T69" s="429"/>
      <c r="U69" s="429"/>
      <c r="V69" s="429"/>
      <c r="W69" s="429"/>
      <c r="X69" s="429"/>
      <c r="Y69" s="429"/>
      <c r="Z69" s="429"/>
      <c r="AA69" s="429"/>
    </row>
    <row r="72" spans="1:27">
      <c r="A72" s="189"/>
      <c r="B72" s="189"/>
      <c r="C72" s="189"/>
      <c r="D72" s="189"/>
      <c r="E72" s="189"/>
      <c r="F72" s="189"/>
      <c r="G72" s="189"/>
      <c r="H72" s="189"/>
      <c r="I72" s="189"/>
      <c r="J72" s="189"/>
      <c r="K72" s="189"/>
      <c r="L72" s="189"/>
      <c r="M72" s="189"/>
      <c r="N72" s="189"/>
      <c r="O72" s="189"/>
      <c r="P72" s="189"/>
      <c r="Q72" s="189"/>
      <c r="R72" s="189"/>
      <c r="S72" s="189"/>
      <c r="T72" s="189"/>
      <c r="U72" s="189"/>
      <c r="V72" s="189"/>
      <c r="W72" s="189"/>
      <c r="X72" s="189"/>
      <c r="Y72" s="189"/>
      <c r="Z72" s="189"/>
      <c r="AA72" s="189"/>
    </row>
    <row r="73" spans="1:27">
      <c r="A73" s="190"/>
      <c r="B73" s="191"/>
      <c r="C73" s="93"/>
      <c r="D73" s="191"/>
      <c r="E73" s="191"/>
      <c r="F73" s="192"/>
      <c r="G73" s="192"/>
      <c r="H73" s="191"/>
      <c r="I73" s="191"/>
      <c r="J73" s="192"/>
      <c r="K73" s="191"/>
      <c r="L73" s="191"/>
      <c r="M73" s="191"/>
      <c r="N73" s="191"/>
      <c r="O73" s="191"/>
    </row>
    <row r="74" spans="1:27">
      <c r="A74" s="1"/>
    </row>
    <row r="75" spans="1:27">
      <c r="A75" s="1"/>
    </row>
    <row r="80" spans="1:27">
      <c r="A80" s="9"/>
      <c r="B80" s="4"/>
      <c r="C80" s="8"/>
      <c r="D80" s="7"/>
      <c r="E80" s="144"/>
      <c r="G80" s="136"/>
      <c r="H80" s="1"/>
      <c r="I80" s="80"/>
      <c r="J80" s="1"/>
    </row>
    <row r="81" spans="1:10">
      <c r="A81" s="9"/>
      <c r="B81" s="6"/>
      <c r="C81" s="8"/>
      <c r="D81" s="7"/>
      <c r="E81" s="144"/>
      <c r="G81" s="136"/>
      <c r="H81" s="1"/>
      <c r="I81" s="80"/>
      <c r="J81" s="1"/>
    </row>
    <row r="82" spans="1:10">
      <c r="A82" s="9"/>
      <c r="B82" s="4"/>
      <c r="C82" s="8"/>
      <c r="D82" s="7"/>
      <c r="E82" s="144"/>
      <c r="G82" s="136"/>
      <c r="H82" s="1"/>
      <c r="I82" s="80"/>
      <c r="J82" s="1"/>
    </row>
    <row r="83" spans="1:10">
      <c r="A83" s="9"/>
      <c r="B83" s="4"/>
      <c r="C83" s="8"/>
      <c r="D83" s="7"/>
      <c r="E83" s="144"/>
      <c r="G83" s="136"/>
      <c r="H83" s="1"/>
      <c r="I83" s="80"/>
      <c r="J83" s="1"/>
    </row>
    <row r="84" spans="1:10">
      <c r="A84" s="9"/>
      <c r="B84" s="4"/>
      <c r="C84" s="8"/>
      <c r="D84" s="7"/>
      <c r="E84" s="144"/>
      <c r="G84" s="136"/>
      <c r="H84" s="1"/>
      <c r="I84" s="80"/>
      <c r="J84" s="1"/>
    </row>
    <row r="85" spans="1:10">
      <c r="A85" s="9"/>
      <c r="B85" s="4"/>
      <c r="C85" s="8"/>
      <c r="D85" s="7"/>
      <c r="E85" s="144"/>
      <c r="G85" s="136"/>
      <c r="H85" s="1"/>
      <c r="I85" s="80"/>
      <c r="J85" s="1"/>
    </row>
    <row r="86" spans="1:10">
      <c r="A86" s="9"/>
      <c r="B86" s="4"/>
      <c r="C86" s="104"/>
      <c r="D86" s="7"/>
      <c r="E86" s="144"/>
      <c r="G86" s="136"/>
      <c r="H86" s="1"/>
      <c r="I86" s="80"/>
      <c r="J86" s="1"/>
    </row>
    <row r="87" spans="1:10">
      <c r="A87" s="9"/>
      <c r="B87" s="4"/>
      <c r="C87" s="8"/>
      <c r="D87" s="7"/>
      <c r="E87" s="144"/>
      <c r="G87" s="136"/>
      <c r="H87" s="1"/>
      <c r="I87" s="80"/>
      <c r="J87" s="1"/>
    </row>
    <row r="88" spans="1:10">
      <c r="A88" s="9"/>
      <c r="B88" s="4"/>
      <c r="C88" s="8"/>
      <c r="D88" s="7"/>
      <c r="E88" s="144"/>
      <c r="G88" s="136"/>
      <c r="H88" s="1"/>
      <c r="I88" s="80"/>
      <c r="J88" s="1"/>
    </row>
    <row r="89" spans="1:10">
      <c r="A89" s="9"/>
      <c r="B89" s="78"/>
      <c r="C89" s="105"/>
      <c r="D89" s="107"/>
      <c r="E89" s="144"/>
      <c r="G89" s="136"/>
      <c r="H89" s="1"/>
      <c r="I89" s="80"/>
      <c r="J89" s="1"/>
    </row>
    <row r="90" spans="1:10">
      <c r="A90" s="9"/>
      <c r="B90" s="78"/>
      <c r="C90" s="105"/>
      <c r="D90" s="107"/>
      <c r="E90" s="144"/>
      <c r="G90" s="136"/>
      <c r="H90" s="1"/>
      <c r="I90" s="80"/>
      <c r="J90" s="1"/>
    </row>
    <row r="91" spans="1:10">
      <c r="A91" s="110"/>
      <c r="B91" s="4"/>
      <c r="C91" s="8"/>
      <c r="D91" s="7"/>
      <c r="E91" s="144"/>
      <c r="G91" s="136"/>
      <c r="H91" s="1"/>
      <c r="I91" s="80"/>
      <c r="J91" s="1"/>
    </row>
    <row r="92" spans="1:10">
      <c r="A92" s="9"/>
      <c r="B92" s="113"/>
      <c r="D92" s="7"/>
      <c r="E92" s="144"/>
      <c r="G92" s="136"/>
      <c r="H92" s="1"/>
      <c r="I92" s="80"/>
      <c r="J92" s="1"/>
    </row>
    <row r="93" spans="1:10">
      <c r="A93" s="115"/>
      <c r="B93" s="6"/>
      <c r="C93" s="424"/>
      <c r="D93" s="7"/>
      <c r="E93" s="144"/>
      <c r="G93" s="136"/>
      <c r="H93" s="1"/>
      <c r="I93" s="80"/>
      <c r="J93" s="1"/>
    </row>
    <row r="94" spans="1:10">
      <c r="A94" s="115"/>
      <c r="B94" s="6"/>
      <c r="C94" s="424"/>
      <c r="D94" s="7"/>
      <c r="E94" s="144"/>
      <c r="G94" s="136"/>
      <c r="H94" s="1"/>
      <c r="I94" s="80"/>
      <c r="J94" s="1"/>
    </row>
    <row r="95" spans="1:10">
      <c r="A95" s="115"/>
      <c r="B95" s="6"/>
      <c r="C95" s="8"/>
      <c r="D95" s="7"/>
      <c r="E95" s="144"/>
      <c r="G95" s="136"/>
      <c r="H95" s="1"/>
      <c r="I95" s="80"/>
      <c r="J95" s="1"/>
    </row>
    <row r="96" spans="1:10">
      <c r="A96" s="115"/>
      <c r="B96" s="6"/>
      <c r="C96" s="8"/>
      <c r="D96" s="7"/>
      <c r="E96" s="144"/>
      <c r="G96" s="136"/>
      <c r="H96" s="1"/>
      <c r="I96" s="80"/>
      <c r="J96" s="1"/>
    </row>
    <row r="97" spans="1:10">
      <c r="A97" s="116"/>
      <c r="B97" s="117"/>
      <c r="C97" s="8"/>
      <c r="D97" s="7"/>
      <c r="E97" s="144"/>
      <c r="G97" s="136"/>
      <c r="H97" s="1"/>
      <c r="I97" s="80"/>
      <c r="J97" s="1"/>
    </row>
    <row r="98" spans="1:10">
      <c r="A98" s="116"/>
      <c r="B98" s="117"/>
      <c r="C98" s="8"/>
      <c r="D98" s="7"/>
      <c r="E98" s="144"/>
      <c r="G98" s="136"/>
      <c r="H98" s="1"/>
      <c r="I98" s="80"/>
      <c r="J98" s="1"/>
    </row>
    <row r="99" spans="1:10">
      <c r="A99" s="116"/>
      <c r="B99" s="117"/>
      <c r="C99" s="8"/>
      <c r="D99" s="7"/>
      <c r="E99" s="144"/>
      <c r="G99" s="136"/>
      <c r="H99" s="1"/>
      <c r="I99" s="80"/>
      <c r="J99" s="1"/>
    </row>
    <row r="100" spans="1:10">
      <c r="A100" s="116"/>
      <c r="B100" s="117"/>
      <c r="C100" s="8"/>
      <c r="D100" s="7"/>
      <c r="E100" s="144"/>
      <c r="G100" s="136"/>
      <c r="H100" s="1"/>
      <c r="I100" s="80"/>
      <c r="J100" s="1"/>
    </row>
    <row r="101" spans="1:10">
      <c r="A101" s="9"/>
      <c r="B101" s="78"/>
      <c r="C101" s="105"/>
      <c r="D101" s="107"/>
      <c r="E101" s="144"/>
      <c r="G101" s="136"/>
      <c r="H101" s="1"/>
      <c r="I101" s="80"/>
      <c r="J101" s="1"/>
    </row>
    <row r="102" spans="1:10">
      <c r="A102" s="124"/>
      <c r="B102" s="4"/>
      <c r="C102" s="8"/>
      <c r="D102" s="7"/>
      <c r="E102" s="144"/>
      <c r="G102" s="136"/>
      <c r="H102" s="1"/>
      <c r="I102" s="80"/>
      <c r="J102" s="1"/>
    </row>
    <row r="103" spans="1:10">
      <c r="A103" s="110"/>
      <c r="B103" s="4"/>
      <c r="C103" s="8"/>
      <c r="D103" s="7"/>
      <c r="E103" s="144"/>
      <c r="G103" s="136"/>
      <c r="H103" s="1"/>
      <c r="I103" s="80"/>
      <c r="J103" s="1"/>
    </row>
    <row r="104" spans="1:10">
      <c r="A104" s="9"/>
      <c r="B104" s="10"/>
      <c r="C104" s="8"/>
      <c r="D104" s="7"/>
      <c r="E104" s="144"/>
      <c r="G104" s="136"/>
      <c r="H104" s="1"/>
      <c r="I104" s="80"/>
      <c r="J104" s="1"/>
    </row>
    <row r="105" spans="1:10">
      <c r="A105" s="9"/>
      <c r="B105" s="30"/>
      <c r="C105" s="8"/>
      <c r="D105" s="7"/>
      <c r="E105" s="144"/>
      <c r="G105" s="136"/>
      <c r="H105" s="1"/>
      <c r="I105" s="80"/>
      <c r="J105" s="1"/>
    </row>
    <row r="106" spans="1:10">
      <c r="A106" s="9"/>
      <c r="B106" s="30"/>
      <c r="C106" s="8"/>
      <c r="D106" s="7"/>
      <c r="E106" s="144"/>
      <c r="G106" s="136"/>
      <c r="H106" s="1"/>
      <c r="I106" s="80"/>
      <c r="J106" s="1"/>
    </row>
    <row r="107" spans="1:10">
      <c r="A107" s="9"/>
      <c r="B107" s="10"/>
      <c r="C107" s="8"/>
      <c r="D107" s="107"/>
      <c r="E107" s="144"/>
      <c r="G107" s="136"/>
      <c r="H107" s="1"/>
      <c r="I107" s="80"/>
      <c r="J107" s="1"/>
    </row>
    <row r="108" spans="1:10">
      <c r="A108" s="124"/>
      <c r="B108" s="4"/>
      <c r="C108" s="8"/>
      <c r="D108" s="7"/>
      <c r="E108" s="144"/>
      <c r="G108" s="136"/>
      <c r="H108" s="1"/>
      <c r="I108" s="80"/>
      <c r="J108" s="1"/>
    </row>
    <row r="109" spans="1:10">
      <c r="A109" s="9"/>
      <c r="B109" s="4"/>
      <c r="C109" s="8"/>
      <c r="D109" s="7"/>
      <c r="E109" s="144"/>
      <c r="G109" s="136"/>
      <c r="H109" s="1"/>
      <c r="I109" s="80"/>
      <c r="J109" s="1"/>
    </row>
    <row r="110" spans="1:10">
      <c r="A110" s="9"/>
      <c r="B110" s="125"/>
      <c r="C110" s="10"/>
      <c r="D110" s="7"/>
      <c r="E110" s="144"/>
      <c r="G110" s="136"/>
      <c r="H110" s="1"/>
      <c r="I110" s="80"/>
      <c r="J110" s="1"/>
    </row>
    <row r="111" spans="1:10">
      <c r="A111" s="9"/>
      <c r="B111" s="4"/>
      <c r="C111" s="8"/>
      <c r="D111" s="107"/>
      <c r="E111" s="144"/>
      <c r="G111" s="136"/>
      <c r="H111" s="1"/>
      <c r="I111" s="80"/>
      <c r="J111" s="1"/>
    </row>
    <row r="112" spans="1:10">
      <c r="A112" s="124"/>
      <c r="B112" s="4"/>
      <c r="C112" s="8"/>
      <c r="D112" s="7"/>
      <c r="E112" s="144"/>
      <c r="G112" s="136"/>
      <c r="H112" s="1"/>
      <c r="I112" s="80"/>
      <c r="J112" s="1"/>
    </row>
    <row r="113" spans="1:10">
      <c r="A113" s="110"/>
      <c r="B113" s="30"/>
      <c r="C113" s="8"/>
      <c r="D113" s="7"/>
      <c r="E113" s="144"/>
      <c r="G113" s="136"/>
      <c r="H113" s="1"/>
      <c r="I113" s="80"/>
      <c r="J113" s="1"/>
    </row>
    <row r="114" spans="1:10">
      <c r="A114" s="9"/>
      <c r="B114" s="30"/>
      <c r="D114" s="7"/>
      <c r="E114" s="144"/>
      <c r="G114" s="136"/>
      <c r="H114" s="1"/>
      <c r="I114" s="80"/>
      <c r="J114" s="1"/>
    </row>
    <row r="115" spans="1:10">
      <c r="A115" s="9"/>
      <c r="B115" s="30"/>
      <c r="C115" s="8"/>
      <c r="D115" s="107"/>
      <c r="E115" s="144"/>
      <c r="G115" s="136"/>
      <c r="H115" s="1"/>
      <c r="I115" s="80"/>
      <c r="J115" s="1"/>
    </row>
    <row r="116" spans="1:10">
      <c r="D116" s="136"/>
      <c r="E116" s="144"/>
      <c r="G116" s="136"/>
      <c r="H116" s="1"/>
      <c r="I116" s="80"/>
      <c r="J116" s="1"/>
    </row>
    <row r="117" spans="1:10">
      <c r="D117" s="136"/>
      <c r="E117" s="144"/>
      <c r="G117" s="136"/>
      <c r="H117" s="1"/>
      <c r="I117" s="80"/>
      <c r="J117" s="1"/>
    </row>
    <row r="118" spans="1:10">
      <c r="D118" s="136"/>
      <c r="E118" s="144"/>
      <c r="G118" s="136"/>
      <c r="H118" s="1"/>
      <c r="I118" s="80"/>
      <c r="J118" s="1"/>
    </row>
    <row r="119" spans="1:10">
      <c r="D119" s="136"/>
      <c r="E119" s="144"/>
      <c r="G119" s="136"/>
      <c r="H119" s="1"/>
      <c r="I119" s="80"/>
      <c r="J119" s="1"/>
    </row>
    <row r="120" spans="1:10">
      <c r="D120" s="136"/>
      <c r="E120" s="144"/>
      <c r="G120" s="136"/>
      <c r="H120" s="1"/>
      <c r="I120" s="80"/>
      <c r="J120" s="1"/>
    </row>
    <row r="121" spans="1:10">
      <c r="D121" s="136"/>
      <c r="E121" s="144"/>
      <c r="G121" s="136"/>
      <c r="H121" s="1"/>
      <c r="I121" s="80"/>
      <c r="J121" s="1"/>
    </row>
    <row r="122" spans="1:10">
      <c r="D122" s="136"/>
      <c r="E122" s="144"/>
      <c r="G122" s="136"/>
      <c r="H122" s="1"/>
      <c r="I122" s="80"/>
      <c r="J122" s="1"/>
    </row>
    <row r="123" spans="1:10">
      <c r="D123" s="136"/>
      <c r="E123" s="144"/>
      <c r="G123" s="136"/>
      <c r="H123" s="1"/>
      <c r="I123" s="80"/>
      <c r="J123" s="1"/>
    </row>
    <row r="124" spans="1:10">
      <c r="D124" s="136"/>
      <c r="E124" s="144"/>
      <c r="G124" s="136"/>
      <c r="H124" s="1"/>
      <c r="I124" s="80"/>
      <c r="J124" s="1"/>
    </row>
    <row r="125" spans="1:10">
      <c r="D125" s="136"/>
      <c r="E125" s="144"/>
      <c r="G125" s="136"/>
      <c r="H125" s="1"/>
      <c r="I125" s="80"/>
      <c r="J125" s="1"/>
    </row>
    <row r="126" spans="1:10">
      <c r="D126" s="136"/>
      <c r="E126" s="144"/>
      <c r="G126" s="136"/>
      <c r="H126" s="1"/>
      <c r="I126" s="80"/>
      <c r="J126" s="1"/>
    </row>
    <row r="127" spans="1:10">
      <c r="D127" s="136"/>
      <c r="E127" s="144"/>
      <c r="G127" s="136"/>
      <c r="H127" s="1"/>
      <c r="I127" s="80"/>
      <c r="J127" s="1"/>
    </row>
    <row r="128" spans="1:10">
      <c r="D128" s="136"/>
      <c r="E128" s="144"/>
      <c r="G128" s="136"/>
      <c r="H128" s="1"/>
      <c r="I128" s="80"/>
      <c r="J128" s="1"/>
    </row>
    <row r="129" spans="4:10">
      <c r="D129" s="136"/>
      <c r="E129" s="144"/>
      <c r="G129" s="136"/>
      <c r="H129" s="1"/>
      <c r="I129" s="80"/>
      <c r="J129" s="1"/>
    </row>
    <row r="130" spans="4:10">
      <c r="D130" s="136"/>
      <c r="E130" s="144"/>
      <c r="G130" s="136"/>
      <c r="H130" s="1"/>
      <c r="I130" s="80"/>
      <c r="J130" s="1"/>
    </row>
    <row r="131" spans="4:10">
      <c r="D131" s="136"/>
      <c r="E131" s="144"/>
      <c r="G131" s="136"/>
      <c r="H131" s="1"/>
      <c r="I131" s="80"/>
      <c r="J131" s="1"/>
    </row>
  </sheetData>
  <sheetProtection algorithmName="SHA-512" hashValue="mde/zwQKSTlhXRXhPy9cL03Y74Qg79N57ixy6gkebP998KmYwWu/OFAE+AiJM4y8yOlV1qDyYwLDE9PCPa8zcg==" saltValue="bV2cD6w7qamFcmyKkSYdUg==" spinCount="100000" sheet="1" objects="1" scenarios="1"/>
  <mergeCells count="30">
    <mergeCell ref="K7:M7"/>
    <mergeCell ref="C24:C25"/>
    <mergeCell ref="A6:O6"/>
    <mergeCell ref="A3:O3"/>
    <mergeCell ref="A4:O4"/>
    <mergeCell ref="A5:O5"/>
    <mergeCell ref="A7:A8"/>
    <mergeCell ref="B7:B8"/>
    <mergeCell ref="I7:J7"/>
    <mergeCell ref="C7:C8"/>
    <mergeCell ref="D7:D8"/>
    <mergeCell ref="E7:E8"/>
    <mergeCell ref="F7:F8"/>
    <mergeCell ref="H7:H8"/>
    <mergeCell ref="N7:O7"/>
    <mergeCell ref="G7:G8"/>
    <mergeCell ref="C93:C94"/>
    <mergeCell ref="L24:L25"/>
    <mergeCell ref="A69:AA69"/>
    <mergeCell ref="K24:K25"/>
    <mergeCell ref="J24:J25"/>
    <mergeCell ref="O24:O25"/>
    <mergeCell ref="N24:N25"/>
    <mergeCell ref="M24:M25"/>
    <mergeCell ref="A59:L59"/>
    <mergeCell ref="A55:L55"/>
    <mergeCell ref="A56:L56"/>
    <mergeCell ref="A57:L57"/>
    <mergeCell ref="A58:L58"/>
    <mergeCell ref="A60:L60"/>
  </mergeCells>
  <phoneticPr fontId="0" type="noConversion"/>
  <conditionalFormatting sqref="A69:A1048576 A62:A64 A1:A60">
    <cfRule type="duplicateValues" dxfId="14" priority="36"/>
  </conditionalFormatting>
  <printOptions horizontalCentered="1" verticalCentered="1"/>
  <pageMargins left="0.15748031496062992" right="0" top="0.15748031496062992" bottom="0.39370078740157483" header="0" footer="0.39370078740157483"/>
  <pageSetup scale="27" orientation="landscape" r:id="rId1"/>
  <headerFooter alignWithMargins="0"/>
  <ignoredErrors>
    <ignoredError sqref="P43:R44 P45:R47 H51:H52 I49 C49:F49 H49 A50:C50 A49:B49 U43:V44 U32:V34 U20:V20 U22:V22 U38:V38 U45:V47 N50:O50 N49:O49 E50 N45:O45 D45:D47 C45:C46 N47:O47 N42 N46:O46 N43:O44 N48:O48 A45 A46:B46 A42:B42 A47:B47 A43:B44 A48:B48 H43:H44 D42:D44 C42:C44 I47 I42 C47 F47 I46 F43 I43:I44 C48 I48:J48 F44 D37 H47 G47 H18:H19 H37 H23 E47 E43:E46 A31:H31 D48:E48 H15 H12:H14 D18 C17 C19:D19 C18 G45:H45 F48:H48 K48:M48 K43:L44 K46:M46 K42:L42 K47:M47 K45:L45 K49:M49 H50:M50" unlockedFormula="1"/>
    <ignoredError sqref="A11 H10:J10 D22:F22 A15 A20:C23 N3:O6 A17:B17 A32:C32 I40 C39:F40 A33:F34 H39:I39 H21:H22 I38 P22:R22 A12 C12:C13 A7:C7 J7 H8 A8:F8 A10:E10 A3:F3 A38:C38 A29:D30 C35:D36 D41 K23:L23 N21:O22 K38:L40 N20:R20 A26:C26 A35:A36 A39:B40 K8:L8 C28:D28 A27:A28 C27 N36:O36 K11 O11 L12 A5:F6 B4:F4 H33:I36 I32 K13 K35 K25:L25 O25 A16 B24:C24 B25:C25 I20:I29 D23:D27 H24:H30 K24:L24 H16:I17 O24 O35 K41 K34:L34 N32:R34 O7 H40:H41 N23 D21 F21 N10:O10 I12:I15 P38:R38 L7:M7 K14:L14 O13:O14 O17 O26:O27 D11:D15 D17 C16:D16 K15 N15:O16 K26:K28 N28:O29 L10:M10 K16:L17 L36 K29:L30 K20:L22 K32:L33 H3:M6 C11 A14 C14 C15 A41" numberStoredAsText="1" unlockedFormula="1"/>
    <ignoredError sqref="P39:R41 P35:R36 P21:R21 P10:R10 P23:R30 P12:R17 Q11:R11 P3:R8" numberStoredAsText="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ransitionEvaluation="1"/>
  <dimension ref="A1:AC97"/>
  <sheetViews>
    <sheetView showGridLines="0" topLeftCell="A3" zoomScale="70" zoomScaleNormal="70" zoomScaleSheetLayoutView="40" workbookViewId="0">
      <selection activeCell="A3" sqref="A3:R61"/>
    </sheetView>
  </sheetViews>
  <sheetFormatPr baseColWidth="10" defaultColWidth="9" defaultRowHeight="14.4"/>
  <cols>
    <col min="1" max="1" width="33.33203125" style="142" customWidth="1"/>
    <col min="2" max="2" width="52.33203125" style="142" customWidth="1"/>
    <col min="3" max="3" width="16.6640625" style="1" bestFit="1" customWidth="1"/>
    <col min="4" max="4" width="30.44140625" style="1" customWidth="1"/>
    <col min="5" max="5" width="33.21875" style="1" customWidth="1"/>
    <col min="6" max="6" width="24.21875" style="1" bestFit="1" customWidth="1"/>
    <col min="7" max="7" width="23.109375" style="1" bestFit="1" customWidth="1"/>
    <col min="8" max="8" width="22.44140625" style="1" customWidth="1"/>
    <col min="9" max="9" width="23.33203125" style="193" hidden="1" customWidth="1"/>
    <col min="10" max="10" width="22.77734375" style="1" hidden="1" customWidth="1"/>
    <col min="11" max="11" width="27.77734375" style="1" customWidth="1"/>
    <col min="12" max="12" width="23.109375" style="1" bestFit="1" customWidth="1"/>
    <col min="13" max="13" width="24.33203125" style="1" bestFit="1" customWidth="1"/>
    <col min="14" max="14" width="24" style="1" bestFit="1" customWidth="1"/>
    <col min="15" max="15" width="25.44140625" style="1" bestFit="1" customWidth="1"/>
    <col min="16" max="16" width="26.44140625" style="8" customWidth="1"/>
    <col min="17" max="17" width="21.6640625" style="8" customWidth="1"/>
    <col min="18" max="18" width="22.33203125" style="8" customWidth="1"/>
    <col min="19" max="19" width="19.44140625" style="96" bestFit="1" customWidth="1"/>
    <col min="20" max="20" width="34.33203125" style="1" customWidth="1"/>
    <col min="21" max="21" width="13.21875" style="1" bestFit="1" customWidth="1"/>
    <col min="22" max="22" width="12.109375" style="1" bestFit="1" customWidth="1"/>
    <col min="23" max="23" width="11" style="1"/>
    <col min="24" max="16384" width="9" style="1"/>
  </cols>
  <sheetData>
    <row r="1" spans="1:24" ht="43.95" customHeight="1"/>
    <row r="2" spans="1:24" ht="63.75" customHeight="1"/>
    <row r="3" spans="1:24">
      <c r="A3" s="448" t="s">
        <v>120</v>
      </c>
      <c r="B3" s="448"/>
      <c r="C3" s="448"/>
      <c r="D3" s="448"/>
      <c r="E3" s="448"/>
      <c r="F3" s="448"/>
      <c r="G3" s="448"/>
      <c r="H3" s="448"/>
      <c r="I3" s="448"/>
      <c r="J3" s="448"/>
      <c r="K3" s="448"/>
      <c r="L3" s="448"/>
      <c r="M3" s="448"/>
      <c r="N3" s="448"/>
      <c r="O3" s="448"/>
      <c r="P3" s="448"/>
      <c r="Q3" s="77"/>
      <c r="R3" s="77"/>
    </row>
    <row r="4" spans="1:24">
      <c r="A4" s="448" t="s">
        <v>6</v>
      </c>
      <c r="B4" s="448"/>
      <c r="C4" s="448"/>
      <c r="D4" s="448"/>
      <c r="E4" s="448"/>
      <c r="F4" s="448"/>
      <c r="G4" s="448"/>
      <c r="H4" s="448"/>
      <c r="I4" s="448"/>
      <c r="J4" s="448"/>
      <c r="K4" s="448"/>
      <c r="L4" s="448"/>
      <c r="M4" s="448"/>
      <c r="N4" s="448"/>
      <c r="O4" s="448"/>
      <c r="P4" s="448"/>
      <c r="Q4" s="77"/>
      <c r="R4" s="77"/>
    </row>
    <row r="5" spans="1:24">
      <c r="A5" s="448" t="s">
        <v>17</v>
      </c>
      <c r="B5" s="448"/>
      <c r="C5" s="448"/>
      <c r="D5" s="448"/>
      <c r="E5" s="448"/>
      <c r="F5" s="448"/>
      <c r="G5" s="448"/>
      <c r="H5" s="448"/>
      <c r="I5" s="448"/>
      <c r="J5" s="448"/>
      <c r="K5" s="448"/>
      <c r="L5" s="448"/>
      <c r="M5" s="448"/>
      <c r="N5" s="448"/>
      <c r="O5" s="448"/>
      <c r="P5" s="448"/>
      <c r="Q5" s="77"/>
      <c r="R5" s="77"/>
    </row>
    <row r="6" spans="1:24" s="83" customFormat="1" ht="15" thickBot="1">
      <c r="A6" s="449">
        <f>+'Anexo 1'!A7:N7</f>
        <v>45473</v>
      </c>
      <c r="B6" s="449"/>
      <c r="C6" s="449"/>
      <c r="D6" s="449"/>
      <c r="E6" s="449"/>
      <c r="F6" s="449"/>
      <c r="G6" s="449"/>
      <c r="H6" s="449"/>
      <c r="I6" s="449"/>
      <c r="J6" s="450"/>
      <c r="K6" s="450"/>
      <c r="L6" s="450"/>
      <c r="M6" s="450"/>
      <c r="N6" s="450"/>
      <c r="O6" s="450"/>
      <c r="P6" s="450"/>
      <c r="Q6" s="194"/>
      <c r="R6" s="194"/>
      <c r="S6" s="195"/>
    </row>
    <row r="7" spans="1:24" s="83" customFormat="1" ht="34.200000000000003" customHeight="1" thickBot="1">
      <c r="A7" s="439" t="s">
        <v>18</v>
      </c>
      <c r="B7" s="439" t="s">
        <v>19</v>
      </c>
      <c r="C7" s="439" t="s">
        <v>121</v>
      </c>
      <c r="D7" s="439" t="s">
        <v>142</v>
      </c>
      <c r="E7" s="439" t="s">
        <v>106</v>
      </c>
      <c r="F7" s="435" t="s">
        <v>122</v>
      </c>
      <c r="G7" s="436"/>
      <c r="H7" s="437"/>
      <c r="I7" s="443" t="s">
        <v>123</v>
      </c>
      <c r="J7" s="444"/>
      <c r="K7" s="444"/>
      <c r="L7" s="444"/>
      <c r="M7" s="444"/>
      <c r="N7" s="444"/>
      <c r="O7" s="445"/>
      <c r="P7" s="445"/>
      <c r="Q7" s="445"/>
      <c r="R7" s="446"/>
      <c r="S7" s="195"/>
    </row>
    <row r="8" spans="1:24" s="83" customFormat="1" ht="52.2" customHeight="1" thickBot="1">
      <c r="A8" s="440"/>
      <c r="B8" s="440"/>
      <c r="C8" s="440"/>
      <c r="D8" s="440"/>
      <c r="E8" s="440"/>
      <c r="F8" s="196" t="s">
        <v>123</v>
      </c>
      <c r="G8" s="196" t="s">
        <v>124</v>
      </c>
      <c r="H8" s="197" t="s">
        <v>125</v>
      </c>
      <c r="I8" s="197" t="s">
        <v>126</v>
      </c>
      <c r="J8" s="197" t="s">
        <v>127</v>
      </c>
      <c r="K8" s="198" t="s">
        <v>128</v>
      </c>
      <c r="L8" s="198" t="s">
        <v>129</v>
      </c>
      <c r="M8" s="198" t="s">
        <v>130</v>
      </c>
      <c r="N8" s="199" t="s">
        <v>131</v>
      </c>
      <c r="O8" s="200" t="s">
        <v>132</v>
      </c>
      <c r="P8" s="200" t="s">
        <v>133</v>
      </c>
      <c r="Q8" s="200" t="s">
        <v>134</v>
      </c>
      <c r="R8" s="200">
        <v>2030</v>
      </c>
      <c r="S8" s="195"/>
    </row>
    <row r="9" spans="1:24">
      <c r="A9" s="201"/>
      <c r="B9" s="202"/>
      <c r="C9" s="203"/>
      <c r="D9" s="203"/>
      <c r="E9" s="203"/>
      <c r="F9" s="203"/>
      <c r="G9" s="203"/>
      <c r="H9" s="203"/>
      <c r="I9" s="204"/>
      <c r="J9" s="203"/>
      <c r="K9" s="203"/>
      <c r="L9" s="203"/>
      <c r="M9" s="203"/>
      <c r="N9" s="203"/>
      <c r="P9" s="1"/>
      <c r="Q9" s="1"/>
      <c r="R9" s="95"/>
    </row>
    <row r="10" spans="1:24">
      <c r="A10" s="91" t="s">
        <v>29</v>
      </c>
      <c r="B10" s="92"/>
      <c r="C10" s="6"/>
      <c r="I10" s="205"/>
      <c r="P10" s="1"/>
      <c r="Q10" s="1"/>
      <c r="R10" s="95"/>
    </row>
    <row r="11" spans="1:24" ht="57.6">
      <c r="A11" s="9">
        <v>1725</v>
      </c>
      <c r="B11" s="4" t="s">
        <v>151</v>
      </c>
      <c r="C11" s="8" t="s">
        <v>31</v>
      </c>
      <c r="D11" s="12">
        <f>'Anexo 1'!E11</f>
        <v>99453757</v>
      </c>
      <c r="E11" s="7" t="s">
        <v>33</v>
      </c>
      <c r="F11" s="7" t="s">
        <v>33</v>
      </c>
      <c r="G11" s="7" t="str">
        <f>'Anexo 2'!F11</f>
        <v>N/A</v>
      </c>
      <c r="H11" s="7" t="s">
        <v>33</v>
      </c>
      <c r="I11" s="7"/>
      <c r="J11" s="7"/>
      <c r="K11" s="7" t="s">
        <v>33</v>
      </c>
      <c r="L11" s="7" t="s">
        <v>33</v>
      </c>
      <c r="M11" s="7" t="s">
        <v>33</v>
      </c>
      <c r="N11" s="7" t="s">
        <v>33</v>
      </c>
      <c r="O11" s="7" t="s">
        <v>33</v>
      </c>
      <c r="P11" s="7" t="s">
        <v>33</v>
      </c>
      <c r="Q11" s="7" t="s">
        <v>33</v>
      </c>
      <c r="R11" s="23" t="s">
        <v>33</v>
      </c>
      <c r="S11" s="206"/>
      <c r="U11" s="136"/>
      <c r="V11" s="207"/>
      <c r="W11" s="136"/>
      <c r="X11" s="136"/>
    </row>
    <row r="12" spans="1:24" ht="28.8">
      <c r="A12" s="9" t="s">
        <v>34</v>
      </c>
      <c r="B12" s="4" t="s">
        <v>35</v>
      </c>
      <c r="C12" s="8" t="s">
        <v>37</v>
      </c>
      <c r="D12" s="12">
        <f>'Anexo 1'!E12</f>
        <v>90055000</v>
      </c>
      <c r="E12" s="12">
        <f>'Anexo 2'!H12</f>
        <v>1500029.5</v>
      </c>
      <c r="F12" s="7">
        <v>1500029.5</v>
      </c>
      <c r="G12" s="220">
        <f>'Anexo 2'!F12</f>
        <v>0</v>
      </c>
      <c r="H12" s="411" t="s">
        <v>33</v>
      </c>
      <c r="I12" s="12"/>
      <c r="J12" s="12"/>
      <c r="K12" s="12">
        <v>0</v>
      </c>
      <c r="L12" s="12">
        <v>0</v>
      </c>
      <c r="M12" s="12">
        <v>1500029.5</v>
      </c>
      <c r="N12" s="169" t="s">
        <v>33</v>
      </c>
      <c r="O12" s="169" t="s">
        <v>33</v>
      </c>
      <c r="P12" s="169" t="s">
        <v>33</v>
      </c>
      <c r="Q12" s="169" t="s">
        <v>33</v>
      </c>
      <c r="R12" s="208" t="s">
        <v>33</v>
      </c>
      <c r="S12" s="206"/>
      <c r="T12" s="209"/>
      <c r="U12" s="136"/>
      <c r="V12" s="207"/>
      <c r="W12" s="136"/>
      <c r="X12" s="136"/>
    </row>
    <row r="13" spans="1:24" ht="28.8">
      <c r="A13" s="9">
        <v>2128</v>
      </c>
      <c r="B13" s="4" t="s">
        <v>135</v>
      </c>
      <c r="C13" s="8" t="s">
        <v>39</v>
      </c>
      <c r="D13" s="12">
        <f>'Anexo 1'!E13</f>
        <v>270000000</v>
      </c>
      <c r="E13" s="12">
        <f>'Anexo 2'!H13</f>
        <v>0</v>
      </c>
      <c r="F13" s="7">
        <v>0</v>
      </c>
      <c r="G13" s="220">
        <f>'Anexo 2'!F13</f>
        <v>0</v>
      </c>
      <c r="H13" s="411" t="s">
        <v>33</v>
      </c>
      <c r="I13" s="12"/>
      <c r="J13" s="12"/>
      <c r="K13" s="12" t="s">
        <v>33</v>
      </c>
      <c r="L13" s="169" t="s">
        <v>33</v>
      </c>
      <c r="M13" s="169" t="s">
        <v>33</v>
      </c>
      <c r="N13" s="169" t="s">
        <v>33</v>
      </c>
      <c r="O13" s="169" t="s">
        <v>33</v>
      </c>
      <c r="P13" s="169" t="s">
        <v>33</v>
      </c>
      <c r="Q13" s="169" t="s">
        <v>33</v>
      </c>
      <c r="R13" s="208" t="s">
        <v>33</v>
      </c>
      <c r="S13" s="206"/>
      <c r="T13" s="209"/>
      <c r="U13" s="136"/>
      <c r="V13" s="207"/>
      <c r="W13" s="136"/>
      <c r="X13" s="136"/>
    </row>
    <row r="14" spans="1:24" ht="43.2">
      <c r="A14" s="9">
        <v>2129</v>
      </c>
      <c r="B14" s="4" t="s">
        <v>136</v>
      </c>
      <c r="C14" s="8" t="s">
        <v>31</v>
      </c>
      <c r="D14" s="12">
        <f>'Anexo 1'!E14</f>
        <v>130000000</v>
      </c>
      <c r="E14" s="12">
        <f>'Anexo 2'!H14</f>
        <v>113090000</v>
      </c>
      <c r="F14" s="7">
        <v>3649250.08</v>
      </c>
      <c r="G14" s="220">
        <f>'Anexo 2'!F14</f>
        <v>1910000</v>
      </c>
      <c r="H14" s="411">
        <f t="shared" ref="H14" si="0">G14/F14</f>
        <v>0.52339520672148621</v>
      </c>
      <c r="I14" s="12"/>
      <c r="J14" s="12"/>
      <c r="K14" s="12">
        <v>1290000</v>
      </c>
      <c r="L14" s="12">
        <v>4210000</v>
      </c>
      <c r="M14" s="12">
        <v>24000000</v>
      </c>
      <c r="N14" s="12">
        <v>46400000</v>
      </c>
      <c r="O14" s="12">
        <v>37190000</v>
      </c>
      <c r="P14" s="12" t="s">
        <v>33</v>
      </c>
      <c r="Q14" s="12" t="s">
        <v>33</v>
      </c>
      <c r="R14" s="21" t="s">
        <v>33</v>
      </c>
      <c r="S14" s="206"/>
      <c r="T14" s="209"/>
      <c r="U14" s="136"/>
      <c r="V14" s="207"/>
      <c r="W14" s="136"/>
      <c r="X14" s="136"/>
    </row>
    <row r="15" spans="1:24" ht="57.6">
      <c r="A15" s="9">
        <v>2164</v>
      </c>
      <c r="B15" s="4" t="s">
        <v>137</v>
      </c>
      <c r="C15" s="8" t="s">
        <v>31</v>
      </c>
      <c r="D15" s="12">
        <f>'Anexo 1'!E15</f>
        <v>154562390.28999999</v>
      </c>
      <c r="E15" s="12">
        <f>'Anexo 2'!H15</f>
        <v>137707890.79999998</v>
      </c>
      <c r="F15" s="7">
        <v>5342147</v>
      </c>
      <c r="G15" s="220">
        <f>'Anexo 2'!F15</f>
        <v>0</v>
      </c>
      <c r="H15" s="411" t="s">
        <v>33</v>
      </c>
      <c r="I15" s="12"/>
      <c r="J15" s="12"/>
      <c r="K15" s="210">
        <v>11300000</v>
      </c>
      <c r="L15" s="210">
        <v>8800000</v>
      </c>
      <c r="M15" s="210">
        <v>56040000</v>
      </c>
      <c r="N15" s="211">
        <v>47799752.159999996</v>
      </c>
      <c r="O15" s="211">
        <v>13768138.640000001</v>
      </c>
      <c r="P15" s="169" t="s">
        <v>33</v>
      </c>
      <c r="Q15" s="169" t="s">
        <v>33</v>
      </c>
      <c r="R15" s="208" t="s">
        <v>33</v>
      </c>
      <c r="S15" s="206"/>
      <c r="T15" s="209"/>
      <c r="U15" s="136"/>
      <c r="V15" s="207"/>
      <c r="W15" s="136"/>
      <c r="X15" s="136"/>
    </row>
    <row r="16" spans="1:24" ht="46.2">
      <c r="A16" s="9" t="s">
        <v>42</v>
      </c>
      <c r="B16" s="125" t="s">
        <v>278</v>
      </c>
      <c r="C16" s="8" t="str">
        <f>+'Anexo 1'!C16</f>
        <v>AyA</v>
      </c>
      <c r="D16" s="12">
        <f>'Anexo 1'!E16</f>
        <v>111128810</v>
      </c>
      <c r="E16" s="12">
        <f>'Anexo 2'!H16</f>
        <v>107140810</v>
      </c>
      <c r="F16" s="7">
        <v>928764</v>
      </c>
      <c r="G16" s="220">
        <f>'Anexo 2'!F16</f>
        <v>0</v>
      </c>
      <c r="H16" s="411" t="s">
        <v>33</v>
      </c>
      <c r="I16" s="12"/>
      <c r="J16" s="12"/>
      <c r="K16" s="210">
        <v>1000000</v>
      </c>
      <c r="L16" s="210">
        <v>4200000</v>
      </c>
      <c r="M16" s="210">
        <v>17500000</v>
      </c>
      <c r="N16" s="210">
        <f>85631265-1190455</f>
        <v>84440810</v>
      </c>
      <c r="O16" s="210" t="s">
        <v>33</v>
      </c>
      <c r="P16" s="12" t="s">
        <v>33</v>
      </c>
      <c r="Q16" s="12" t="s">
        <v>33</v>
      </c>
      <c r="R16" s="21" t="s">
        <v>33</v>
      </c>
      <c r="S16" s="206"/>
      <c r="T16" s="209"/>
      <c r="U16" s="136"/>
      <c r="V16" s="207"/>
      <c r="W16" s="136"/>
      <c r="X16" s="136"/>
    </row>
    <row r="17" spans="1:29" ht="28.8">
      <c r="A17" s="9">
        <v>2198</v>
      </c>
      <c r="B17" s="4" t="s">
        <v>138</v>
      </c>
      <c r="C17" s="8" t="str">
        <f>+'Anexo 1'!C17</f>
        <v>AyA/
SENARA</v>
      </c>
      <c r="D17" s="12">
        <f>'Anexo 1'!E17</f>
        <v>55080000</v>
      </c>
      <c r="E17" s="12">
        <f>'Anexo 2'!H17</f>
        <v>54580000</v>
      </c>
      <c r="F17" s="7">
        <v>10679212</v>
      </c>
      <c r="G17" s="220">
        <f>'Anexo 2'!F17</f>
        <v>0</v>
      </c>
      <c r="H17" s="411" t="s">
        <v>33</v>
      </c>
      <c r="I17" s="7"/>
      <c r="J17" s="7"/>
      <c r="K17" s="7">
        <v>34822</v>
      </c>
      <c r="L17" s="7">
        <v>12669631.699999999</v>
      </c>
      <c r="M17" s="7">
        <v>18467000</v>
      </c>
      <c r="N17" s="7">
        <v>23408546.300000001</v>
      </c>
      <c r="O17" s="212" t="s">
        <v>33</v>
      </c>
      <c r="P17" s="212" t="s">
        <v>33</v>
      </c>
      <c r="Q17" s="212" t="s">
        <v>33</v>
      </c>
      <c r="R17" s="23" t="s">
        <v>33</v>
      </c>
      <c r="S17" s="206"/>
      <c r="T17" s="209"/>
      <c r="U17" s="136"/>
      <c r="V17" s="207"/>
      <c r="W17" s="136"/>
      <c r="X17" s="136"/>
    </row>
    <row r="18" spans="1:29" ht="43.2">
      <c r="A18" s="9">
        <v>2220</v>
      </c>
      <c r="B18" s="4" t="str">
        <f>+'Anexo 1'!B18</f>
        <v>Proyecto de Abastecimiento de Agua para la Cuenca Media del río Tempisque y Comunidades Costeras (PAACUME)</v>
      </c>
      <c r="C18" s="8" t="str">
        <f>+'Anexo 1'!C18</f>
        <v xml:space="preserve">SENARA </v>
      </c>
      <c r="D18" s="12">
        <f>'Anexo 1'!E18</f>
        <v>425000000</v>
      </c>
      <c r="E18" s="12">
        <f>'Anexo 2'!H18</f>
        <v>425000000</v>
      </c>
      <c r="F18" s="7">
        <v>1000000</v>
      </c>
      <c r="G18" s="220">
        <f>'Anexo 2'!F18</f>
        <v>0</v>
      </c>
      <c r="H18" s="411" t="s">
        <v>33</v>
      </c>
      <c r="I18" s="7"/>
      <c r="J18" s="7"/>
      <c r="K18" s="7">
        <v>0</v>
      </c>
      <c r="L18" s="7">
        <v>0</v>
      </c>
      <c r="M18" s="7">
        <v>48999503.649999999</v>
      </c>
      <c r="N18" s="7">
        <v>61538170.439999998</v>
      </c>
      <c r="O18" s="7">
        <v>94843517.360000014</v>
      </c>
      <c r="P18" s="7">
        <v>117447589.20999999</v>
      </c>
      <c r="Q18" s="7">
        <v>88544651.507770002</v>
      </c>
      <c r="R18" s="23">
        <v>13626567.828880001</v>
      </c>
      <c r="S18" s="206"/>
      <c r="T18" s="209"/>
      <c r="U18" s="136"/>
      <c r="V18" s="207"/>
      <c r="W18" s="136"/>
      <c r="X18" s="136"/>
    </row>
    <row r="19" spans="1:29" ht="43.2">
      <c r="A19" s="9">
        <v>2317</v>
      </c>
      <c r="B19" s="4" t="s">
        <v>53</v>
      </c>
      <c r="C19" s="8" t="s">
        <v>139</v>
      </c>
      <c r="D19" s="12">
        <f>'Anexo 1'!E19</f>
        <v>700000000</v>
      </c>
      <c r="E19" s="12">
        <f>'Anexo 2'!H19</f>
        <v>625310724.41999996</v>
      </c>
      <c r="F19" s="7">
        <v>74689275.579999998</v>
      </c>
      <c r="G19" s="220">
        <f>'Anexo 2'!F19</f>
        <v>74689275.579999998</v>
      </c>
      <c r="H19" s="411">
        <f>G19/F19</f>
        <v>1</v>
      </c>
      <c r="I19" s="7"/>
      <c r="J19" s="7"/>
      <c r="K19" s="7">
        <v>0</v>
      </c>
      <c r="L19" s="7">
        <v>0</v>
      </c>
      <c r="M19" s="7">
        <v>625310724.41999996</v>
      </c>
      <c r="N19" s="7" t="s">
        <v>33</v>
      </c>
      <c r="O19" s="7" t="s">
        <v>33</v>
      </c>
      <c r="P19" s="7" t="s">
        <v>33</v>
      </c>
      <c r="Q19" s="7" t="s">
        <v>33</v>
      </c>
      <c r="R19" s="23" t="s">
        <v>33</v>
      </c>
      <c r="S19" s="206"/>
      <c r="T19" s="209"/>
      <c r="U19" s="136"/>
      <c r="V19" s="207"/>
      <c r="W19" s="136"/>
      <c r="X19" s="136"/>
    </row>
    <row r="20" spans="1:29" s="108" customFormat="1">
      <c r="A20" s="9"/>
      <c r="B20" s="78"/>
      <c r="C20" s="105"/>
      <c r="D20" s="159">
        <f>SUM(D11:D19)</f>
        <v>2035279957.29</v>
      </c>
      <c r="E20" s="159">
        <f t="shared" ref="E20:G20" si="1">SUM(E11:E19)</f>
        <v>1464329454.7199998</v>
      </c>
      <c r="F20" s="107">
        <f t="shared" si="1"/>
        <v>97788678.159999996</v>
      </c>
      <c r="G20" s="163">
        <f t="shared" si="1"/>
        <v>76599275.579999998</v>
      </c>
      <c r="H20" s="163"/>
      <c r="I20" s="107">
        <f>SUM(I11:I17)</f>
        <v>0</v>
      </c>
      <c r="J20" s="107">
        <f>SUM(J11:J17)</f>
        <v>0</v>
      </c>
      <c r="K20" s="107">
        <f t="shared" ref="K20" si="2">SUM(K11:K19)</f>
        <v>13624822</v>
      </c>
      <c r="L20" s="107">
        <f t="shared" ref="L20" si="3">SUM(L11:L19)</f>
        <v>29879631.699999999</v>
      </c>
      <c r="M20" s="107">
        <f t="shared" ref="M20" si="4">SUM(M11:M19)</f>
        <v>791817257.56999993</v>
      </c>
      <c r="N20" s="107">
        <f t="shared" ref="N20" si="5">SUM(N11:N19)</f>
        <v>263587278.90000001</v>
      </c>
      <c r="O20" s="107">
        <f t="shared" ref="O20" si="6">SUM(O11:O19)</f>
        <v>145801656</v>
      </c>
      <c r="P20" s="107">
        <f t="shared" ref="P20" si="7">SUM(P11:P19)</f>
        <v>117447589.20999999</v>
      </c>
      <c r="Q20" s="107">
        <f t="shared" ref="Q20" si="8">SUM(Q11:Q19)</f>
        <v>88544651.507770002</v>
      </c>
      <c r="R20" s="214">
        <f t="shared" ref="R20" si="9">SUM(R11:R19)</f>
        <v>13626567.828880001</v>
      </c>
      <c r="S20" s="206"/>
      <c r="T20" s="209"/>
      <c r="U20" s="136"/>
      <c r="V20" s="207"/>
      <c r="W20" s="136"/>
      <c r="X20" s="136"/>
    </row>
    <row r="21" spans="1:29" s="108" customFormat="1">
      <c r="A21" s="9"/>
      <c r="B21" s="78"/>
      <c r="C21" s="105"/>
      <c r="D21" s="159"/>
      <c r="E21" s="159"/>
      <c r="F21" s="107"/>
      <c r="G21" s="163"/>
      <c r="H21" s="163"/>
      <c r="I21" s="164"/>
      <c r="J21" s="107"/>
      <c r="K21" s="107"/>
      <c r="L21" s="107"/>
      <c r="M21" s="107"/>
      <c r="N21" s="107"/>
      <c r="O21" s="107"/>
      <c r="P21" s="107"/>
      <c r="Q21" s="107"/>
      <c r="R21" s="214"/>
      <c r="S21" s="206"/>
      <c r="T21" s="209"/>
      <c r="U21" s="136"/>
      <c r="V21" s="207"/>
      <c r="W21" s="136"/>
      <c r="X21" s="136"/>
    </row>
    <row r="22" spans="1:29">
      <c r="A22" s="110" t="s">
        <v>55</v>
      </c>
      <c r="B22" s="4"/>
      <c r="C22" s="8"/>
      <c r="D22" s="12"/>
      <c r="E22" s="12"/>
      <c r="F22" s="7"/>
      <c r="G22" s="220"/>
      <c r="H22" s="220"/>
      <c r="I22" s="155"/>
      <c r="J22" s="7"/>
      <c r="K22" s="7"/>
      <c r="L22" s="7"/>
      <c r="M22" s="7"/>
      <c r="N22" s="7"/>
      <c r="O22" s="7"/>
      <c r="P22" s="7"/>
      <c r="Q22" s="7"/>
      <c r="R22" s="215"/>
      <c r="S22" s="206"/>
      <c r="T22" s="209"/>
      <c r="U22" s="136"/>
      <c r="V22" s="207"/>
      <c r="W22" s="136"/>
      <c r="X22" s="136"/>
    </row>
    <row r="23" spans="1:29">
      <c r="A23" s="9" t="s">
        <v>56</v>
      </c>
      <c r="B23" s="113" t="s">
        <v>115</v>
      </c>
      <c r="C23" s="8" t="s">
        <v>31</v>
      </c>
      <c r="D23" s="12">
        <f>'Anexo 1'!E23</f>
        <v>73000000</v>
      </c>
      <c r="E23" s="12">
        <f>'Anexo 2'!H23</f>
        <v>0</v>
      </c>
      <c r="F23" s="7">
        <v>0</v>
      </c>
      <c r="G23" s="220">
        <f>'Anexo 2'!F23</f>
        <v>2661309.16</v>
      </c>
      <c r="H23" s="411" t="s">
        <v>33</v>
      </c>
      <c r="I23" s="216"/>
      <c r="J23" s="216"/>
      <c r="K23" s="216" t="s">
        <v>33</v>
      </c>
      <c r="L23" s="7" t="s">
        <v>33</v>
      </c>
      <c r="M23" s="216" t="s">
        <v>33</v>
      </c>
      <c r="N23" s="217" t="s">
        <v>33</v>
      </c>
      <c r="O23" s="217" t="s">
        <v>33</v>
      </c>
      <c r="P23" s="217" t="s">
        <v>33</v>
      </c>
      <c r="Q23" s="217" t="s">
        <v>33</v>
      </c>
      <c r="R23" s="215" t="s">
        <v>33</v>
      </c>
      <c r="S23" s="206"/>
      <c r="T23" s="209"/>
      <c r="U23" s="136"/>
      <c r="V23" s="207"/>
      <c r="W23" s="136"/>
      <c r="X23" s="136"/>
    </row>
    <row r="24" spans="1:29">
      <c r="A24" s="115" t="s">
        <v>59</v>
      </c>
      <c r="B24" s="125" t="s">
        <v>60</v>
      </c>
      <c r="C24" s="424" t="s">
        <v>61</v>
      </c>
      <c r="D24" s="12">
        <f>'Anexo 1'!E24</f>
        <v>400000000</v>
      </c>
      <c r="E24" s="12">
        <f>'Anexo 2'!H24</f>
        <v>97000000</v>
      </c>
      <c r="F24" s="7">
        <v>0</v>
      </c>
      <c r="G24" s="220">
        <f>'Anexo 2'!F24</f>
        <v>20000000</v>
      </c>
      <c r="H24" s="411" t="s">
        <v>33</v>
      </c>
      <c r="I24" s="7"/>
      <c r="J24" s="7"/>
      <c r="K24" s="7">
        <v>0</v>
      </c>
      <c r="L24" s="7">
        <v>6000000</v>
      </c>
      <c r="M24" s="7">
        <v>20000000</v>
      </c>
      <c r="N24" s="7">
        <v>70999999.999999985</v>
      </c>
      <c r="O24" s="7" t="s">
        <v>33</v>
      </c>
      <c r="P24" s="155" t="s">
        <v>33</v>
      </c>
      <c r="Q24" s="155" t="s">
        <v>33</v>
      </c>
      <c r="R24" s="215" t="s">
        <v>33</v>
      </c>
      <c r="S24" s="206"/>
      <c r="T24" s="209"/>
      <c r="U24" s="136"/>
      <c r="V24" s="207"/>
      <c r="W24" s="136"/>
      <c r="X24" s="136"/>
    </row>
    <row r="25" spans="1:29">
      <c r="A25" s="115" t="s">
        <v>62</v>
      </c>
      <c r="B25" s="4" t="s">
        <v>60</v>
      </c>
      <c r="C25" s="424"/>
      <c r="D25" s="12">
        <f>'Anexo 1'!E25</f>
        <v>50000000</v>
      </c>
      <c r="E25" s="12">
        <f>'Anexo 2'!H25</f>
        <v>20000000</v>
      </c>
      <c r="F25" s="7">
        <v>0</v>
      </c>
      <c r="G25" s="220">
        <f>'Anexo 2'!F25</f>
        <v>0</v>
      </c>
      <c r="H25" s="411" t="s">
        <v>33</v>
      </c>
      <c r="I25" s="7"/>
      <c r="J25" s="7"/>
      <c r="K25" s="7">
        <v>0</v>
      </c>
      <c r="L25" s="7">
        <v>0</v>
      </c>
      <c r="M25" s="7">
        <v>0</v>
      </c>
      <c r="N25" s="7">
        <v>20000000</v>
      </c>
      <c r="O25" s="7" t="s">
        <v>33</v>
      </c>
      <c r="P25" s="155" t="s">
        <v>33</v>
      </c>
      <c r="Q25" s="155" t="s">
        <v>33</v>
      </c>
      <c r="R25" s="215" t="s">
        <v>33</v>
      </c>
      <c r="S25" s="206"/>
      <c r="T25" s="209"/>
      <c r="U25" s="136"/>
      <c r="V25" s="207"/>
      <c r="W25" s="136"/>
      <c r="X25" s="136"/>
    </row>
    <row r="26" spans="1:29" s="108" customFormat="1" ht="28.8">
      <c r="A26" s="115" t="s">
        <v>63</v>
      </c>
      <c r="B26" s="4" t="s">
        <v>64</v>
      </c>
      <c r="C26" s="8" t="s">
        <v>65</v>
      </c>
      <c r="D26" s="12">
        <f>'Anexo 1'!E26</f>
        <v>100000000</v>
      </c>
      <c r="E26" s="12">
        <f>'Anexo 2'!H26</f>
        <v>8650581.400000006</v>
      </c>
      <c r="F26" s="7">
        <v>8650581.4000000004</v>
      </c>
      <c r="G26" s="220">
        <f>'Anexo 2'!F26</f>
        <v>0</v>
      </c>
      <c r="H26" s="411" t="s">
        <v>33</v>
      </c>
      <c r="I26" s="7"/>
      <c r="J26" s="216"/>
      <c r="K26" s="216">
        <v>0</v>
      </c>
      <c r="L26" s="7">
        <v>0</v>
      </c>
      <c r="M26" s="7">
        <v>8650581.4000000004</v>
      </c>
      <c r="N26" s="7" t="s">
        <v>33</v>
      </c>
      <c r="O26" s="7" t="s">
        <v>33</v>
      </c>
      <c r="P26" s="7" t="s">
        <v>33</v>
      </c>
      <c r="Q26" s="7" t="s">
        <v>33</v>
      </c>
      <c r="R26" s="215" t="s">
        <v>33</v>
      </c>
      <c r="S26" s="206"/>
      <c r="T26" s="209"/>
      <c r="U26" s="136"/>
      <c r="V26" s="207"/>
      <c r="W26" s="136"/>
      <c r="X26" s="136"/>
    </row>
    <row r="27" spans="1:29" s="108" customFormat="1">
      <c r="A27" s="115" t="s">
        <v>66</v>
      </c>
      <c r="B27" s="4" t="s">
        <v>67</v>
      </c>
      <c r="C27" s="8" t="s">
        <v>61</v>
      </c>
      <c r="D27" s="12">
        <f>'Anexo 1'!E27</f>
        <v>144036000</v>
      </c>
      <c r="E27" s="12">
        <f>'Anexo 2'!H27</f>
        <v>52046707.569999993</v>
      </c>
      <c r="F27" s="7">
        <v>15000000</v>
      </c>
      <c r="G27" s="220">
        <f>'Anexo 2'!F27</f>
        <v>0</v>
      </c>
      <c r="H27" s="411" t="s">
        <v>33</v>
      </c>
      <c r="I27" s="7"/>
      <c r="J27" s="7"/>
      <c r="K27" s="7">
        <v>25000000</v>
      </c>
      <c r="L27" s="7">
        <v>0</v>
      </c>
      <c r="M27" s="7">
        <v>27046707.57</v>
      </c>
      <c r="N27" s="7" t="s">
        <v>33</v>
      </c>
      <c r="O27" s="7" t="s">
        <v>33</v>
      </c>
      <c r="P27" s="7" t="s">
        <v>33</v>
      </c>
      <c r="Q27" s="7" t="s">
        <v>33</v>
      </c>
      <c r="R27" s="23" t="s">
        <v>33</v>
      </c>
      <c r="S27" s="206"/>
      <c r="T27" s="209"/>
      <c r="U27" s="136"/>
      <c r="V27" s="207"/>
      <c r="W27" s="136"/>
      <c r="X27" s="136"/>
    </row>
    <row r="28" spans="1:29" s="108" customFormat="1" ht="30.6">
      <c r="A28" s="115" t="str">
        <f>+'Anexo 1'!A28</f>
        <v>3589/OC-CR</v>
      </c>
      <c r="B28" s="182" t="s">
        <v>317</v>
      </c>
      <c r="C28" s="8" t="str">
        <f>+'Anexo 1'!C28</f>
        <v>ICE</v>
      </c>
      <c r="D28" s="12">
        <f>+'Anexo 1'!E28</f>
        <v>121300000</v>
      </c>
      <c r="E28" s="12">
        <f>'Anexo 2'!H28</f>
        <v>14736543.159999996</v>
      </c>
      <c r="F28" s="7">
        <v>10000000</v>
      </c>
      <c r="G28" s="220">
        <f>'Anexo 2'!F28</f>
        <v>12000000</v>
      </c>
      <c r="H28" s="411">
        <f>G28/F28</f>
        <v>1.2</v>
      </c>
      <c r="I28" s="7"/>
      <c r="J28" s="7"/>
      <c r="K28" s="7">
        <v>1854701.47</v>
      </c>
      <c r="L28" s="7">
        <v>6190579.25</v>
      </c>
      <c r="M28" s="7">
        <v>6691262.4400000004</v>
      </c>
      <c r="N28" s="7" t="s">
        <v>33</v>
      </c>
      <c r="O28" s="7" t="s">
        <v>33</v>
      </c>
      <c r="P28" s="7" t="s">
        <v>33</v>
      </c>
      <c r="Q28" s="7" t="s">
        <v>33</v>
      </c>
      <c r="R28" s="23" t="s">
        <v>33</v>
      </c>
      <c r="S28" s="206"/>
      <c r="T28" s="218"/>
      <c r="U28" s="136"/>
      <c r="V28" s="207"/>
      <c r="W28" s="136"/>
      <c r="X28" s="136"/>
      <c r="AC28" s="219"/>
    </row>
    <row r="29" spans="1:29" s="108" customFormat="1" ht="43.2">
      <c r="A29" s="115" t="str">
        <f>+'Anexo 1'!A29</f>
        <v>4864/OC-CR</v>
      </c>
      <c r="B29" s="4" t="s">
        <v>73</v>
      </c>
      <c r="C29" s="8" t="str">
        <f>+'Anexo 1'!C29</f>
        <v>MOPT</v>
      </c>
      <c r="D29" s="12">
        <f>+'Anexo 1'!E29</f>
        <v>125000000</v>
      </c>
      <c r="E29" s="12">
        <f>'Anexo 2'!H29</f>
        <v>85000000</v>
      </c>
      <c r="F29" s="7">
        <v>0</v>
      </c>
      <c r="G29" s="7">
        <f>'Anexo 2'!F29</f>
        <v>0</v>
      </c>
      <c r="H29" s="155" t="s">
        <v>33</v>
      </c>
      <c r="I29" s="7"/>
      <c r="J29" s="7"/>
      <c r="K29" s="7">
        <v>0</v>
      </c>
      <c r="L29" s="7">
        <v>5000000</v>
      </c>
      <c r="M29" s="7">
        <v>80000000</v>
      </c>
      <c r="N29" s="7" t="s">
        <v>33</v>
      </c>
      <c r="O29" s="7" t="s">
        <v>33</v>
      </c>
      <c r="P29" s="7" t="s">
        <v>33</v>
      </c>
      <c r="Q29" s="7" t="s">
        <v>33</v>
      </c>
      <c r="R29" s="23" t="s">
        <v>33</v>
      </c>
      <c r="S29" s="206"/>
      <c r="U29" s="136"/>
      <c r="V29" s="207"/>
      <c r="W29" s="136"/>
      <c r="X29" s="136"/>
    </row>
    <row r="30" spans="1:29" s="108" customFormat="1" ht="28.8">
      <c r="A30" s="115" t="str">
        <f>+'Anexo 1'!A30</f>
        <v>4871/OC-CR</v>
      </c>
      <c r="B30" s="4" t="s">
        <v>75</v>
      </c>
      <c r="C30" s="8" t="str">
        <f>+'Anexo 1'!C30</f>
        <v>MJP</v>
      </c>
      <c r="D30" s="12">
        <f>+'Anexo 1'!E30</f>
        <v>100000000</v>
      </c>
      <c r="E30" s="12">
        <f>'Anexo 2'!H30</f>
        <v>62076383.240000002</v>
      </c>
      <c r="F30" s="7">
        <v>15000000</v>
      </c>
      <c r="G30" s="7">
        <f>'Anexo 2'!F30</f>
        <v>20000000</v>
      </c>
      <c r="H30" s="155">
        <f t="shared" ref="H30" si="10">G30/F30</f>
        <v>1.3333333333333333</v>
      </c>
      <c r="I30" s="7"/>
      <c r="J30" s="7"/>
      <c r="K30" s="7">
        <v>0</v>
      </c>
      <c r="L30" s="7">
        <v>10000000</v>
      </c>
      <c r="M30" s="7">
        <v>52076383.240000002</v>
      </c>
      <c r="N30" s="7" t="s">
        <v>33</v>
      </c>
      <c r="O30" s="7" t="s">
        <v>33</v>
      </c>
      <c r="P30" s="7" t="s">
        <v>33</v>
      </c>
      <c r="Q30" s="7" t="s">
        <v>33</v>
      </c>
      <c r="R30" s="23" t="s">
        <v>33</v>
      </c>
      <c r="S30" s="206"/>
      <c r="T30" s="209"/>
      <c r="U30" s="136"/>
      <c r="V30" s="207"/>
      <c r="W30" s="136"/>
      <c r="X30" s="136"/>
    </row>
    <row r="31" spans="1:29" s="108" customFormat="1" ht="28.8">
      <c r="A31" s="115" t="str">
        <f>+'Anexo 1'!A31</f>
        <v>5823/OC-CR</v>
      </c>
      <c r="B31" s="4" t="s">
        <v>78</v>
      </c>
      <c r="C31" s="8" t="s">
        <v>79</v>
      </c>
      <c r="D31" s="12">
        <f>+'Anexo 1'!E31</f>
        <v>225000000</v>
      </c>
      <c r="E31" s="12">
        <f>'Anexo 2'!H31</f>
        <v>225000000</v>
      </c>
      <c r="F31" s="7">
        <v>0</v>
      </c>
      <c r="G31" s="7">
        <f>'Anexo 2'!F31</f>
        <v>0</v>
      </c>
      <c r="H31" s="155" t="s">
        <v>33</v>
      </c>
      <c r="I31" s="7"/>
      <c r="J31" s="7"/>
      <c r="K31" s="7">
        <v>0</v>
      </c>
      <c r="L31" s="7">
        <v>0</v>
      </c>
      <c r="M31" s="7">
        <v>6317500</v>
      </c>
      <c r="N31" s="7">
        <v>30000500</v>
      </c>
      <c r="O31" s="7">
        <v>102954000</v>
      </c>
      <c r="P31" s="7">
        <v>83963500</v>
      </c>
      <c r="Q31" s="7">
        <v>1764500</v>
      </c>
      <c r="R31" s="23" t="s">
        <v>33</v>
      </c>
      <c r="S31" s="206"/>
      <c r="T31" s="209"/>
      <c r="U31" s="136"/>
      <c r="V31" s="207"/>
      <c r="W31" s="136"/>
      <c r="X31" s="136"/>
    </row>
    <row r="32" spans="1:29">
      <c r="A32" s="9"/>
      <c r="B32" s="78"/>
      <c r="C32" s="105"/>
      <c r="D32" s="159">
        <f>SUM(D23:D31)</f>
        <v>1338336000</v>
      </c>
      <c r="E32" s="159">
        <f>SUM(E23:E31)</f>
        <v>564510215.37</v>
      </c>
      <c r="F32" s="107">
        <f>SUM(F23:F31)</f>
        <v>48650581.399999999</v>
      </c>
      <c r="G32" s="107">
        <f>SUM(G23:G31)</f>
        <v>54661309.159999996</v>
      </c>
      <c r="H32" s="155"/>
      <c r="I32" s="107">
        <f t="shared" ref="I32:J32" si="11">SUM(I23:I30)</f>
        <v>0</v>
      </c>
      <c r="J32" s="107">
        <f t="shared" si="11"/>
        <v>0</v>
      </c>
      <c r="K32" s="107">
        <f t="shared" ref="K32:R32" si="12">SUM(K23:K31)</f>
        <v>26854701.469999999</v>
      </c>
      <c r="L32" s="107">
        <f t="shared" si="12"/>
        <v>27190579.25</v>
      </c>
      <c r="M32" s="107">
        <f t="shared" si="12"/>
        <v>200782434.65000001</v>
      </c>
      <c r="N32" s="107">
        <f t="shared" si="12"/>
        <v>121000499.99999999</v>
      </c>
      <c r="O32" s="107">
        <f t="shared" si="12"/>
        <v>102954000</v>
      </c>
      <c r="P32" s="107">
        <f t="shared" si="12"/>
        <v>83963500</v>
      </c>
      <c r="Q32" s="107">
        <f t="shared" si="12"/>
        <v>1764500</v>
      </c>
      <c r="R32" s="214">
        <f t="shared" si="12"/>
        <v>0</v>
      </c>
      <c r="S32" s="206"/>
      <c r="T32" s="209"/>
      <c r="U32" s="136"/>
      <c r="V32" s="207"/>
      <c r="W32" s="136"/>
      <c r="X32" s="136"/>
    </row>
    <row r="33" spans="1:24">
      <c r="A33" s="124"/>
      <c r="B33" s="4"/>
      <c r="C33" s="8"/>
      <c r="D33" s="12"/>
      <c r="E33" s="12"/>
      <c r="F33" s="155"/>
      <c r="G33" s="155"/>
      <c r="H33" s="155"/>
      <c r="I33" s="155"/>
      <c r="J33" s="7"/>
      <c r="K33" s="7"/>
      <c r="L33" s="7"/>
      <c r="M33" s="7"/>
      <c r="N33" s="7"/>
      <c r="O33" s="7"/>
      <c r="P33" s="7"/>
      <c r="Q33" s="7"/>
      <c r="R33" s="23"/>
      <c r="S33" s="206"/>
      <c r="T33" s="209"/>
      <c r="U33" s="136"/>
      <c r="V33" s="207"/>
      <c r="W33" s="136"/>
      <c r="X33" s="136"/>
    </row>
    <row r="34" spans="1:24" s="108" customFormat="1">
      <c r="A34" s="110" t="s">
        <v>81</v>
      </c>
      <c r="B34" s="4"/>
      <c r="C34" s="8"/>
      <c r="D34" s="12"/>
      <c r="E34" s="12"/>
      <c r="F34" s="155"/>
      <c r="G34" s="155"/>
      <c r="H34" s="155"/>
      <c r="I34" s="155"/>
      <c r="J34" s="7"/>
      <c r="K34" s="7"/>
      <c r="L34" s="7"/>
      <c r="M34" s="7"/>
      <c r="N34" s="7"/>
      <c r="O34" s="7"/>
      <c r="P34" s="7"/>
      <c r="Q34" s="7"/>
      <c r="R34" s="23"/>
      <c r="S34" s="206"/>
      <c r="T34" s="209"/>
      <c r="U34" s="136"/>
      <c r="V34" s="207"/>
      <c r="W34" s="136"/>
      <c r="X34" s="136"/>
    </row>
    <row r="35" spans="1:24" ht="43.2">
      <c r="A35" s="9" t="s">
        <v>82</v>
      </c>
      <c r="B35" s="30" t="s">
        <v>83</v>
      </c>
      <c r="C35" s="8" t="s">
        <v>39</v>
      </c>
      <c r="D35" s="12">
        <f>'Anexo 1'!E35</f>
        <v>420000000</v>
      </c>
      <c r="E35" s="12">
        <f>'Anexo 2'!H35</f>
        <v>0</v>
      </c>
      <c r="F35" s="7">
        <v>0</v>
      </c>
      <c r="G35" s="7">
        <f>'Anexo 2'!F35</f>
        <v>0</v>
      </c>
      <c r="H35" s="155" t="s">
        <v>33</v>
      </c>
      <c r="I35" s="7"/>
      <c r="J35" s="7"/>
      <c r="K35" s="7" t="s">
        <v>33</v>
      </c>
      <c r="L35" s="7" t="s">
        <v>33</v>
      </c>
      <c r="M35" s="7" t="s">
        <v>33</v>
      </c>
      <c r="N35" s="7" t="s">
        <v>33</v>
      </c>
      <c r="O35" s="7" t="s">
        <v>33</v>
      </c>
      <c r="P35" s="7" t="s">
        <v>33</v>
      </c>
      <c r="Q35" s="7" t="s">
        <v>33</v>
      </c>
      <c r="R35" s="23" t="s">
        <v>33</v>
      </c>
      <c r="S35" s="206"/>
      <c r="T35" s="209"/>
      <c r="U35" s="136"/>
      <c r="V35" s="207"/>
      <c r="W35" s="136"/>
      <c r="X35" s="136"/>
    </row>
    <row r="36" spans="1:24" ht="28.8">
      <c r="A36" s="115" t="str">
        <f>+'Anexo 1'!A36</f>
        <v>9075-CR</v>
      </c>
      <c r="B36" s="30" t="s">
        <v>86</v>
      </c>
      <c r="C36" s="8" t="s">
        <v>87</v>
      </c>
      <c r="D36" s="12">
        <f>'Anexo 1'!E36</f>
        <v>156640000</v>
      </c>
      <c r="E36" s="12">
        <f>'Anexo 2'!H36</f>
        <v>144039866.44</v>
      </c>
      <c r="F36" s="7">
        <v>8068425</v>
      </c>
      <c r="G36" s="7">
        <f>'Anexo 2'!F36</f>
        <v>3300233.54</v>
      </c>
      <c r="H36" s="155">
        <f t="shared" ref="H36" si="13">G36/F36</f>
        <v>0.40903070177884782</v>
      </c>
      <c r="I36" s="7"/>
      <c r="J36" s="7"/>
      <c r="K36" s="7">
        <v>3752706</v>
      </c>
      <c r="L36" s="7">
        <v>5422983</v>
      </c>
      <c r="M36" s="7">
        <v>54801640</v>
      </c>
      <c r="N36" s="7">
        <f>22053920+58008617.44</f>
        <v>80062537.439999998</v>
      </c>
      <c r="O36" s="220" t="s">
        <v>33</v>
      </c>
      <c r="P36" s="7" t="s">
        <v>33</v>
      </c>
      <c r="Q36" s="7" t="s">
        <v>33</v>
      </c>
      <c r="R36" s="23" t="s">
        <v>33</v>
      </c>
      <c r="S36" s="206"/>
      <c r="T36" s="209"/>
      <c r="U36" s="136"/>
      <c r="V36" s="207"/>
      <c r="W36" s="136"/>
      <c r="X36" s="136"/>
    </row>
    <row r="37" spans="1:24" ht="30.6">
      <c r="A37" s="115" t="s">
        <v>89</v>
      </c>
      <c r="B37" s="30" t="s">
        <v>318</v>
      </c>
      <c r="C37" s="8" t="s">
        <v>91</v>
      </c>
      <c r="D37" s="12">
        <f>'Anexo 1'!E37</f>
        <v>75100500</v>
      </c>
      <c r="E37" s="12">
        <f>'Anexo 2'!H37</f>
        <v>69912748.75</v>
      </c>
      <c r="F37" s="7">
        <v>0</v>
      </c>
      <c r="G37" s="7">
        <f>'Anexo 2'!F37</f>
        <v>0</v>
      </c>
      <c r="H37" s="155" t="s">
        <v>33</v>
      </c>
      <c r="I37" s="7"/>
      <c r="J37" s="7"/>
      <c r="K37" s="7" t="s">
        <v>33</v>
      </c>
      <c r="L37" s="7" t="s">
        <v>33</v>
      </c>
      <c r="M37" s="7" t="s">
        <v>33</v>
      </c>
      <c r="N37" s="7" t="s">
        <v>33</v>
      </c>
      <c r="O37" s="7" t="s">
        <v>33</v>
      </c>
      <c r="P37" s="7" t="s">
        <v>33</v>
      </c>
      <c r="Q37" s="7" t="s">
        <v>33</v>
      </c>
      <c r="R37" s="23" t="s">
        <v>33</v>
      </c>
      <c r="S37" s="206"/>
      <c r="T37" s="209"/>
      <c r="U37" s="136"/>
      <c r="V37" s="207"/>
      <c r="W37" s="136"/>
      <c r="X37" s="136"/>
    </row>
    <row r="38" spans="1:24">
      <c r="A38" s="9"/>
      <c r="B38" s="30"/>
      <c r="C38" s="8"/>
      <c r="D38" s="159">
        <f>SUM(D35:D37)</f>
        <v>651740500</v>
      </c>
      <c r="E38" s="159">
        <f t="shared" ref="E38" si="14">SUM(E35:E37)</f>
        <v>213952615.19</v>
      </c>
      <c r="F38" s="107">
        <f t="shared" ref="F38" si="15">SUM(F35:F37)</f>
        <v>8068425</v>
      </c>
      <c r="G38" s="107">
        <f>SUM(G35:G37)</f>
        <v>3300233.54</v>
      </c>
      <c r="H38" s="107"/>
      <c r="I38" s="107">
        <f t="shared" ref="I38:R38" si="16">SUM(I35:I37)</f>
        <v>0</v>
      </c>
      <c r="J38" s="107">
        <f t="shared" si="16"/>
        <v>0</v>
      </c>
      <c r="K38" s="107">
        <f t="shared" si="16"/>
        <v>3752706</v>
      </c>
      <c r="L38" s="107">
        <f t="shared" si="16"/>
        <v>5422983</v>
      </c>
      <c r="M38" s="107">
        <f t="shared" si="16"/>
        <v>54801640</v>
      </c>
      <c r="N38" s="107">
        <f t="shared" si="16"/>
        <v>80062537.439999998</v>
      </c>
      <c r="O38" s="107">
        <f t="shared" si="16"/>
        <v>0</v>
      </c>
      <c r="P38" s="107">
        <f t="shared" si="16"/>
        <v>0</v>
      </c>
      <c r="Q38" s="107">
        <f t="shared" si="16"/>
        <v>0</v>
      </c>
      <c r="R38" s="214">
        <f t="shared" si="16"/>
        <v>0</v>
      </c>
      <c r="S38" s="206"/>
      <c r="T38" s="209"/>
      <c r="U38" s="136"/>
      <c r="V38" s="207"/>
      <c r="W38" s="136"/>
      <c r="X38" s="136"/>
    </row>
    <row r="39" spans="1:24">
      <c r="A39" s="9"/>
      <c r="B39" s="30"/>
      <c r="C39" s="8"/>
      <c r="D39" s="159"/>
      <c r="E39" s="159"/>
      <c r="F39" s="107"/>
      <c r="G39" s="107"/>
      <c r="H39" s="107"/>
      <c r="I39" s="164"/>
      <c r="J39" s="107"/>
      <c r="K39" s="107"/>
      <c r="L39" s="107"/>
      <c r="M39" s="107"/>
      <c r="N39" s="7"/>
      <c r="O39" s="7"/>
      <c r="P39" s="7"/>
      <c r="Q39" s="7"/>
      <c r="R39" s="23"/>
      <c r="S39" s="206"/>
      <c r="T39" s="209"/>
      <c r="U39" s="136"/>
      <c r="V39" s="207"/>
      <c r="W39" s="136"/>
      <c r="X39" s="136"/>
    </row>
    <row r="40" spans="1:24">
      <c r="A40" s="110" t="s">
        <v>93</v>
      </c>
      <c r="B40" s="4"/>
      <c r="C40" s="8"/>
      <c r="D40" s="12"/>
      <c r="E40" s="12"/>
      <c r="F40" s="7"/>
      <c r="G40" s="7"/>
      <c r="H40" s="7"/>
      <c r="I40" s="155"/>
      <c r="J40" s="7"/>
      <c r="K40" s="7"/>
      <c r="L40" s="7"/>
      <c r="M40" s="7"/>
      <c r="N40" s="7"/>
      <c r="O40" s="7"/>
      <c r="P40" s="7"/>
      <c r="Q40" s="7"/>
      <c r="R40" s="23"/>
      <c r="S40" s="206"/>
      <c r="T40" s="209"/>
      <c r="U40" s="136"/>
      <c r="V40" s="207"/>
      <c r="W40" s="136"/>
      <c r="X40" s="136"/>
    </row>
    <row r="41" spans="1:24" ht="30.6">
      <c r="A41" s="9" t="s">
        <v>94</v>
      </c>
      <c r="B41" s="4" t="s">
        <v>322</v>
      </c>
      <c r="C41" s="8" t="s">
        <v>37</v>
      </c>
      <c r="D41" s="12">
        <f>'Anexo 1'!E41</f>
        <v>296000000</v>
      </c>
      <c r="E41" s="12">
        <f>'Anexo 2'!H41</f>
        <v>28335490.780000001</v>
      </c>
      <c r="F41" s="7">
        <v>31420051.890000001</v>
      </c>
      <c r="G41" s="7">
        <f>'Anexo 2'!F41</f>
        <v>16448532.43</v>
      </c>
      <c r="H41" s="155">
        <f t="shared" ref="H41" si="17">G41/F41</f>
        <v>0.52350430507197987</v>
      </c>
      <c r="I41" s="7"/>
      <c r="J41" s="7"/>
      <c r="K41" s="7">
        <v>3683613.77</v>
      </c>
      <c r="L41" s="7">
        <v>10484131.5</v>
      </c>
      <c r="M41" s="7">
        <v>14167745.51</v>
      </c>
      <c r="N41" s="7" t="s">
        <v>33</v>
      </c>
      <c r="O41" s="7" t="s">
        <v>33</v>
      </c>
      <c r="P41" s="7" t="s">
        <v>33</v>
      </c>
      <c r="Q41" s="7" t="s">
        <v>33</v>
      </c>
      <c r="R41" s="23" t="s">
        <v>33</v>
      </c>
      <c r="S41" s="206"/>
      <c r="T41" s="209"/>
      <c r="U41" s="136"/>
      <c r="V41" s="207"/>
      <c r="W41" s="136"/>
      <c r="X41" s="136"/>
    </row>
    <row r="42" spans="1:24">
      <c r="A42" s="9"/>
      <c r="B42" s="4"/>
      <c r="C42" s="8"/>
      <c r="D42" s="159">
        <f>SUM(D41:D41)</f>
        <v>296000000</v>
      </c>
      <c r="E42" s="159">
        <f>SUM(E41:E41)</f>
        <v>28335490.780000001</v>
      </c>
      <c r="F42" s="107">
        <f>SUM(F41)</f>
        <v>31420051.890000001</v>
      </c>
      <c r="G42" s="107">
        <f>SUM(G41:G41)</f>
        <v>16448532.43</v>
      </c>
      <c r="H42" s="107"/>
      <c r="I42" s="107">
        <f t="shared" ref="I42:R42" si="18">SUM(I41:I41)</f>
        <v>0</v>
      </c>
      <c r="J42" s="107">
        <f t="shared" si="18"/>
        <v>0</v>
      </c>
      <c r="K42" s="107">
        <f t="shared" si="18"/>
        <v>3683613.77</v>
      </c>
      <c r="L42" s="107">
        <f t="shared" si="18"/>
        <v>10484131.5</v>
      </c>
      <c r="M42" s="107">
        <f t="shared" si="18"/>
        <v>14167745.51</v>
      </c>
      <c r="N42" s="107">
        <f t="shared" si="18"/>
        <v>0</v>
      </c>
      <c r="O42" s="107">
        <f t="shared" si="18"/>
        <v>0</v>
      </c>
      <c r="P42" s="107">
        <f t="shared" si="18"/>
        <v>0</v>
      </c>
      <c r="Q42" s="107">
        <f t="shared" si="18"/>
        <v>0</v>
      </c>
      <c r="R42" s="214">
        <f t="shared" si="18"/>
        <v>0</v>
      </c>
      <c r="S42" s="206"/>
      <c r="T42" s="209"/>
      <c r="U42" s="136"/>
      <c r="V42" s="207"/>
      <c r="W42" s="136"/>
      <c r="X42" s="136"/>
    </row>
    <row r="43" spans="1:24">
      <c r="A43" s="124"/>
      <c r="B43" s="4"/>
      <c r="C43" s="8"/>
      <c r="D43" s="12"/>
      <c r="E43" s="12"/>
      <c r="F43" s="7"/>
      <c r="G43" s="7"/>
      <c r="H43" s="7"/>
      <c r="I43" s="155"/>
      <c r="J43" s="7"/>
      <c r="K43" s="7"/>
      <c r="L43" s="7"/>
      <c r="M43" s="7"/>
      <c r="N43" s="7"/>
      <c r="O43" s="7"/>
      <c r="P43" s="7"/>
      <c r="Q43" s="7"/>
      <c r="R43" s="23"/>
      <c r="S43" s="206"/>
      <c r="T43" s="209"/>
      <c r="U43" s="136"/>
      <c r="V43" s="207"/>
      <c r="W43" s="136"/>
      <c r="X43" s="136"/>
    </row>
    <row r="44" spans="1:24">
      <c r="A44" s="110" t="s">
        <v>96</v>
      </c>
      <c r="B44" s="30"/>
      <c r="C44" s="8"/>
      <c r="D44" s="12"/>
      <c r="E44" s="12"/>
      <c r="F44" s="12"/>
      <c r="G44" s="12"/>
      <c r="H44" s="12"/>
      <c r="I44" s="12"/>
      <c r="J44" s="12"/>
      <c r="K44" s="12"/>
      <c r="L44" s="12"/>
      <c r="M44" s="12"/>
      <c r="N44" s="12"/>
      <c r="O44" s="12"/>
      <c r="P44" s="12"/>
      <c r="Q44" s="12"/>
      <c r="R44" s="21"/>
      <c r="S44" s="206"/>
      <c r="T44" s="209"/>
      <c r="U44" s="136"/>
      <c r="V44" s="207"/>
      <c r="W44" s="136"/>
      <c r="X44" s="136"/>
    </row>
    <row r="45" spans="1:24" ht="16.2">
      <c r="A45" s="9" t="s">
        <v>97</v>
      </c>
      <c r="B45" s="141" t="s">
        <v>323</v>
      </c>
      <c r="C45" s="8" t="s">
        <v>70</v>
      </c>
      <c r="D45" s="12">
        <f>'Anexo 1'!E45</f>
        <v>161555196.41969171</v>
      </c>
      <c r="E45" s="12">
        <f>'Anexo 2'!H45</f>
        <v>123543699.19816014</v>
      </c>
      <c r="F45" s="7">
        <f>812502987/160.88</f>
        <v>5050366.6521631032</v>
      </c>
      <c r="G45" s="7">
        <f>'Anexo 2'!F46</f>
        <v>3875887.021382397</v>
      </c>
      <c r="H45" s="155">
        <f t="shared" ref="H45" si="19">G45/F45</f>
        <v>0.76744666047609256</v>
      </c>
      <c r="I45" s="12"/>
      <c r="J45" s="12"/>
      <c r="K45" s="12">
        <v>78113.618846345111</v>
      </c>
      <c r="L45" s="12">
        <v>1161574.337010368</v>
      </c>
      <c r="M45" s="12">
        <v>9450665.1394113228</v>
      </c>
      <c r="N45" s="12">
        <v>16609250.661605736</v>
      </c>
      <c r="O45" s="12">
        <v>96244095.441286355</v>
      </c>
      <c r="P45" s="12" t="s">
        <v>33</v>
      </c>
      <c r="Q45" s="12" t="s">
        <v>33</v>
      </c>
      <c r="R45" s="21" t="s">
        <v>33</v>
      </c>
      <c r="S45" s="206"/>
      <c r="T45" s="209"/>
      <c r="U45" s="136"/>
      <c r="V45" s="207"/>
      <c r="W45" s="136"/>
      <c r="X45" s="136"/>
    </row>
    <row r="46" spans="1:24">
      <c r="A46" s="9"/>
      <c r="B46" s="30"/>
      <c r="C46" s="8"/>
      <c r="D46" s="159">
        <f>SUM(D45:D45)</f>
        <v>161555196.41969171</v>
      </c>
      <c r="E46" s="159">
        <f t="shared" ref="E46:G46" si="20">SUM(E45:E45)</f>
        <v>123543699.19816014</v>
      </c>
      <c r="F46" s="159">
        <f t="shared" si="20"/>
        <v>5050366.6521631032</v>
      </c>
      <c r="G46" s="159">
        <f t="shared" si="20"/>
        <v>3875887.021382397</v>
      </c>
      <c r="H46" s="159"/>
      <c r="I46" s="159">
        <f t="shared" ref="I46:R46" si="21">SUM(I45:I45)</f>
        <v>0</v>
      </c>
      <c r="J46" s="159">
        <f t="shared" si="21"/>
        <v>0</v>
      </c>
      <c r="K46" s="159">
        <f t="shared" si="21"/>
        <v>78113.618846345111</v>
      </c>
      <c r="L46" s="159">
        <f t="shared" si="21"/>
        <v>1161574.337010368</v>
      </c>
      <c r="M46" s="159">
        <f t="shared" si="21"/>
        <v>9450665.1394113228</v>
      </c>
      <c r="N46" s="159">
        <f t="shared" si="21"/>
        <v>16609250.661605736</v>
      </c>
      <c r="O46" s="159">
        <f t="shared" si="21"/>
        <v>96244095.441286355</v>
      </c>
      <c r="P46" s="159">
        <f t="shared" si="21"/>
        <v>0</v>
      </c>
      <c r="Q46" s="159">
        <f t="shared" si="21"/>
        <v>0</v>
      </c>
      <c r="R46" s="165">
        <f t="shared" si="21"/>
        <v>0</v>
      </c>
      <c r="S46" s="206"/>
      <c r="T46" s="209"/>
      <c r="U46" s="136"/>
      <c r="V46" s="207"/>
      <c r="W46" s="136"/>
      <c r="X46" s="136"/>
    </row>
    <row r="47" spans="1:24">
      <c r="A47" s="9"/>
      <c r="B47" s="170"/>
      <c r="C47" s="8"/>
      <c r="D47" s="12"/>
      <c r="E47" s="12"/>
      <c r="F47" s="12"/>
      <c r="G47" s="12"/>
      <c r="H47" s="12"/>
      <c r="I47" s="169"/>
      <c r="J47" s="12"/>
      <c r="K47" s="12"/>
      <c r="L47" s="12"/>
      <c r="M47" s="12"/>
      <c r="N47" s="12"/>
      <c r="O47" s="12"/>
      <c r="P47" s="12"/>
      <c r="Q47" s="12"/>
      <c r="R47" s="21"/>
      <c r="S47" s="206"/>
      <c r="T47" s="209"/>
      <c r="U47" s="136"/>
      <c r="V47" s="207"/>
      <c r="W47" s="136"/>
      <c r="X47" s="136"/>
    </row>
    <row r="48" spans="1:24">
      <c r="A48" s="9" t="s">
        <v>98</v>
      </c>
      <c r="B48" s="170"/>
      <c r="C48" s="160"/>
      <c r="D48" s="159">
        <f>D20+D32+D38+D42+D46</f>
        <v>4482911653.709692</v>
      </c>
      <c r="E48" s="159">
        <f t="shared" ref="E48:G48" si="22">E20+E32+E38+E42+E46</f>
        <v>2394671475.2581601</v>
      </c>
      <c r="F48" s="159">
        <f t="shared" si="22"/>
        <v>190978103.10216308</v>
      </c>
      <c r="G48" s="107">
        <f t="shared" si="22"/>
        <v>154885237.7313824</v>
      </c>
      <c r="H48" s="221"/>
      <c r="I48" s="159" t="e">
        <f>I20+I32+I38+I42+I46+#REF!</f>
        <v>#REF!</v>
      </c>
      <c r="J48" s="159" t="e">
        <f>J20+J32+J38+J42+J46+#REF!</f>
        <v>#REF!</v>
      </c>
      <c r="K48" s="159">
        <f t="shared" ref="K48" si="23">K20+K32+K38+K42+K46</f>
        <v>47993956.858846344</v>
      </c>
      <c r="L48" s="159">
        <f t="shared" ref="L48:R48" si="24">L20+L32+L38+L42+L46</f>
        <v>74138899.787010372</v>
      </c>
      <c r="M48" s="159">
        <f t="shared" si="24"/>
        <v>1071019742.8694112</v>
      </c>
      <c r="N48" s="159">
        <f t="shared" si="24"/>
        <v>481259567.00160569</v>
      </c>
      <c r="O48" s="159">
        <f t="shared" si="24"/>
        <v>344999751.44128633</v>
      </c>
      <c r="P48" s="159">
        <f t="shared" si="24"/>
        <v>201411089.20999998</v>
      </c>
      <c r="Q48" s="159">
        <f t="shared" si="24"/>
        <v>90309151.507770002</v>
      </c>
      <c r="R48" s="165">
        <f t="shared" si="24"/>
        <v>13626567.828880001</v>
      </c>
      <c r="S48" s="206"/>
      <c r="T48" s="209"/>
      <c r="U48" s="136"/>
      <c r="V48" s="207"/>
    </row>
    <row r="49" spans="1:20" ht="15" thickBot="1">
      <c r="A49" s="129"/>
      <c r="B49" s="130"/>
      <c r="C49" s="480"/>
      <c r="D49" s="132"/>
      <c r="E49" s="222"/>
      <c r="F49" s="222"/>
      <c r="G49" s="222"/>
      <c r="H49" s="222"/>
      <c r="I49" s="223"/>
      <c r="J49" s="222"/>
      <c r="K49" s="222"/>
      <c r="L49" s="222"/>
      <c r="M49" s="222"/>
      <c r="N49" s="222"/>
      <c r="O49" s="132"/>
      <c r="P49" s="132"/>
      <c r="Q49" s="132"/>
      <c r="R49" s="224"/>
      <c r="S49" s="206"/>
      <c r="T49" s="209"/>
    </row>
    <row r="50" spans="1:20">
      <c r="A50" s="26"/>
      <c r="B50" s="127"/>
      <c r="D50" s="160"/>
      <c r="E50" s="160"/>
      <c r="F50" s="160"/>
      <c r="G50" s="160"/>
      <c r="H50" s="160"/>
      <c r="I50" s="225"/>
      <c r="J50" s="7"/>
      <c r="K50" s="7"/>
      <c r="L50" s="7"/>
      <c r="M50" s="7"/>
      <c r="N50" s="7"/>
      <c r="O50" s="7"/>
      <c r="P50" s="7"/>
      <c r="Q50" s="7"/>
      <c r="R50" s="7"/>
    </row>
    <row r="51" spans="1:20">
      <c r="A51" s="108" t="s">
        <v>140</v>
      </c>
      <c r="B51" s="108"/>
      <c r="C51" s="108"/>
      <c r="D51" s="136"/>
      <c r="E51" s="226"/>
      <c r="F51" s="107"/>
      <c r="G51" s="227"/>
      <c r="H51" s="227"/>
    </row>
    <row r="52" spans="1:20">
      <c r="A52" s="1"/>
      <c r="B52" s="1"/>
      <c r="F52" s="136"/>
      <c r="G52" s="136"/>
      <c r="J52" s="136"/>
      <c r="K52" s="136"/>
      <c r="L52" s="136"/>
      <c r="M52" s="136"/>
      <c r="N52" s="136"/>
      <c r="O52" s="136"/>
      <c r="P52" s="136"/>
      <c r="Q52" s="136"/>
      <c r="R52" s="136"/>
    </row>
    <row r="53" spans="1:20" s="10" customFormat="1">
      <c r="A53" s="14" t="s">
        <v>100</v>
      </c>
      <c r="B53" s="14"/>
      <c r="I53" s="228"/>
      <c r="P53" s="8"/>
      <c r="Q53" s="8"/>
      <c r="R53" s="8"/>
      <c r="S53" s="229"/>
    </row>
    <row r="54" spans="1:20" s="10" customFormat="1" ht="22.2" customHeight="1">
      <c r="A54" s="230" t="s">
        <v>277</v>
      </c>
      <c r="B54" s="231"/>
      <c r="C54" s="15"/>
      <c r="D54" s="15"/>
      <c r="E54" s="15"/>
      <c r="F54" s="15"/>
      <c r="G54" s="15"/>
      <c r="H54" s="15"/>
      <c r="I54" s="232"/>
      <c r="J54" s="15"/>
      <c r="K54" s="15"/>
      <c r="P54" s="8"/>
      <c r="Q54" s="8"/>
      <c r="R54" s="8"/>
      <c r="S54" s="229"/>
    </row>
    <row r="55" spans="1:20" s="15" customFormat="1" ht="22.2" customHeight="1">
      <c r="A55" s="230" t="s">
        <v>279</v>
      </c>
      <c r="B55" s="231"/>
      <c r="I55" s="232"/>
      <c r="P55" s="5"/>
      <c r="Q55" s="5"/>
      <c r="R55" s="5"/>
      <c r="S55" s="233"/>
    </row>
    <row r="56" spans="1:20" s="15" customFormat="1" ht="22.2" customHeight="1">
      <c r="A56" s="230" t="s">
        <v>321</v>
      </c>
      <c r="B56" s="231"/>
      <c r="I56" s="232"/>
      <c r="P56" s="5"/>
      <c r="Q56" s="5"/>
      <c r="R56" s="5"/>
      <c r="S56" s="233"/>
    </row>
    <row r="57" spans="1:20" s="15" customFormat="1" ht="30.6" customHeight="1">
      <c r="A57" s="447" t="s">
        <v>319</v>
      </c>
      <c r="B57" s="447"/>
      <c r="C57" s="447"/>
      <c r="D57" s="447"/>
      <c r="E57" s="447"/>
      <c r="F57" s="447"/>
      <c r="G57" s="447"/>
      <c r="H57" s="447"/>
      <c r="I57" s="447"/>
      <c r="J57" s="447"/>
      <c r="K57" s="447"/>
      <c r="P57" s="5"/>
      <c r="Q57" s="5"/>
      <c r="R57" s="5"/>
      <c r="S57" s="233"/>
    </row>
    <row r="58" spans="1:20" s="15" customFormat="1" ht="24" customHeight="1">
      <c r="A58" s="230" t="s">
        <v>320</v>
      </c>
      <c r="B58" s="231"/>
      <c r="I58" s="232"/>
      <c r="P58" s="5"/>
      <c r="Q58" s="5"/>
      <c r="R58" s="5"/>
      <c r="S58" s="233"/>
    </row>
    <row r="59" spans="1:20" s="15" customFormat="1" ht="22.2" customHeight="1">
      <c r="A59" s="230" t="s">
        <v>276</v>
      </c>
      <c r="B59" s="231"/>
      <c r="I59" s="232"/>
      <c r="L59" s="184"/>
      <c r="M59" s="184"/>
      <c r="N59" s="184"/>
      <c r="O59" s="184"/>
      <c r="P59" s="184"/>
      <c r="Q59" s="182"/>
      <c r="R59" s="182"/>
      <c r="S59" s="233"/>
    </row>
    <row r="60" spans="1:20" s="15" customFormat="1">
      <c r="A60" s="3"/>
      <c r="B60" s="186"/>
      <c r="C60" s="3"/>
      <c r="D60" s="3"/>
      <c r="E60" s="3"/>
      <c r="F60" s="3"/>
      <c r="G60" s="3"/>
      <c r="H60" s="3"/>
      <c r="I60" s="235"/>
      <c r="J60" s="3"/>
      <c r="K60" s="3"/>
      <c r="P60" s="5"/>
      <c r="Q60" s="5"/>
      <c r="R60" s="5"/>
      <c r="S60" s="233"/>
    </row>
    <row r="61" spans="1:20" s="15" customFormat="1">
      <c r="A61" s="14" t="s">
        <v>259</v>
      </c>
      <c r="B61" s="186"/>
      <c r="C61" s="3"/>
      <c r="D61" s="3"/>
      <c r="E61" s="3"/>
      <c r="F61" s="3"/>
      <c r="G61" s="3"/>
      <c r="H61" s="235"/>
      <c r="I61" s="3"/>
      <c r="J61" s="3"/>
      <c r="K61" s="3"/>
      <c r="P61" s="5"/>
      <c r="Q61" s="5"/>
      <c r="R61" s="5"/>
      <c r="S61" s="233"/>
    </row>
    <row r="62" spans="1:20" s="3" customFormat="1">
      <c r="A62" s="6" t="s">
        <v>116</v>
      </c>
      <c r="B62" s="142"/>
      <c r="C62" s="1"/>
      <c r="D62" s="136"/>
      <c r="E62" s="136"/>
      <c r="F62" s="136"/>
      <c r="G62" s="1"/>
      <c r="H62" s="193"/>
      <c r="I62" s="1"/>
      <c r="J62" s="1"/>
      <c r="K62" s="1"/>
      <c r="O62" s="139"/>
      <c r="P62" s="5"/>
      <c r="Q62" s="5"/>
      <c r="R62" s="5"/>
      <c r="S62" s="101"/>
    </row>
    <row r="63" spans="1:20" s="3" customFormat="1">
      <c r="A63" s="6" t="s">
        <v>117</v>
      </c>
      <c r="B63" s="142"/>
      <c r="C63" s="1"/>
      <c r="D63" s="1"/>
      <c r="E63" s="1"/>
      <c r="F63" s="1"/>
      <c r="G63" s="1"/>
      <c r="H63" s="193"/>
      <c r="I63" s="1"/>
      <c r="J63" s="1"/>
      <c r="K63" s="1"/>
      <c r="O63" s="5"/>
      <c r="P63" s="5"/>
      <c r="Q63" s="5"/>
      <c r="R63" s="101"/>
    </row>
    <row r="64" spans="1:20">
      <c r="H64" s="193"/>
      <c r="I64" s="1"/>
      <c r="O64" s="8"/>
      <c r="R64" s="96"/>
      <c r="S64" s="1"/>
    </row>
    <row r="65" spans="8:19">
      <c r="H65" s="193"/>
      <c r="I65" s="1"/>
      <c r="O65" s="8"/>
      <c r="R65" s="96"/>
      <c r="S65" s="1"/>
    </row>
    <row r="66" spans="8:19">
      <c r="H66" s="193"/>
      <c r="I66" s="1"/>
      <c r="O66" s="8"/>
      <c r="R66" s="96"/>
      <c r="S66" s="1"/>
    </row>
    <row r="67" spans="8:19">
      <c r="H67" s="193"/>
      <c r="I67" s="1"/>
      <c r="O67" s="8"/>
      <c r="R67" s="96"/>
      <c r="S67" s="1"/>
    </row>
    <row r="68" spans="8:19">
      <c r="H68" s="193"/>
      <c r="I68" s="1"/>
      <c r="O68" s="8"/>
      <c r="R68" s="96"/>
      <c r="S68" s="1"/>
    </row>
    <row r="69" spans="8:19">
      <c r="H69" s="193"/>
      <c r="I69" s="1"/>
      <c r="O69" s="8"/>
      <c r="R69" s="96"/>
      <c r="S69" s="1"/>
    </row>
    <row r="70" spans="8:19">
      <c r="H70" s="193"/>
      <c r="I70" s="1"/>
      <c r="O70" s="8"/>
      <c r="R70" s="96"/>
      <c r="S70" s="1"/>
    </row>
    <row r="71" spans="8:19">
      <c r="H71" s="193"/>
      <c r="I71" s="1"/>
      <c r="O71" s="8"/>
      <c r="R71" s="96"/>
      <c r="S71" s="1"/>
    </row>
    <row r="72" spans="8:19">
      <c r="H72" s="193"/>
      <c r="I72" s="1"/>
      <c r="O72" s="8"/>
      <c r="R72" s="96"/>
      <c r="S72" s="1"/>
    </row>
    <row r="73" spans="8:19">
      <c r="H73" s="193"/>
      <c r="I73" s="1"/>
      <c r="O73" s="8"/>
      <c r="R73" s="96"/>
      <c r="S73" s="1"/>
    </row>
    <row r="74" spans="8:19">
      <c r="H74" s="193"/>
      <c r="I74" s="1"/>
      <c r="O74" s="8"/>
      <c r="R74" s="96"/>
      <c r="S74" s="1"/>
    </row>
    <row r="75" spans="8:19">
      <c r="H75" s="193"/>
      <c r="I75" s="1"/>
      <c r="O75" s="8"/>
      <c r="R75" s="96"/>
      <c r="S75" s="1"/>
    </row>
    <row r="76" spans="8:19">
      <c r="H76" s="193"/>
      <c r="I76" s="1"/>
      <c r="O76" s="8"/>
      <c r="R76" s="96"/>
      <c r="S76" s="1"/>
    </row>
    <row r="77" spans="8:19">
      <c r="H77" s="193"/>
      <c r="I77" s="1"/>
      <c r="O77" s="8"/>
      <c r="R77" s="96"/>
      <c r="S77" s="1"/>
    </row>
    <row r="78" spans="8:19">
      <c r="H78" s="193"/>
      <c r="I78" s="1"/>
      <c r="O78" s="8"/>
      <c r="R78" s="96"/>
      <c r="S78" s="1"/>
    </row>
    <row r="79" spans="8:19">
      <c r="H79" s="193"/>
      <c r="I79" s="1"/>
      <c r="O79" s="8"/>
      <c r="R79" s="96"/>
      <c r="S79" s="1"/>
    </row>
    <row r="80" spans="8:19">
      <c r="H80" s="193"/>
      <c r="I80" s="1"/>
      <c r="O80" s="8"/>
      <c r="R80" s="96"/>
      <c r="S80" s="1"/>
    </row>
    <row r="81" spans="8:19">
      <c r="H81" s="193"/>
      <c r="I81" s="1"/>
      <c r="O81" s="8"/>
      <c r="R81" s="96"/>
      <c r="S81" s="1"/>
    </row>
    <row r="82" spans="8:19">
      <c r="H82" s="193"/>
      <c r="I82" s="1"/>
      <c r="O82" s="8"/>
      <c r="R82" s="96"/>
      <c r="S82" s="1"/>
    </row>
    <row r="83" spans="8:19">
      <c r="H83" s="193"/>
      <c r="I83" s="1"/>
      <c r="O83" s="8"/>
      <c r="R83" s="96"/>
      <c r="S83" s="1"/>
    </row>
    <row r="84" spans="8:19">
      <c r="H84" s="193"/>
      <c r="I84" s="1"/>
      <c r="O84" s="8"/>
      <c r="R84" s="96"/>
      <c r="S84" s="1"/>
    </row>
    <row r="85" spans="8:19">
      <c r="H85" s="193"/>
      <c r="I85" s="1"/>
      <c r="O85" s="8"/>
      <c r="R85" s="96"/>
      <c r="S85" s="1"/>
    </row>
    <row r="86" spans="8:19">
      <c r="H86" s="193"/>
      <c r="I86" s="1"/>
      <c r="O86" s="8"/>
      <c r="R86" s="96"/>
      <c r="S86" s="1"/>
    </row>
    <row r="87" spans="8:19">
      <c r="H87" s="193"/>
      <c r="I87" s="1"/>
      <c r="O87" s="8"/>
      <c r="R87" s="96"/>
      <c r="S87" s="1"/>
    </row>
    <row r="88" spans="8:19">
      <c r="H88" s="193"/>
      <c r="I88" s="1"/>
      <c r="O88" s="8"/>
      <c r="R88" s="96"/>
      <c r="S88" s="1"/>
    </row>
    <row r="89" spans="8:19">
      <c r="H89" s="193"/>
      <c r="I89" s="1"/>
      <c r="O89" s="8"/>
      <c r="R89" s="96"/>
      <c r="S89" s="1"/>
    </row>
    <row r="90" spans="8:19">
      <c r="H90" s="193"/>
      <c r="I90" s="1"/>
      <c r="O90" s="8"/>
      <c r="R90" s="96"/>
      <c r="S90" s="1"/>
    </row>
    <row r="91" spans="8:19">
      <c r="H91" s="193"/>
      <c r="I91" s="1"/>
      <c r="O91" s="8"/>
      <c r="R91" s="96"/>
      <c r="S91" s="1"/>
    </row>
    <row r="92" spans="8:19">
      <c r="H92" s="193"/>
      <c r="I92" s="1"/>
      <c r="O92" s="8"/>
      <c r="R92" s="96"/>
      <c r="S92" s="1"/>
    </row>
    <row r="93" spans="8:19">
      <c r="H93" s="193"/>
      <c r="I93" s="1"/>
      <c r="O93" s="8"/>
      <c r="R93" s="96"/>
      <c r="S93" s="1"/>
    </row>
    <row r="94" spans="8:19">
      <c r="H94" s="193"/>
      <c r="I94" s="1"/>
      <c r="O94" s="8"/>
      <c r="R94" s="96"/>
      <c r="S94" s="1"/>
    </row>
    <row r="95" spans="8:19">
      <c r="H95" s="193"/>
      <c r="I95" s="1"/>
      <c r="O95" s="8"/>
      <c r="R95" s="96"/>
      <c r="S95" s="1"/>
    </row>
    <row r="96" spans="8:19">
      <c r="O96" s="8"/>
      <c r="R96" s="96"/>
      <c r="S96" s="1"/>
    </row>
    <row r="97" spans="15:19">
      <c r="O97" s="8"/>
      <c r="R97" s="96"/>
      <c r="S97" s="1"/>
    </row>
  </sheetData>
  <sheetProtection algorithmName="SHA-512" hashValue="W5Sc4W42w7G1XtGiGJC3qSwckcI9EqpQDAYv8uq1kFJZc7JzObauX+UysU7KOM1Y4nt9SKSrH6tOyIgl7dLRXw==" saltValue="1DMoYk3vz6cu19aTyBqMlA==" spinCount="100000" sheet="1" objects="1" scenarios="1"/>
  <mergeCells count="13">
    <mergeCell ref="I7:R7"/>
    <mergeCell ref="A57:K57"/>
    <mergeCell ref="A3:P3"/>
    <mergeCell ref="A4:P4"/>
    <mergeCell ref="A5:P5"/>
    <mergeCell ref="A6:P6"/>
    <mergeCell ref="E7:E8"/>
    <mergeCell ref="F7:H7"/>
    <mergeCell ref="C24:C25"/>
    <mergeCell ref="A7:A8"/>
    <mergeCell ref="B7:B8"/>
    <mergeCell ref="C7:C8"/>
    <mergeCell ref="D7:D8"/>
  </mergeCells>
  <conditionalFormatting sqref="A61:A63">
    <cfRule type="duplicateValues" dxfId="13" priority="1"/>
  </conditionalFormatting>
  <conditionalFormatting sqref="A64:A1048576 A1:A59">
    <cfRule type="duplicateValues" dxfId="12" priority="34"/>
  </conditionalFormatting>
  <printOptions horizontalCentered="1" verticalCentered="1"/>
  <pageMargins left="0.15748031496062992" right="0.15748031496062992" top="0.15748031496062992" bottom="0.39370078740157483" header="0" footer="0.39370078740157483"/>
  <pageSetup scale="29" orientation="landscape" r:id="rId1"/>
  <headerFooter alignWithMargins="0"/>
  <ignoredErrors>
    <ignoredError sqref="M60:P60 B58:E58 A49:E49 D38 A37 I9 I32:I34 I3:I6 C18:D18 I20:J20 A42:D42 A46:D46 K42 A52:E53 A51:D51 A43:E44 A45 I21:I22 E15 I62:I64 I38:K38 I42:J44 I46:K46 J58:K58 J62 L64:O66 I39:I40 I2:P2 J63:K64 K43:P44 I47:P47 J53:P53 A47:F47 H10:P10 H41:H46 A2:E2 H32:H36 E23 D31 G46:G47 C45:G45 G49 J49:P49 H30 G21:G31 H20:H22 A48:K48 H14 G11:G15 D19 A50:D50 G33:G44 J52 L54:P54 E19 G16:G18 H18 E18 E16:F16 F19:H19 F18 F17 F33:F34 F38:F40 E37 E31:F32 E42 F37 E38 F35 F41 F36 L48:R48 C37:D37" unlockedFormula="1"/>
    <ignoredError sqref="D41 A41 A38:C38 C11 A12:C15 E12:E14 A16 A3:E3 D8 C36:D36 A36 A33:D35 A9:E10 A7 A8:C8 M3:P6 B7:C7 A20:C23 A11 A32:C32 A26:C27 A5:E6 B4:E4 C24 A24:A25 C25 D21:E22 C17:E17 J3:J6 J32:J34 J9:P9 K3:L6 K33:P34 J21:P22 J39:P40 A39:D40 D24:E28 D23 A28 C28 D11:D15 A29:E30 C16:D16 E39:E40 E33:E35 E36 E41" numberStoredAsText="1" unlockedFormula="1"/>
    <ignoredError sqref="M8:Q8" numberStoredAsText="1"/>
    <ignoredError sqref="F46 F42:F44" formula="1" unlockedFormula="1"/>
  </ignoredError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10"/>
  <dimension ref="A1:M159"/>
  <sheetViews>
    <sheetView showGridLines="0" topLeftCell="A3" zoomScale="70" zoomScaleNormal="70" zoomScaleSheetLayoutView="55" workbookViewId="0">
      <selection activeCell="A3" sqref="A3:K56"/>
    </sheetView>
  </sheetViews>
  <sheetFormatPr baseColWidth="10" defaultColWidth="11" defaultRowHeight="14.4"/>
  <cols>
    <col min="1" max="1" width="32" style="28" customWidth="1"/>
    <col min="2" max="2" width="67.6640625" style="28" bestFit="1" customWidth="1"/>
    <col min="3" max="3" width="18.44140625" style="29" customWidth="1"/>
    <col min="4" max="4" width="28.21875" style="24" customWidth="1"/>
    <col min="5" max="5" width="24.21875" style="24" bestFit="1" customWidth="1"/>
    <col min="6" max="6" width="31.6640625" style="236" customWidth="1"/>
    <col min="7" max="7" width="27.21875" style="24" customWidth="1"/>
    <col min="8" max="8" width="23.88671875" style="24" bestFit="1" customWidth="1"/>
    <col min="9" max="9" width="22.77734375" style="24" bestFit="1" customWidth="1"/>
    <col min="10" max="10" width="22.21875" style="24" bestFit="1" customWidth="1"/>
    <col min="11" max="11" width="22.21875" style="24" customWidth="1"/>
    <col min="12" max="16384" width="11" style="24"/>
  </cols>
  <sheetData>
    <row r="1" spans="1:12" ht="30" customHeight="1"/>
    <row r="2" spans="1:12" ht="33.6" customHeight="1">
      <c r="A2" s="142"/>
      <c r="B2" s="142"/>
      <c r="C2" s="8"/>
      <c r="D2" s="1"/>
      <c r="E2" s="1"/>
      <c r="F2" s="80"/>
      <c r="G2" s="1"/>
      <c r="H2" s="1"/>
      <c r="I2" s="1"/>
      <c r="J2" s="1"/>
      <c r="K2" s="1"/>
    </row>
    <row r="3" spans="1:12" ht="21" customHeight="1">
      <c r="A3" s="455" t="s">
        <v>141</v>
      </c>
      <c r="B3" s="455"/>
      <c r="C3" s="455"/>
      <c r="D3" s="455"/>
      <c r="E3" s="455"/>
      <c r="F3" s="455"/>
      <c r="G3" s="455"/>
      <c r="H3" s="455"/>
      <c r="I3" s="455"/>
      <c r="J3" s="455"/>
      <c r="K3" s="455"/>
      <c r="L3" s="1"/>
    </row>
    <row r="4" spans="1:12" ht="21" customHeight="1">
      <c r="A4" s="455" t="s">
        <v>8</v>
      </c>
      <c r="B4" s="455"/>
      <c r="C4" s="455"/>
      <c r="D4" s="455"/>
      <c r="E4" s="455"/>
      <c r="F4" s="455"/>
      <c r="G4" s="455"/>
      <c r="H4" s="455"/>
      <c r="I4" s="455"/>
      <c r="J4" s="455"/>
      <c r="K4" s="455"/>
      <c r="L4" s="1"/>
    </row>
    <row r="5" spans="1:12" ht="21" customHeight="1">
      <c r="A5" s="454" t="s">
        <v>17</v>
      </c>
      <c r="B5" s="454"/>
      <c r="C5" s="454"/>
      <c r="D5" s="454"/>
      <c r="E5" s="454"/>
      <c r="F5" s="454"/>
      <c r="G5" s="454"/>
      <c r="H5" s="454"/>
      <c r="I5" s="454"/>
      <c r="J5" s="454"/>
      <c r="K5" s="454"/>
    </row>
    <row r="6" spans="1:12" ht="21" customHeight="1" thickBot="1">
      <c r="A6" s="453">
        <f>+'Anexo 1'!A7:N7</f>
        <v>45473</v>
      </c>
      <c r="B6" s="453"/>
      <c r="C6" s="453"/>
      <c r="D6" s="453"/>
      <c r="E6" s="453"/>
      <c r="F6" s="453"/>
      <c r="G6" s="453"/>
      <c r="H6" s="453"/>
      <c r="I6" s="453"/>
      <c r="J6" s="453"/>
      <c r="K6" s="453"/>
    </row>
    <row r="7" spans="1:12" s="25" customFormat="1" ht="15" thickBot="1">
      <c r="A7" s="439" t="s">
        <v>18</v>
      </c>
      <c r="B7" s="439" t="s">
        <v>19</v>
      </c>
      <c r="C7" s="439" t="s">
        <v>121</v>
      </c>
      <c r="D7" s="439" t="s">
        <v>142</v>
      </c>
      <c r="E7" s="443" t="s">
        <v>143</v>
      </c>
      <c r="F7" s="444"/>
      <c r="G7" s="444"/>
      <c r="H7" s="444"/>
      <c r="I7" s="443" t="s">
        <v>144</v>
      </c>
      <c r="J7" s="444"/>
      <c r="K7" s="452"/>
    </row>
    <row r="8" spans="1:12" s="25" customFormat="1" ht="54" customHeight="1" thickBot="1">
      <c r="A8" s="456"/>
      <c r="B8" s="456"/>
      <c r="C8" s="456"/>
      <c r="D8" s="456"/>
      <c r="E8" s="145" t="s">
        <v>145</v>
      </c>
      <c r="F8" s="145" t="s">
        <v>146</v>
      </c>
      <c r="G8" s="145" t="s">
        <v>147</v>
      </c>
      <c r="H8" s="145" t="s">
        <v>148</v>
      </c>
      <c r="I8" s="145" t="s">
        <v>149</v>
      </c>
      <c r="J8" s="145" t="s">
        <v>240</v>
      </c>
      <c r="K8" s="145" t="s">
        <v>150</v>
      </c>
    </row>
    <row r="9" spans="1:12" s="1" customFormat="1">
      <c r="A9" s="201"/>
      <c r="B9" s="202"/>
      <c r="C9" s="237"/>
      <c r="D9" s="203"/>
      <c r="E9" s="203"/>
      <c r="F9" s="238"/>
      <c r="G9" s="202"/>
      <c r="H9" s="202"/>
      <c r="I9" s="202"/>
      <c r="J9" s="202"/>
      <c r="K9" s="239"/>
    </row>
    <row r="10" spans="1:12" s="1" customFormat="1">
      <c r="A10" s="240" t="s">
        <v>29</v>
      </c>
      <c r="B10" s="92"/>
      <c r="C10" s="8"/>
      <c r="F10" s="241"/>
      <c r="G10" s="242"/>
      <c r="H10" s="242"/>
      <c r="I10" s="242"/>
      <c r="J10" s="242"/>
      <c r="K10" s="243"/>
    </row>
    <row r="11" spans="1:12" s="1" customFormat="1" ht="43.2">
      <c r="A11" s="9">
        <v>1725</v>
      </c>
      <c r="B11" s="4" t="s">
        <v>151</v>
      </c>
      <c r="C11" s="8" t="s">
        <v>31</v>
      </c>
      <c r="D11" s="12">
        <f>'Anexo 1'!E11</f>
        <v>99453757</v>
      </c>
      <c r="E11" s="7">
        <v>69810000.189999998</v>
      </c>
      <c r="F11" s="7">
        <v>73208236.185074493</v>
      </c>
      <c r="G11" s="7">
        <v>73149609.096227944</v>
      </c>
      <c r="H11" s="7">
        <f t="shared" ref="H11:H18" si="0">F11-G11</f>
        <v>58627.088846549392</v>
      </c>
      <c r="I11" s="7" t="s">
        <v>33</v>
      </c>
      <c r="J11" s="7" t="s">
        <v>33</v>
      </c>
      <c r="K11" s="23" t="s">
        <v>33</v>
      </c>
    </row>
    <row r="12" spans="1:12" s="1" customFormat="1">
      <c r="A12" s="26" t="s">
        <v>34</v>
      </c>
      <c r="B12" s="6" t="s">
        <v>35</v>
      </c>
      <c r="C12" s="8" t="s">
        <v>37</v>
      </c>
      <c r="D12" s="12">
        <f>'Anexo 1'!E12</f>
        <v>90055000</v>
      </c>
      <c r="E12" s="7">
        <v>2673000</v>
      </c>
      <c r="F12" s="7">
        <v>2673000</v>
      </c>
      <c r="G12" s="7">
        <v>0</v>
      </c>
      <c r="H12" s="7">
        <f t="shared" si="0"/>
        <v>2673000</v>
      </c>
      <c r="I12" s="7" t="s">
        <v>33</v>
      </c>
      <c r="J12" s="7" t="s">
        <v>33</v>
      </c>
      <c r="K12" s="23" t="s">
        <v>33</v>
      </c>
    </row>
    <row r="13" spans="1:12" s="1" customFormat="1" ht="28.8">
      <c r="A13" s="9">
        <v>2128</v>
      </c>
      <c r="B13" s="4" t="s">
        <v>135</v>
      </c>
      <c r="C13" s="8" t="s">
        <v>39</v>
      </c>
      <c r="D13" s="12">
        <f>'Anexo 1'!E13</f>
        <v>270000000</v>
      </c>
      <c r="E13" s="7">
        <v>82880641.579999998</v>
      </c>
      <c r="F13" s="7">
        <v>82880641.579999998</v>
      </c>
      <c r="G13" s="7">
        <v>63107980.899999999</v>
      </c>
      <c r="H13" s="7">
        <f>F13-G13</f>
        <v>19772660.68</v>
      </c>
      <c r="I13" s="7" t="s">
        <v>33</v>
      </c>
      <c r="J13" s="7" t="s">
        <v>33</v>
      </c>
      <c r="K13" s="23" t="s">
        <v>33</v>
      </c>
    </row>
    <row r="14" spans="1:12" s="1" customFormat="1" ht="28.8">
      <c r="A14" s="9">
        <v>2129</v>
      </c>
      <c r="B14" s="4" t="s">
        <v>40</v>
      </c>
      <c r="C14" s="8" t="s">
        <v>31</v>
      </c>
      <c r="D14" s="12">
        <f>'Anexo 1'!E14</f>
        <v>130000000</v>
      </c>
      <c r="E14" s="7">
        <v>30196728</v>
      </c>
      <c r="F14" s="7">
        <v>46931371.729999997</v>
      </c>
      <c r="G14" s="7">
        <v>14207768.279999999</v>
      </c>
      <c r="H14" s="7">
        <f t="shared" si="0"/>
        <v>32723603.449999996</v>
      </c>
      <c r="I14" s="7">
        <f>1700000*'Anexo 5'!Q79</f>
        <v>1821209.9999999998</v>
      </c>
      <c r="J14" s="7">
        <f>1428207.64*'Anexo 5'!Q79</f>
        <v>1530038.8447319998</v>
      </c>
      <c r="K14" s="23">
        <f>I14-J14</f>
        <v>291171.15526799997</v>
      </c>
    </row>
    <row r="15" spans="1:12" s="1" customFormat="1" ht="43.2">
      <c r="A15" s="9">
        <v>2164</v>
      </c>
      <c r="B15" s="4" t="s">
        <v>137</v>
      </c>
      <c r="C15" s="8" t="s">
        <v>31</v>
      </c>
      <c r="D15" s="12">
        <f>'Anexo 1'!E15</f>
        <v>154562390.28999999</v>
      </c>
      <c r="E15" s="7">
        <v>31304300</v>
      </c>
      <c r="F15" s="7">
        <v>29441843</v>
      </c>
      <c r="G15" s="7">
        <v>4338657.59</v>
      </c>
      <c r="H15" s="7">
        <f>F15-G15</f>
        <v>25103185.41</v>
      </c>
      <c r="I15" s="7" t="s">
        <v>33</v>
      </c>
      <c r="J15" s="7" t="s">
        <v>33</v>
      </c>
      <c r="K15" s="23" t="s">
        <v>33</v>
      </c>
    </row>
    <row r="16" spans="1:12" s="1" customFormat="1" ht="28.8">
      <c r="A16" s="9" t="s">
        <v>42</v>
      </c>
      <c r="B16" s="4" t="s">
        <v>257</v>
      </c>
      <c r="C16" s="104" t="str">
        <f>+'Anexo 1'!C16</f>
        <v>AyA</v>
      </c>
      <c r="D16" s="12">
        <f>'Anexo 1'!E16</f>
        <v>111128810</v>
      </c>
      <c r="E16" s="7">
        <v>28734720</v>
      </c>
      <c r="F16" s="7">
        <v>35574448</v>
      </c>
      <c r="G16" s="7">
        <v>3571972.85</v>
      </c>
      <c r="H16" s="7">
        <f t="shared" si="0"/>
        <v>32002475.149999999</v>
      </c>
      <c r="I16" s="7" t="s">
        <v>33</v>
      </c>
      <c r="J16" s="7" t="s">
        <v>33</v>
      </c>
      <c r="K16" s="23" t="s">
        <v>33</v>
      </c>
    </row>
    <row r="17" spans="1:12" s="1" customFormat="1" ht="28.8">
      <c r="A17" s="9">
        <v>2198</v>
      </c>
      <c r="B17" s="4" t="str">
        <f>+'Anexo 1'!B17</f>
        <v>Programa de Alcantarillado y Control de Inundaciones para Limón</v>
      </c>
      <c r="C17" s="104" t="str">
        <f>+'Anexo 1'!C17</f>
        <v>AyA/
SENARA</v>
      </c>
      <c r="D17" s="12">
        <f>'Anexo 1'!E17</f>
        <v>55080000</v>
      </c>
      <c r="E17" s="7">
        <v>1610800</v>
      </c>
      <c r="F17" s="7">
        <v>14098514.529999999</v>
      </c>
      <c r="G17" s="7">
        <v>1467456.51</v>
      </c>
      <c r="H17" s="7">
        <f t="shared" si="0"/>
        <v>12631058.02</v>
      </c>
      <c r="I17" s="7" t="s">
        <v>33</v>
      </c>
      <c r="J17" s="7" t="s">
        <v>33</v>
      </c>
      <c r="K17" s="23" t="s">
        <v>33</v>
      </c>
    </row>
    <row r="18" spans="1:12" s="1" customFormat="1" ht="31.2" customHeight="1">
      <c r="A18" s="9">
        <v>2220</v>
      </c>
      <c r="B18" s="4" t="str">
        <f>+'Anexo 1'!B18</f>
        <v>Proyecto de Abastecimiento de Agua para la Cuenca Media del río Tempisque y Comunidades Costeras (PAACUME)</v>
      </c>
      <c r="C18" s="104" t="str">
        <f>+'Anexo 1'!C18</f>
        <v xml:space="preserve">SENARA </v>
      </c>
      <c r="D18" s="12">
        <f>'Anexo 1'!E18</f>
        <v>425000000</v>
      </c>
      <c r="E18" s="7">
        <v>32778600</v>
      </c>
      <c r="F18" s="7">
        <v>248842394.80000001</v>
      </c>
      <c r="G18" s="7">
        <v>8154988.25</v>
      </c>
      <c r="H18" s="7">
        <f t="shared" si="0"/>
        <v>240687406.55000001</v>
      </c>
      <c r="I18" s="7" t="s">
        <v>33</v>
      </c>
      <c r="J18" s="7" t="s">
        <v>33</v>
      </c>
      <c r="K18" s="23" t="s">
        <v>33</v>
      </c>
    </row>
    <row r="19" spans="1:12" s="1" customFormat="1" ht="31.2" customHeight="1">
      <c r="A19" s="9">
        <v>2317</v>
      </c>
      <c r="B19" s="4" t="s">
        <v>53</v>
      </c>
      <c r="C19" s="104" t="s">
        <v>54</v>
      </c>
      <c r="D19" s="12">
        <f>'Anexo 1'!E19</f>
        <v>700000000</v>
      </c>
      <c r="E19" s="7" t="s">
        <v>33</v>
      </c>
      <c r="F19" s="7" t="s">
        <v>33</v>
      </c>
      <c r="G19" s="7" t="s">
        <v>33</v>
      </c>
      <c r="H19" s="7" t="s">
        <v>33</v>
      </c>
      <c r="I19" s="7" t="s">
        <v>33</v>
      </c>
      <c r="J19" s="7" t="s">
        <v>33</v>
      </c>
      <c r="K19" s="23" t="s">
        <v>33</v>
      </c>
    </row>
    <row r="20" spans="1:12" s="108" customFormat="1">
      <c r="A20" s="26"/>
      <c r="B20" s="127"/>
      <c r="C20" s="105"/>
      <c r="D20" s="159">
        <f t="shared" ref="D20:K20" si="1">SUM(D11:D19)</f>
        <v>2035279957.29</v>
      </c>
      <c r="E20" s="107">
        <f t="shared" si="1"/>
        <v>279988789.76999998</v>
      </c>
      <c r="F20" s="107">
        <f t="shared" si="1"/>
        <v>533650449.82507449</v>
      </c>
      <c r="G20" s="107">
        <f t="shared" si="1"/>
        <v>167998433.47622794</v>
      </c>
      <c r="H20" s="107">
        <f t="shared" si="1"/>
        <v>365652016.34884655</v>
      </c>
      <c r="I20" s="107">
        <f t="shared" si="1"/>
        <v>1821209.9999999998</v>
      </c>
      <c r="J20" s="107">
        <f t="shared" si="1"/>
        <v>1530038.8447319998</v>
      </c>
      <c r="K20" s="214">
        <f t="shared" si="1"/>
        <v>291171.15526799997</v>
      </c>
    </row>
    <row r="21" spans="1:12" s="108" customFormat="1">
      <c r="A21" s="26"/>
      <c r="B21" s="244"/>
      <c r="C21" s="105"/>
      <c r="D21" s="159"/>
      <c r="E21" s="107"/>
      <c r="F21" s="107"/>
      <c r="G21" s="107"/>
      <c r="H21" s="107"/>
      <c r="I21" s="107"/>
      <c r="J21" s="107"/>
      <c r="K21" s="214"/>
    </row>
    <row r="22" spans="1:12" s="1" customFormat="1">
      <c r="A22" s="245" t="s">
        <v>55</v>
      </c>
      <c r="B22" s="142"/>
      <c r="C22" s="8"/>
      <c r="D22" s="12"/>
      <c r="E22" s="7"/>
      <c r="F22" s="7"/>
      <c r="G22" s="7"/>
      <c r="H22" s="7"/>
      <c r="I22" s="7"/>
      <c r="J22" s="7"/>
      <c r="K22" s="23"/>
    </row>
    <row r="23" spans="1:12" s="1" customFormat="1">
      <c r="A23" s="26" t="s">
        <v>56</v>
      </c>
      <c r="B23" s="113" t="s">
        <v>115</v>
      </c>
      <c r="C23" s="8" t="s">
        <v>31</v>
      </c>
      <c r="D23" s="12">
        <f>'Anexo 1'!E23</f>
        <v>73000000</v>
      </c>
      <c r="E23" s="7">
        <v>12025899.7040902</v>
      </c>
      <c r="F23" s="7">
        <v>16350675.48</v>
      </c>
      <c r="G23" s="7">
        <v>14229912.109999999</v>
      </c>
      <c r="H23" s="7">
        <f>F23-G23</f>
        <v>2120763.370000001</v>
      </c>
      <c r="I23" s="7">
        <v>20000000</v>
      </c>
      <c r="J23" s="7">
        <v>19600000</v>
      </c>
      <c r="K23" s="23">
        <f>I23-J23</f>
        <v>400000</v>
      </c>
      <c r="L23" s="193"/>
    </row>
    <row r="24" spans="1:12" s="1" customFormat="1">
      <c r="A24" s="246" t="s">
        <v>59</v>
      </c>
      <c r="B24" s="6" t="s">
        <v>60</v>
      </c>
      <c r="C24" s="8" t="s">
        <v>61</v>
      </c>
      <c r="D24" s="12">
        <f>'Anexo 1'!E24</f>
        <v>400000000</v>
      </c>
      <c r="E24" s="7" t="s">
        <v>33</v>
      </c>
      <c r="F24" s="7" t="s">
        <v>33</v>
      </c>
      <c r="G24" s="7" t="s">
        <v>33</v>
      </c>
      <c r="H24" s="7" t="s">
        <v>33</v>
      </c>
      <c r="I24" s="7" t="s">
        <v>33</v>
      </c>
      <c r="J24" s="7" t="s">
        <v>33</v>
      </c>
      <c r="K24" s="23" t="s">
        <v>33</v>
      </c>
    </row>
    <row r="25" spans="1:12" s="1" customFormat="1">
      <c r="A25" s="9" t="s">
        <v>152</v>
      </c>
      <c r="B25" s="6" t="s">
        <v>60</v>
      </c>
      <c r="C25" s="8" t="s">
        <v>61</v>
      </c>
      <c r="D25" s="12">
        <f>'Anexo 1'!E25</f>
        <v>50000000</v>
      </c>
      <c r="E25" s="7" t="s">
        <v>33</v>
      </c>
      <c r="F25" s="7" t="s">
        <v>33</v>
      </c>
      <c r="G25" s="7" t="s">
        <v>33</v>
      </c>
      <c r="H25" s="7" t="s">
        <v>33</v>
      </c>
      <c r="I25" s="7" t="s">
        <v>33</v>
      </c>
      <c r="J25" s="7" t="s">
        <v>33</v>
      </c>
      <c r="K25" s="23" t="s">
        <v>33</v>
      </c>
    </row>
    <row r="26" spans="1:12" s="1" customFormat="1">
      <c r="A26" s="115" t="s">
        <v>63</v>
      </c>
      <c r="B26" s="113" t="s">
        <v>64</v>
      </c>
      <c r="C26" s="8" t="s">
        <v>65</v>
      </c>
      <c r="D26" s="12">
        <f>'Anexo 1'!E26</f>
        <v>100000000</v>
      </c>
      <c r="E26" s="7">
        <v>0</v>
      </c>
      <c r="F26" s="7">
        <v>13459778.02</v>
      </c>
      <c r="G26" s="7">
        <v>6545179.1599999992</v>
      </c>
      <c r="H26" s="7">
        <f>F26-G26</f>
        <v>6914598.8600000003</v>
      </c>
      <c r="I26" s="7" t="s">
        <v>33</v>
      </c>
      <c r="J26" s="7" t="s">
        <v>33</v>
      </c>
      <c r="K26" s="23" t="s">
        <v>33</v>
      </c>
    </row>
    <row r="27" spans="1:12" s="1" customFormat="1" ht="16.2">
      <c r="A27" s="115" t="s">
        <v>66</v>
      </c>
      <c r="B27" s="113" t="s">
        <v>330</v>
      </c>
      <c r="C27" s="8" t="s">
        <v>61</v>
      </c>
      <c r="D27" s="12">
        <f>'Anexo 1'!E27</f>
        <v>144036000</v>
      </c>
      <c r="E27" s="7">
        <v>8000000</v>
      </c>
      <c r="F27" s="7">
        <v>8000000</v>
      </c>
      <c r="G27" s="7">
        <v>6422190.6299999999</v>
      </c>
      <c r="H27" s="7">
        <f>F27-G27</f>
        <v>1577809.37</v>
      </c>
      <c r="I27" s="7" t="s">
        <v>33</v>
      </c>
      <c r="J27" s="7" t="s">
        <v>33</v>
      </c>
      <c r="K27" s="23" t="s">
        <v>33</v>
      </c>
    </row>
    <row r="28" spans="1:12" s="1" customFormat="1" ht="39.6" customHeight="1">
      <c r="A28" s="115" t="str">
        <f>+'Anexo 1'!A28</f>
        <v>3589/OC-CR</v>
      </c>
      <c r="B28" s="113" t="s">
        <v>69</v>
      </c>
      <c r="C28" s="8" t="str">
        <f>+'Anexo 1'!C28</f>
        <v>ICE</v>
      </c>
      <c r="D28" s="12">
        <f>+'Anexo 1'!E28</f>
        <v>121300000</v>
      </c>
      <c r="E28" s="7">
        <v>91700000</v>
      </c>
      <c r="F28" s="7">
        <v>89800000</v>
      </c>
      <c r="G28" s="7">
        <v>38038866.840000004</v>
      </c>
      <c r="H28" s="7">
        <f t="shared" ref="H28" si="2">F28-G28</f>
        <v>51761133.159999996</v>
      </c>
      <c r="I28" s="7" t="s">
        <v>33</v>
      </c>
      <c r="J28" s="7" t="s">
        <v>33</v>
      </c>
      <c r="K28" s="23" t="s">
        <v>33</v>
      </c>
    </row>
    <row r="29" spans="1:12" s="1" customFormat="1" ht="28.8">
      <c r="A29" s="115" t="str">
        <f>+'Anexo 1'!A29</f>
        <v>4864/OC-CR</v>
      </c>
      <c r="B29" s="113" t="s">
        <v>73</v>
      </c>
      <c r="C29" s="8" t="str">
        <f>+'Anexo 1'!C29</f>
        <v>MOPT</v>
      </c>
      <c r="D29" s="12">
        <f>+'Anexo 1'!E29</f>
        <v>125000000</v>
      </c>
      <c r="E29" s="7">
        <v>53000000</v>
      </c>
      <c r="F29" s="7">
        <v>55606619.304434113</v>
      </c>
      <c r="G29" s="7">
        <v>26807679.959126983</v>
      </c>
      <c r="H29" s="7">
        <f t="shared" ref="H29" si="3">F29-G29</f>
        <v>28798939.34530713</v>
      </c>
      <c r="I29" s="7" t="s">
        <v>33</v>
      </c>
      <c r="J29" s="7" t="s">
        <v>33</v>
      </c>
      <c r="K29" s="23" t="s">
        <v>33</v>
      </c>
    </row>
    <row r="30" spans="1:12" s="1" customFormat="1" ht="28.8">
      <c r="A30" s="115" t="str">
        <f>+'Anexo 1'!A30</f>
        <v>4871/OC-CR</v>
      </c>
      <c r="B30" s="4" t="s">
        <v>75</v>
      </c>
      <c r="C30" s="8" t="str">
        <f>+'Anexo 1'!C30</f>
        <v>MJP</v>
      </c>
      <c r="D30" s="12">
        <f>+'Anexo 1'!E30</f>
        <v>100000000</v>
      </c>
      <c r="E30" s="7" t="s">
        <v>33</v>
      </c>
      <c r="F30" s="7" t="s">
        <v>33</v>
      </c>
      <c r="G30" s="7" t="s">
        <v>33</v>
      </c>
      <c r="H30" s="7" t="s">
        <v>33</v>
      </c>
      <c r="I30" s="7">
        <v>20000000</v>
      </c>
      <c r="J30" s="7">
        <v>0</v>
      </c>
      <c r="K30" s="23">
        <f>+I30-J30</f>
        <v>20000000</v>
      </c>
    </row>
    <row r="31" spans="1:12" s="1" customFormat="1" ht="28.8">
      <c r="A31" s="115" t="str">
        <f>+'Anexo 1'!A31</f>
        <v>5823/OC-CR</v>
      </c>
      <c r="B31" s="4" t="s">
        <v>78</v>
      </c>
      <c r="C31" s="8" t="s">
        <v>79</v>
      </c>
      <c r="D31" s="12">
        <f>+'Anexo 1'!E31</f>
        <v>225000000</v>
      </c>
      <c r="E31" s="7" t="s">
        <v>33</v>
      </c>
      <c r="F31" s="7" t="s">
        <v>33</v>
      </c>
      <c r="G31" s="7" t="s">
        <v>33</v>
      </c>
      <c r="H31" s="7" t="s">
        <v>33</v>
      </c>
      <c r="I31" s="7" t="s">
        <v>33</v>
      </c>
      <c r="J31" s="7" t="s">
        <v>33</v>
      </c>
      <c r="K31" s="23" t="s">
        <v>33</v>
      </c>
    </row>
    <row r="32" spans="1:12" s="108" customFormat="1">
      <c r="A32" s="26"/>
      <c r="B32" s="213"/>
      <c r="C32" s="105"/>
      <c r="D32" s="159">
        <f t="shared" ref="D32:H32" si="4">SUM(D23:D30)</f>
        <v>1113336000</v>
      </c>
      <c r="E32" s="107">
        <f t="shared" si="4"/>
        <v>164725899.70409021</v>
      </c>
      <c r="F32" s="107">
        <f t="shared" si="4"/>
        <v>183217072.80443412</v>
      </c>
      <c r="G32" s="107">
        <f>SUM(G23:G31)</f>
        <v>92043828.699126989</v>
      </c>
      <c r="H32" s="107">
        <f t="shared" si="4"/>
        <v>91173244.105307132</v>
      </c>
      <c r="I32" s="107">
        <f>SUM(I23:I31)</f>
        <v>40000000</v>
      </c>
      <c r="J32" s="107">
        <f>SUM(J23:J31)</f>
        <v>19600000</v>
      </c>
      <c r="K32" s="214">
        <f>SUM(K23:K31)</f>
        <v>20400000</v>
      </c>
    </row>
    <row r="33" spans="1:11" s="1" customFormat="1">
      <c r="A33" s="27"/>
      <c r="B33" s="6"/>
      <c r="C33" s="8"/>
      <c r="D33" s="12"/>
      <c r="E33" s="7"/>
      <c r="F33" s="7"/>
      <c r="G33" s="7"/>
      <c r="H33" s="7"/>
      <c r="I33" s="7"/>
      <c r="J33" s="7"/>
      <c r="K33" s="23"/>
    </row>
    <row r="34" spans="1:11" s="1" customFormat="1">
      <c r="A34" s="245" t="s">
        <v>81</v>
      </c>
      <c r="B34" s="6"/>
      <c r="C34" s="8"/>
      <c r="D34" s="12"/>
      <c r="E34" s="7"/>
      <c r="F34" s="7"/>
      <c r="G34" s="7"/>
      <c r="H34" s="7"/>
      <c r="I34" s="7"/>
      <c r="J34" s="7"/>
      <c r="K34" s="23"/>
    </row>
    <row r="35" spans="1:11" s="1" customFormat="1" ht="28.8">
      <c r="A35" s="26" t="s">
        <v>82</v>
      </c>
      <c r="B35" s="30" t="s">
        <v>83</v>
      </c>
      <c r="C35" s="8" t="s">
        <v>39</v>
      </c>
      <c r="D35" s="12">
        <f>'Anexo 1'!E35</f>
        <v>420000000</v>
      </c>
      <c r="E35" s="7" t="s">
        <v>33</v>
      </c>
      <c r="F35" s="7" t="s">
        <v>33</v>
      </c>
      <c r="G35" s="7" t="s">
        <v>33</v>
      </c>
      <c r="H35" s="7" t="s">
        <v>33</v>
      </c>
      <c r="I35" s="7" t="s">
        <v>33</v>
      </c>
      <c r="J35" s="7" t="s">
        <v>33</v>
      </c>
      <c r="K35" s="23" t="s">
        <v>33</v>
      </c>
    </row>
    <row r="36" spans="1:11" s="1" customFormat="1" ht="30" customHeight="1">
      <c r="A36" s="9" t="s">
        <v>85</v>
      </c>
      <c r="B36" s="30" t="s">
        <v>86</v>
      </c>
      <c r="C36" s="8" t="s">
        <v>87</v>
      </c>
      <c r="D36" s="12">
        <f>'Anexo 1'!E36</f>
        <v>156640000</v>
      </c>
      <c r="E36" s="7" t="s">
        <v>153</v>
      </c>
      <c r="F36" s="7" t="s">
        <v>33</v>
      </c>
      <c r="G36" s="7" t="s">
        <v>33</v>
      </c>
      <c r="H36" s="7" t="s">
        <v>33</v>
      </c>
      <c r="I36" s="7" t="s">
        <v>33</v>
      </c>
      <c r="J36" s="7" t="s">
        <v>33</v>
      </c>
      <c r="K36" s="23" t="s">
        <v>33</v>
      </c>
    </row>
    <row r="37" spans="1:11" s="1" customFormat="1" ht="25.2" customHeight="1">
      <c r="A37" s="115" t="s">
        <v>89</v>
      </c>
      <c r="B37" s="30" t="s">
        <v>90</v>
      </c>
      <c r="C37" s="6" t="s">
        <v>91</v>
      </c>
      <c r="D37" s="12">
        <f>'Anexo 1'!E37</f>
        <v>75100500</v>
      </c>
      <c r="E37" s="7">
        <v>7000000</v>
      </c>
      <c r="F37" s="7">
        <v>7000000</v>
      </c>
      <c r="G37" s="7">
        <v>0</v>
      </c>
      <c r="H37" s="7">
        <f t="shared" ref="H37" si="5">F37-G37</f>
        <v>7000000</v>
      </c>
      <c r="I37" s="7" t="s">
        <v>33</v>
      </c>
      <c r="J37" s="7" t="s">
        <v>33</v>
      </c>
      <c r="K37" s="23" t="s">
        <v>33</v>
      </c>
    </row>
    <row r="38" spans="1:11" s="108" customFormat="1">
      <c r="A38" s="26"/>
      <c r="B38" s="213"/>
      <c r="C38" s="105"/>
      <c r="D38" s="159">
        <f>SUM(D35:D37)</f>
        <v>651740500</v>
      </c>
      <c r="E38" s="107">
        <f t="shared" ref="E38:K38" si="6">SUM(E35:E37)</f>
        <v>7000000</v>
      </c>
      <c r="F38" s="107">
        <f t="shared" si="6"/>
        <v>7000000</v>
      </c>
      <c r="G38" s="107">
        <f t="shared" si="6"/>
        <v>0</v>
      </c>
      <c r="H38" s="107">
        <f t="shared" si="6"/>
        <v>7000000</v>
      </c>
      <c r="I38" s="107">
        <f t="shared" si="6"/>
        <v>0</v>
      </c>
      <c r="J38" s="107">
        <f t="shared" si="6"/>
        <v>0</v>
      </c>
      <c r="K38" s="214">
        <f t="shared" si="6"/>
        <v>0</v>
      </c>
    </row>
    <row r="39" spans="1:11" s="108" customFormat="1">
      <c r="A39" s="26"/>
      <c r="B39" s="213"/>
      <c r="C39" s="105"/>
      <c r="D39" s="159"/>
      <c r="E39" s="107"/>
      <c r="F39" s="107"/>
      <c r="G39" s="107"/>
      <c r="H39" s="107"/>
      <c r="I39" s="107"/>
      <c r="J39" s="107"/>
      <c r="K39" s="214"/>
    </row>
    <row r="40" spans="1:11" s="108" customFormat="1">
      <c r="A40" s="245" t="s">
        <v>93</v>
      </c>
      <c r="B40" s="4"/>
      <c r="C40" s="8"/>
      <c r="D40" s="159"/>
      <c r="E40" s="168"/>
      <c r="F40" s="107"/>
      <c r="G40" s="107"/>
      <c r="H40" s="107"/>
      <c r="I40" s="107"/>
      <c r="J40" s="107"/>
      <c r="K40" s="214"/>
    </row>
    <row r="41" spans="1:11" s="108" customFormat="1" ht="19.95" customHeight="1">
      <c r="A41" s="26" t="s">
        <v>94</v>
      </c>
      <c r="B41" s="4" t="s">
        <v>282</v>
      </c>
      <c r="C41" s="8" t="s">
        <v>37</v>
      </c>
      <c r="D41" s="12">
        <f>'Anexo 1'!E41</f>
        <v>296000000</v>
      </c>
      <c r="E41" s="7">
        <v>147727758.05608001</v>
      </c>
      <c r="F41" s="7">
        <v>193375557.13999999</v>
      </c>
      <c r="G41" s="7">
        <v>145273918.19</v>
      </c>
      <c r="H41" s="7">
        <f>F41-G41</f>
        <v>48101638.949999988</v>
      </c>
      <c r="I41" s="7" t="s">
        <v>33</v>
      </c>
      <c r="J41" s="7" t="s">
        <v>33</v>
      </c>
      <c r="K41" s="23" t="s">
        <v>33</v>
      </c>
    </row>
    <row r="42" spans="1:11" s="108" customFormat="1">
      <c r="A42" s="26"/>
      <c r="B42" s="4"/>
      <c r="C42" s="8"/>
      <c r="D42" s="159">
        <f t="shared" ref="D42:K42" si="7">SUM(D41:D41)</f>
        <v>296000000</v>
      </c>
      <c r="E42" s="107">
        <f t="shared" si="7"/>
        <v>147727758.05608001</v>
      </c>
      <c r="F42" s="107">
        <f t="shared" si="7"/>
        <v>193375557.13999999</v>
      </c>
      <c r="G42" s="107">
        <f t="shared" si="7"/>
        <v>145273918.19</v>
      </c>
      <c r="H42" s="107">
        <f t="shared" si="7"/>
        <v>48101638.949999988</v>
      </c>
      <c r="I42" s="107">
        <f t="shared" si="7"/>
        <v>0</v>
      </c>
      <c r="J42" s="107">
        <f t="shared" si="7"/>
        <v>0</v>
      </c>
      <c r="K42" s="214">
        <f t="shared" si="7"/>
        <v>0</v>
      </c>
    </row>
    <row r="43" spans="1:11" s="1" customFormat="1">
      <c r="A43" s="27"/>
      <c r="B43" s="6"/>
      <c r="C43" s="8"/>
      <c r="D43" s="12"/>
      <c r="E43" s="7"/>
      <c r="F43" s="7"/>
      <c r="G43" s="7"/>
      <c r="H43" s="7"/>
      <c r="I43" s="7"/>
      <c r="J43" s="7"/>
      <c r="K43" s="23"/>
    </row>
    <row r="44" spans="1:11" s="1" customFormat="1">
      <c r="A44" s="245" t="s">
        <v>96</v>
      </c>
      <c r="B44" s="10"/>
      <c r="C44" s="8"/>
      <c r="D44" s="12"/>
      <c r="E44" s="7"/>
      <c r="F44" s="7"/>
      <c r="G44" s="7"/>
      <c r="H44" s="7"/>
      <c r="I44" s="7"/>
      <c r="J44" s="7"/>
      <c r="K44" s="23"/>
    </row>
    <row r="45" spans="1:11" s="1" customFormat="1" ht="19.2" customHeight="1">
      <c r="A45" s="26" t="s">
        <v>97</v>
      </c>
      <c r="B45" s="10" t="s">
        <v>283</v>
      </c>
      <c r="C45" s="8" t="s">
        <v>70</v>
      </c>
      <c r="D45" s="12">
        <f>'Anexo 1'!E45</f>
        <v>161555196.41969171</v>
      </c>
      <c r="E45" s="7">
        <v>134325323.47975999</v>
      </c>
      <c r="F45" s="7">
        <v>134325323.47999999</v>
      </c>
      <c r="G45" s="7">
        <v>46193597.659999996</v>
      </c>
      <c r="H45" s="7">
        <f t="shared" ref="H45" si="8">F45-G45</f>
        <v>88131725.819999993</v>
      </c>
      <c r="I45" s="7" t="s">
        <v>33</v>
      </c>
      <c r="J45" s="7" t="s">
        <v>33</v>
      </c>
      <c r="K45" s="23" t="s">
        <v>33</v>
      </c>
    </row>
    <row r="46" spans="1:11" s="1" customFormat="1">
      <c r="A46" s="26"/>
      <c r="B46" s="10"/>
      <c r="C46" s="8"/>
      <c r="D46" s="159">
        <f>SUM(D45:D45)</f>
        <v>161555196.41969171</v>
      </c>
      <c r="E46" s="107">
        <f t="shared" ref="E46:K46" si="9">SUM(E45:E45)</f>
        <v>134325323.47975999</v>
      </c>
      <c r="F46" s="107">
        <f t="shared" si="9"/>
        <v>134325323.47999999</v>
      </c>
      <c r="G46" s="107">
        <f t="shared" si="9"/>
        <v>46193597.659999996</v>
      </c>
      <c r="H46" s="107">
        <f t="shared" si="9"/>
        <v>88131725.819999993</v>
      </c>
      <c r="I46" s="107">
        <f t="shared" si="9"/>
        <v>0</v>
      </c>
      <c r="J46" s="107">
        <f t="shared" si="9"/>
        <v>0</v>
      </c>
      <c r="K46" s="214">
        <f t="shared" si="9"/>
        <v>0</v>
      </c>
    </row>
    <row r="47" spans="1:11" s="1" customFormat="1">
      <c r="A47" s="247"/>
      <c r="C47" s="8"/>
      <c r="D47" s="159"/>
      <c r="E47" s="107"/>
      <c r="F47" s="107"/>
      <c r="G47" s="107"/>
      <c r="H47" s="107"/>
      <c r="I47" s="159"/>
      <c r="J47" s="159"/>
      <c r="K47" s="165"/>
    </row>
    <row r="48" spans="1:11" s="1" customFormat="1">
      <c r="A48" s="26" t="s">
        <v>98</v>
      </c>
      <c r="B48" s="127"/>
      <c r="C48" s="8"/>
      <c r="D48" s="159">
        <f>D20+D32+D38+D42+D46</f>
        <v>4257911653.7096915</v>
      </c>
      <c r="E48" s="159">
        <f t="shared" ref="E48:K48" si="10">E20+E32+E38+E42+E46</f>
        <v>733767771.00993013</v>
      </c>
      <c r="F48" s="159">
        <f t="shared" si="10"/>
        <v>1051568403.2495086</v>
      </c>
      <c r="G48" s="159">
        <f t="shared" si="10"/>
        <v>451509778.02535486</v>
      </c>
      <c r="H48" s="159">
        <f t="shared" si="10"/>
        <v>600058625.22415364</v>
      </c>
      <c r="I48" s="159">
        <f t="shared" si="10"/>
        <v>41821210</v>
      </c>
      <c r="J48" s="159">
        <f t="shared" si="10"/>
        <v>21130038.844732001</v>
      </c>
      <c r="K48" s="165">
        <f t="shared" si="10"/>
        <v>20691171.155267999</v>
      </c>
    </row>
    <row r="49" spans="1:13" s="108" customFormat="1" ht="15" thickBot="1">
      <c r="A49" s="129"/>
      <c r="B49" s="130"/>
      <c r="C49" s="133"/>
      <c r="D49" s="172"/>
      <c r="E49" s="172"/>
      <c r="F49" s="134"/>
      <c r="G49" s="134"/>
      <c r="H49" s="134"/>
      <c r="I49" s="134"/>
      <c r="J49" s="134"/>
      <c r="K49" s="248"/>
    </row>
    <row r="50" spans="1:13" s="1" customFormat="1">
      <c r="A50" s="108"/>
      <c r="B50" s="108"/>
      <c r="C50" s="105"/>
      <c r="F50" s="108"/>
      <c r="G50" s="249"/>
      <c r="H50" s="108"/>
      <c r="I50" s="142"/>
      <c r="J50" s="142"/>
      <c r="K50" s="142"/>
    </row>
    <row r="51" spans="1:13" s="1" customFormat="1" ht="24.6" customHeight="1">
      <c r="A51" s="108" t="s">
        <v>140</v>
      </c>
      <c r="B51" s="108"/>
      <c r="C51" s="105"/>
      <c r="F51" s="108"/>
      <c r="G51" s="108"/>
      <c r="H51" s="108"/>
      <c r="I51" s="142"/>
      <c r="J51" s="142"/>
      <c r="K51" s="142"/>
    </row>
    <row r="52" spans="1:13" s="1" customFormat="1" ht="12.75" customHeight="1">
      <c r="C52" s="8"/>
      <c r="I52" s="142"/>
      <c r="J52" s="142"/>
      <c r="K52" s="142"/>
    </row>
    <row r="53" spans="1:13" s="3" customFormat="1" ht="31.95" customHeight="1">
      <c r="A53" s="137" t="s">
        <v>100</v>
      </c>
      <c r="B53" s="137"/>
      <c r="C53" s="5"/>
      <c r="F53" s="250"/>
      <c r="G53" s="250"/>
    </row>
    <row r="54" spans="1:13" s="3" customFormat="1" ht="33.6" customHeight="1">
      <c r="A54" s="417" t="s">
        <v>258</v>
      </c>
      <c r="B54" s="417"/>
      <c r="C54" s="417"/>
      <c r="D54" s="417"/>
      <c r="E54" s="417"/>
      <c r="F54" s="417"/>
      <c r="G54" s="417"/>
      <c r="H54" s="417"/>
      <c r="I54" s="417"/>
      <c r="J54" s="15"/>
      <c r="K54" s="15"/>
      <c r="L54" s="15"/>
      <c r="M54" s="15"/>
    </row>
    <row r="55" spans="1:13" s="3" customFormat="1" ht="27" customHeight="1">
      <c r="A55" s="419" t="s">
        <v>280</v>
      </c>
      <c r="B55" s="419"/>
      <c r="C55" s="419"/>
      <c r="D55" s="419"/>
      <c r="E55" s="419"/>
      <c r="F55" s="419"/>
      <c r="G55" s="419"/>
      <c r="H55" s="419"/>
      <c r="I55" s="419"/>
      <c r="J55" s="184"/>
      <c r="K55" s="184"/>
      <c r="L55" s="184"/>
      <c r="M55" s="184"/>
    </row>
    <row r="56" spans="1:13" s="3" customFormat="1" ht="20.399999999999999" customHeight="1">
      <c r="A56" s="418" t="s">
        <v>281</v>
      </c>
      <c r="B56" s="418"/>
      <c r="C56" s="418"/>
      <c r="D56" s="418"/>
      <c r="E56" s="418"/>
      <c r="F56" s="418"/>
      <c r="G56" s="418"/>
      <c r="H56" s="418"/>
      <c r="I56" s="418"/>
      <c r="J56" s="251"/>
      <c r="K56" s="251"/>
      <c r="L56" s="15"/>
      <c r="M56" s="15"/>
    </row>
    <row r="57" spans="1:13" s="3" customFormat="1">
      <c r="A57" s="451"/>
      <c r="B57" s="451"/>
      <c r="C57" s="451"/>
      <c r="D57" s="451"/>
      <c r="E57" s="451"/>
      <c r="F57" s="451"/>
      <c r="G57" s="451"/>
      <c r="H57" s="451"/>
      <c r="I57" s="451"/>
      <c r="J57" s="451"/>
      <c r="K57" s="451"/>
    </row>
    <row r="58" spans="1:13" s="3" customFormat="1">
      <c r="A58" s="14" t="s">
        <v>259</v>
      </c>
      <c r="B58" s="186"/>
      <c r="C58" s="5"/>
      <c r="F58" s="185"/>
    </row>
    <row r="59" spans="1:13" s="3" customFormat="1">
      <c r="A59" s="6" t="s">
        <v>116</v>
      </c>
      <c r="B59" s="186"/>
      <c r="C59" s="5"/>
      <c r="F59" s="185"/>
    </row>
    <row r="60" spans="1:13" s="3" customFormat="1">
      <c r="A60" s="6" t="s">
        <v>117</v>
      </c>
      <c r="B60" s="186"/>
      <c r="C60" s="5"/>
      <c r="F60" s="185"/>
    </row>
    <row r="61" spans="1:13" s="3" customFormat="1">
      <c r="A61" s="186"/>
      <c r="B61" s="186"/>
      <c r="C61" s="5"/>
      <c r="F61" s="185"/>
    </row>
    <row r="62" spans="1:13" s="3" customFormat="1">
      <c r="A62" s="186"/>
      <c r="B62" s="186"/>
      <c r="C62" s="5"/>
      <c r="F62" s="185"/>
    </row>
    <row r="63" spans="1:13" s="3" customFormat="1">
      <c r="A63" s="9"/>
      <c r="B63" s="4"/>
      <c r="C63" s="8"/>
      <c r="D63" s="7"/>
      <c r="E63" s="185"/>
    </row>
    <row r="64" spans="1:13" s="3" customFormat="1">
      <c r="A64" s="9"/>
      <c r="B64" s="6"/>
      <c r="C64" s="8"/>
      <c r="D64" s="7"/>
      <c r="E64" s="185"/>
    </row>
    <row r="65" spans="1:5" s="3" customFormat="1">
      <c r="A65" s="9"/>
      <c r="B65" s="4"/>
      <c r="C65" s="8"/>
      <c r="D65" s="7"/>
      <c r="E65" s="185"/>
    </row>
    <row r="66" spans="1:5" s="3" customFormat="1">
      <c r="A66" s="9"/>
      <c r="B66" s="4"/>
      <c r="C66" s="8"/>
      <c r="D66" s="7"/>
      <c r="E66" s="185"/>
    </row>
    <row r="67" spans="1:5" s="3" customFormat="1">
      <c r="A67" s="9"/>
      <c r="B67" s="4"/>
      <c r="C67" s="8"/>
      <c r="D67" s="7"/>
      <c r="E67" s="185"/>
    </row>
    <row r="68" spans="1:5" s="3" customFormat="1">
      <c r="A68" s="9"/>
      <c r="B68" s="4"/>
      <c r="C68" s="8"/>
      <c r="D68" s="7"/>
      <c r="E68" s="185"/>
    </row>
    <row r="69" spans="1:5" s="3" customFormat="1">
      <c r="A69" s="9"/>
      <c r="B69" s="4"/>
      <c r="C69" s="8"/>
      <c r="D69" s="7"/>
      <c r="E69" s="185"/>
    </row>
    <row r="70" spans="1:5" s="3" customFormat="1">
      <c r="A70" s="9"/>
      <c r="B70" s="4"/>
      <c r="C70" s="8"/>
      <c r="D70" s="7"/>
      <c r="E70" s="185"/>
    </row>
    <row r="71" spans="1:5" s="3" customFormat="1">
      <c r="A71" s="9"/>
      <c r="B71" s="4"/>
      <c r="C71" s="8"/>
      <c r="D71" s="7"/>
      <c r="E71" s="185"/>
    </row>
    <row r="72" spans="1:5" s="3" customFormat="1">
      <c r="A72" s="9"/>
      <c r="B72" s="4"/>
      <c r="C72" s="8"/>
      <c r="D72" s="7"/>
      <c r="E72" s="185"/>
    </row>
    <row r="73" spans="1:5" s="3" customFormat="1">
      <c r="A73" s="9"/>
      <c r="B73" s="4"/>
      <c r="C73" s="8"/>
      <c r="D73" s="7"/>
      <c r="E73" s="185"/>
    </row>
    <row r="74" spans="1:5" s="3" customFormat="1">
      <c r="A74" s="9"/>
      <c r="B74" s="4"/>
      <c r="C74" s="8"/>
      <c r="D74" s="7"/>
      <c r="E74" s="185"/>
    </row>
    <row r="75" spans="1:5" s="3" customFormat="1">
      <c r="A75" s="9"/>
      <c r="B75" s="4"/>
      <c r="C75" s="8"/>
      <c r="D75" s="7"/>
      <c r="E75" s="185"/>
    </row>
    <row r="76" spans="1:5" s="3" customFormat="1">
      <c r="A76" s="9"/>
      <c r="B76" s="4"/>
      <c r="C76" s="8"/>
      <c r="D76" s="7"/>
      <c r="E76" s="185"/>
    </row>
    <row r="77" spans="1:5" s="3" customFormat="1">
      <c r="A77" s="9"/>
      <c r="B77" s="4"/>
      <c r="C77" s="8"/>
      <c r="D77" s="7"/>
      <c r="E77" s="185"/>
    </row>
    <row r="78" spans="1:5" s="3" customFormat="1">
      <c r="A78" s="9"/>
      <c r="B78" s="4"/>
      <c r="C78" s="8"/>
      <c r="D78" s="7"/>
      <c r="E78" s="185"/>
    </row>
    <row r="79" spans="1:5" s="3" customFormat="1">
      <c r="A79" s="9"/>
      <c r="B79" s="4"/>
      <c r="C79" s="8"/>
      <c r="D79" s="7"/>
      <c r="E79" s="185"/>
    </row>
    <row r="80" spans="1:5" s="3" customFormat="1">
      <c r="A80" s="9"/>
      <c r="B80" s="4"/>
      <c r="C80" s="8"/>
      <c r="D80" s="7"/>
      <c r="E80" s="185"/>
    </row>
    <row r="81" spans="1:8" s="3" customFormat="1">
      <c r="A81" s="9"/>
      <c r="B81" s="4"/>
      <c r="C81" s="8"/>
      <c r="D81" s="7"/>
      <c r="E81" s="185"/>
    </row>
    <row r="82" spans="1:8" s="3" customFormat="1">
      <c r="A82" s="9"/>
      <c r="B82" s="4"/>
      <c r="C82" s="8"/>
      <c r="D82" s="7"/>
      <c r="E82" s="185"/>
    </row>
    <row r="83" spans="1:8" s="3" customFormat="1">
      <c r="A83" s="9"/>
      <c r="B83" s="4"/>
      <c r="C83" s="8"/>
      <c r="D83" s="7"/>
      <c r="E83" s="185"/>
    </row>
    <row r="84" spans="1:8" s="3" customFormat="1">
      <c r="A84" s="9"/>
      <c r="B84" s="4"/>
      <c r="C84" s="8"/>
      <c r="D84" s="7"/>
      <c r="E84" s="185"/>
    </row>
    <row r="85" spans="1:8" s="3" customFormat="1">
      <c r="A85" s="9"/>
      <c r="B85" s="4"/>
      <c r="C85" s="8"/>
      <c r="D85" s="7"/>
      <c r="E85" s="185"/>
    </row>
    <row r="86" spans="1:8" s="3" customFormat="1">
      <c r="A86" s="9"/>
      <c r="B86" s="4"/>
      <c r="C86" s="8"/>
      <c r="D86" s="7"/>
      <c r="E86" s="185"/>
    </row>
    <row r="87" spans="1:8" s="3" customFormat="1">
      <c r="A87" s="9"/>
      <c r="B87" s="4"/>
      <c r="C87" s="8"/>
      <c r="D87" s="7"/>
      <c r="E87" s="185"/>
    </row>
    <row r="88" spans="1:8" s="3" customFormat="1">
      <c r="A88" s="9"/>
      <c r="B88" s="4"/>
      <c r="C88" s="8"/>
      <c r="D88" s="7"/>
      <c r="E88" s="185"/>
    </row>
    <row r="89" spans="1:8" s="3" customFormat="1">
      <c r="A89" s="9"/>
      <c r="B89" s="4"/>
      <c r="C89" s="8"/>
      <c r="D89" s="7"/>
      <c r="E89" s="185"/>
    </row>
    <row r="90" spans="1:8" s="3" customFormat="1">
      <c r="A90" s="9"/>
      <c r="B90" s="4"/>
      <c r="C90" s="8"/>
      <c r="D90" s="7"/>
      <c r="E90" s="185"/>
    </row>
    <row r="91" spans="1:8" s="3" customFormat="1">
      <c r="A91" s="9"/>
      <c r="B91" s="4"/>
      <c r="C91" s="8"/>
      <c r="D91" s="7"/>
      <c r="E91" s="185"/>
    </row>
    <row r="92" spans="1:8" s="3" customFormat="1">
      <c r="A92" s="9"/>
      <c r="B92" s="4"/>
      <c r="C92" s="8"/>
      <c r="D92" s="7"/>
      <c r="E92" s="185"/>
    </row>
    <row r="93" spans="1:8" s="3" customFormat="1">
      <c r="A93" s="9"/>
      <c r="B93" s="4"/>
      <c r="C93" s="8"/>
      <c r="D93" s="7"/>
      <c r="E93" s="185"/>
    </row>
    <row r="94" spans="1:8">
      <c r="A94" s="9"/>
      <c r="B94" s="4"/>
      <c r="C94" s="8"/>
      <c r="D94" s="7"/>
      <c r="E94" s="185"/>
      <c r="F94" s="3"/>
      <c r="G94" s="3"/>
      <c r="H94" s="3"/>
    </row>
    <row r="95" spans="1:8">
      <c r="A95" s="9"/>
      <c r="B95" s="4"/>
      <c r="C95" s="8"/>
      <c r="D95" s="7"/>
      <c r="E95" s="185"/>
      <c r="F95" s="3"/>
      <c r="G95" s="3"/>
      <c r="H95" s="3"/>
    </row>
    <row r="96" spans="1:8">
      <c r="A96" s="9"/>
      <c r="B96" s="4"/>
      <c r="C96" s="8"/>
      <c r="D96" s="7"/>
      <c r="E96" s="185"/>
      <c r="F96" s="3"/>
      <c r="G96" s="3"/>
      <c r="H96" s="3"/>
    </row>
    <row r="97" spans="1:8">
      <c r="A97" s="9"/>
      <c r="B97" s="4"/>
      <c r="C97" s="8"/>
      <c r="D97" s="7"/>
      <c r="E97" s="185"/>
      <c r="F97" s="3"/>
      <c r="G97" s="3"/>
      <c r="H97" s="3"/>
    </row>
    <row r="98" spans="1:8">
      <c r="A98" s="9"/>
      <c r="B98" s="4"/>
      <c r="C98" s="8"/>
      <c r="D98" s="7"/>
      <c r="E98" s="185"/>
      <c r="F98" s="3"/>
      <c r="G98" s="3"/>
      <c r="H98" s="3"/>
    </row>
    <row r="99" spans="1:8">
      <c r="A99" s="9"/>
      <c r="B99" s="4"/>
      <c r="C99" s="8"/>
      <c r="D99" s="7"/>
      <c r="E99" s="185"/>
      <c r="F99" s="3"/>
      <c r="G99" s="3"/>
      <c r="H99" s="3"/>
    </row>
    <row r="100" spans="1:8">
      <c r="A100" s="9"/>
      <c r="B100" s="4"/>
      <c r="C100" s="8"/>
      <c r="D100" s="7"/>
      <c r="E100" s="185"/>
      <c r="F100" s="3"/>
      <c r="G100" s="3"/>
      <c r="H100" s="3"/>
    </row>
    <row r="101" spans="1:8">
      <c r="A101" s="9"/>
      <c r="B101" s="4"/>
      <c r="C101" s="8"/>
      <c r="D101" s="7"/>
      <c r="E101" s="185"/>
      <c r="F101" s="3"/>
      <c r="G101" s="3"/>
      <c r="H101" s="3"/>
    </row>
    <row r="102" spans="1:8">
      <c r="A102" s="9"/>
      <c r="B102" s="4"/>
      <c r="C102" s="8"/>
      <c r="D102" s="7"/>
      <c r="E102" s="185"/>
      <c r="F102" s="3"/>
      <c r="G102" s="3"/>
      <c r="H102" s="3"/>
    </row>
    <row r="103" spans="1:8">
      <c r="A103" s="9"/>
      <c r="B103" s="4"/>
      <c r="C103" s="8"/>
      <c r="D103" s="7"/>
      <c r="E103" s="185"/>
      <c r="F103" s="3"/>
      <c r="G103" s="3"/>
      <c r="H103" s="3"/>
    </row>
    <row r="104" spans="1:8">
      <c r="A104" s="9"/>
      <c r="B104" s="4"/>
      <c r="C104" s="8"/>
      <c r="D104" s="7"/>
      <c r="E104" s="185"/>
      <c r="F104" s="3"/>
      <c r="G104" s="3"/>
      <c r="H104" s="3"/>
    </row>
    <row r="105" spans="1:8">
      <c r="A105" s="9"/>
      <c r="B105" s="4"/>
      <c r="C105" s="8"/>
      <c r="D105" s="7"/>
      <c r="E105" s="185"/>
      <c r="F105" s="3"/>
      <c r="G105" s="3"/>
      <c r="H105" s="3"/>
    </row>
    <row r="106" spans="1:8">
      <c r="A106" s="9"/>
      <c r="B106" s="4"/>
      <c r="C106" s="8"/>
      <c r="D106" s="7"/>
      <c r="E106" s="185"/>
      <c r="F106" s="3"/>
      <c r="G106" s="3"/>
      <c r="H106" s="3"/>
    </row>
    <row r="107" spans="1:8">
      <c r="A107" s="9"/>
      <c r="B107" s="4"/>
      <c r="C107" s="8"/>
      <c r="D107" s="7"/>
      <c r="E107" s="185"/>
      <c r="F107" s="3"/>
      <c r="G107" s="3"/>
      <c r="H107" s="3"/>
    </row>
    <row r="108" spans="1:8">
      <c r="A108" s="9"/>
      <c r="B108" s="4"/>
      <c r="C108" s="8"/>
      <c r="D108" s="7"/>
      <c r="E108" s="185"/>
      <c r="F108" s="3"/>
      <c r="G108" s="3"/>
      <c r="H108" s="3"/>
    </row>
    <row r="109" spans="1:8">
      <c r="A109" s="9"/>
      <c r="B109" s="4"/>
      <c r="C109" s="8"/>
      <c r="D109" s="7"/>
      <c r="E109" s="185"/>
      <c r="F109" s="3"/>
      <c r="G109" s="3"/>
      <c r="H109" s="3"/>
    </row>
    <row r="110" spans="1:8">
      <c r="A110" s="9"/>
      <c r="B110" s="4"/>
      <c r="C110" s="8"/>
      <c r="D110" s="7"/>
      <c r="E110" s="185"/>
      <c r="F110" s="3"/>
      <c r="G110" s="3"/>
      <c r="H110" s="3"/>
    </row>
    <row r="111" spans="1:8">
      <c r="A111" s="9"/>
      <c r="B111" s="4"/>
      <c r="C111" s="8"/>
      <c r="D111" s="7"/>
      <c r="E111" s="185"/>
      <c r="F111" s="3"/>
      <c r="G111" s="3"/>
      <c r="H111" s="3"/>
    </row>
    <row r="112" spans="1:8">
      <c r="A112" s="9"/>
      <c r="B112" s="4"/>
      <c r="C112" s="8"/>
      <c r="D112" s="7"/>
      <c r="E112" s="185"/>
      <c r="F112" s="3"/>
      <c r="G112" s="3"/>
      <c r="H112" s="3"/>
    </row>
    <row r="113" spans="1:8">
      <c r="A113" s="9"/>
      <c r="B113" s="4"/>
      <c r="C113" s="8"/>
      <c r="D113" s="7"/>
      <c r="E113" s="185"/>
      <c r="F113" s="3"/>
      <c r="G113" s="3"/>
      <c r="H113" s="3"/>
    </row>
    <row r="114" spans="1:8">
      <c r="A114" s="9"/>
      <c r="B114" s="4"/>
      <c r="C114" s="8"/>
      <c r="D114" s="7"/>
      <c r="E114" s="185"/>
      <c r="F114" s="3"/>
      <c r="G114" s="3"/>
      <c r="H114" s="3"/>
    </row>
    <row r="115" spans="1:8">
      <c r="A115" s="9"/>
      <c r="B115" s="4"/>
      <c r="C115" s="8"/>
      <c r="D115" s="7"/>
      <c r="E115" s="185"/>
      <c r="F115" s="3"/>
      <c r="G115" s="3"/>
      <c r="H115" s="3"/>
    </row>
    <row r="116" spans="1:8">
      <c r="A116" s="9"/>
      <c r="B116" s="4"/>
      <c r="C116" s="8"/>
      <c r="D116" s="7"/>
      <c r="E116" s="185"/>
      <c r="F116" s="3"/>
      <c r="G116" s="3"/>
      <c r="H116" s="3"/>
    </row>
    <row r="117" spans="1:8">
      <c r="A117" s="9"/>
      <c r="B117" s="4"/>
      <c r="C117" s="8"/>
      <c r="D117" s="7"/>
      <c r="E117" s="185"/>
      <c r="F117" s="3"/>
      <c r="G117" s="3"/>
      <c r="H117" s="3"/>
    </row>
    <row r="118" spans="1:8">
      <c r="A118" s="9"/>
      <c r="B118" s="4"/>
      <c r="C118" s="8"/>
      <c r="D118" s="7"/>
      <c r="E118" s="185"/>
      <c r="F118" s="3"/>
      <c r="G118" s="3"/>
      <c r="H118" s="3"/>
    </row>
    <row r="119" spans="1:8">
      <c r="A119" s="9"/>
      <c r="B119" s="4"/>
      <c r="C119" s="8"/>
      <c r="D119" s="7"/>
      <c r="E119" s="185"/>
      <c r="F119" s="3"/>
      <c r="G119" s="3"/>
      <c r="H119" s="3"/>
    </row>
    <row r="120" spans="1:8">
      <c r="A120" s="9"/>
      <c r="B120" s="4"/>
      <c r="C120" s="8"/>
      <c r="D120" s="7"/>
      <c r="E120" s="185"/>
      <c r="F120" s="3"/>
      <c r="G120" s="3"/>
      <c r="H120" s="3"/>
    </row>
    <row r="121" spans="1:8">
      <c r="A121" s="9"/>
      <c r="B121" s="4"/>
      <c r="C121" s="8"/>
      <c r="D121" s="7"/>
      <c r="E121" s="185"/>
      <c r="F121" s="3"/>
      <c r="G121" s="3"/>
      <c r="H121" s="3"/>
    </row>
    <row r="122" spans="1:8">
      <c r="A122" s="9"/>
      <c r="B122" s="4"/>
      <c r="C122" s="8"/>
      <c r="D122" s="7"/>
      <c r="E122" s="185"/>
      <c r="F122" s="3"/>
      <c r="G122" s="3"/>
      <c r="H122" s="3"/>
    </row>
    <row r="123" spans="1:8">
      <c r="A123" s="9"/>
      <c r="B123" s="4"/>
      <c r="C123" s="8"/>
      <c r="D123" s="7"/>
      <c r="E123" s="185"/>
      <c r="F123" s="3"/>
      <c r="G123" s="3"/>
      <c r="H123" s="3"/>
    </row>
    <row r="124" spans="1:8">
      <c r="A124" s="9"/>
      <c r="B124" s="4"/>
      <c r="C124" s="8"/>
      <c r="D124" s="7"/>
      <c r="E124" s="185"/>
      <c r="F124" s="3"/>
      <c r="G124" s="3"/>
      <c r="H124" s="3"/>
    </row>
    <row r="125" spans="1:8">
      <c r="A125" s="9"/>
      <c r="B125" s="4"/>
      <c r="C125" s="8"/>
      <c r="D125" s="7"/>
      <c r="E125" s="185"/>
      <c r="F125" s="3"/>
      <c r="G125" s="3"/>
      <c r="H125" s="3"/>
    </row>
    <row r="126" spans="1:8">
      <c r="A126" s="9"/>
      <c r="B126" s="4"/>
      <c r="C126" s="8"/>
      <c r="D126" s="7"/>
      <c r="E126" s="185"/>
      <c r="F126" s="3"/>
      <c r="G126" s="3"/>
      <c r="H126" s="3"/>
    </row>
    <row r="127" spans="1:8">
      <c r="A127" s="9"/>
      <c r="B127" s="4"/>
      <c r="C127" s="8"/>
      <c r="D127" s="7"/>
      <c r="E127" s="185"/>
      <c r="F127" s="3"/>
      <c r="G127" s="3"/>
      <c r="H127" s="3"/>
    </row>
    <row r="128" spans="1:8">
      <c r="A128" s="9"/>
      <c r="B128" s="4"/>
      <c r="C128" s="8"/>
      <c r="D128" s="7"/>
      <c r="E128" s="185"/>
      <c r="F128" s="3"/>
      <c r="G128" s="3"/>
      <c r="H128" s="3"/>
    </row>
    <row r="129" spans="1:8">
      <c r="A129" s="9"/>
      <c r="B129" s="4"/>
      <c r="C129" s="8"/>
      <c r="D129" s="7"/>
      <c r="E129" s="185"/>
      <c r="F129" s="3"/>
      <c r="G129" s="3"/>
      <c r="H129" s="3"/>
    </row>
    <row r="130" spans="1:8">
      <c r="A130" s="9"/>
      <c r="B130" s="4"/>
      <c r="C130" s="8"/>
      <c r="D130" s="7"/>
      <c r="E130" s="185"/>
      <c r="F130" s="3"/>
      <c r="G130" s="3"/>
      <c r="H130" s="3"/>
    </row>
    <row r="131" spans="1:8">
      <c r="A131" s="9"/>
      <c r="B131" s="4"/>
      <c r="C131" s="8"/>
      <c r="D131" s="7"/>
      <c r="E131" s="185"/>
      <c r="F131" s="3"/>
      <c r="G131" s="3"/>
      <c r="H131" s="3"/>
    </row>
    <row r="132" spans="1:8">
      <c r="A132" s="9"/>
      <c r="B132" s="4"/>
      <c r="C132" s="8"/>
      <c r="D132" s="7"/>
      <c r="E132" s="185"/>
      <c r="F132" s="3"/>
      <c r="G132" s="3"/>
      <c r="H132" s="3"/>
    </row>
    <row r="133" spans="1:8">
      <c r="A133" s="9"/>
      <c r="B133" s="4"/>
      <c r="C133" s="8"/>
      <c r="D133" s="7"/>
      <c r="E133" s="185"/>
      <c r="F133" s="3"/>
      <c r="G133" s="3"/>
      <c r="H133" s="3"/>
    </row>
    <row r="134" spans="1:8">
      <c r="A134" s="9"/>
      <c r="B134" s="4"/>
      <c r="C134" s="8"/>
      <c r="D134" s="7"/>
      <c r="E134" s="185"/>
      <c r="F134" s="3"/>
      <c r="G134" s="3"/>
      <c r="H134" s="3"/>
    </row>
    <row r="135" spans="1:8">
      <c r="A135" s="9"/>
      <c r="B135" s="4"/>
      <c r="C135" s="8"/>
      <c r="D135" s="7"/>
      <c r="E135" s="185"/>
      <c r="F135" s="3"/>
      <c r="G135" s="3"/>
      <c r="H135" s="3"/>
    </row>
    <row r="136" spans="1:8">
      <c r="A136" s="9"/>
      <c r="B136" s="4"/>
      <c r="C136" s="8"/>
      <c r="D136" s="7"/>
      <c r="E136" s="185"/>
      <c r="F136" s="3"/>
      <c r="G136" s="3"/>
      <c r="H136" s="3"/>
    </row>
    <row r="137" spans="1:8">
      <c r="A137" s="9"/>
      <c r="B137" s="4"/>
      <c r="C137" s="8"/>
      <c r="D137" s="7"/>
      <c r="E137" s="185"/>
      <c r="F137" s="3"/>
      <c r="G137" s="3"/>
      <c r="H137" s="3"/>
    </row>
    <row r="138" spans="1:8">
      <c r="A138" s="9"/>
      <c r="B138" s="4"/>
      <c r="C138" s="8"/>
      <c r="D138" s="7"/>
      <c r="E138" s="185"/>
      <c r="F138" s="3"/>
      <c r="G138" s="3"/>
      <c r="H138" s="3"/>
    </row>
    <row r="139" spans="1:8">
      <c r="A139" s="9"/>
      <c r="B139" s="4"/>
      <c r="C139" s="8"/>
      <c r="D139" s="7"/>
      <c r="E139" s="185"/>
      <c r="F139" s="3"/>
      <c r="G139" s="3"/>
      <c r="H139" s="3"/>
    </row>
    <row r="140" spans="1:8">
      <c r="A140" s="9"/>
      <c r="B140" s="4"/>
      <c r="C140" s="8"/>
      <c r="D140" s="7"/>
      <c r="E140" s="185"/>
      <c r="F140" s="3"/>
      <c r="G140" s="3"/>
      <c r="H140" s="3"/>
    </row>
    <row r="141" spans="1:8">
      <c r="A141" s="9"/>
      <c r="B141" s="4"/>
      <c r="C141" s="8"/>
      <c r="D141" s="7"/>
      <c r="E141" s="185"/>
      <c r="F141" s="3"/>
      <c r="G141" s="3"/>
      <c r="H141" s="3"/>
    </row>
    <row r="142" spans="1:8">
      <c r="A142" s="9"/>
      <c r="B142" s="4"/>
      <c r="C142" s="8"/>
      <c r="D142" s="7"/>
      <c r="E142" s="185"/>
      <c r="F142" s="3"/>
      <c r="G142" s="3"/>
      <c r="H142" s="3"/>
    </row>
    <row r="143" spans="1:8">
      <c r="A143" s="9"/>
      <c r="B143" s="4"/>
      <c r="C143" s="8"/>
      <c r="D143" s="7"/>
      <c r="E143" s="185"/>
      <c r="F143" s="3"/>
      <c r="G143" s="3"/>
      <c r="H143" s="3"/>
    </row>
    <row r="144" spans="1:8">
      <c r="A144" s="9"/>
      <c r="B144" s="4"/>
      <c r="C144" s="8"/>
      <c r="D144" s="7"/>
      <c r="E144" s="185"/>
      <c r="F144" s="3"/>
      <c r="G144" s="3"/>
      <c r="H144" s="3"/>
    </row>
    <row r="145" spans="1:8">
      <c r="A145" s="9"/>
      <c r="B145" s="4"/>
      <c r="C145" s="8"/>
      <c r="D145" s="7"/>
      <c r="E145" s="185"/>
      <c r="F145" s="3"/>
      <c r="G145" s="3"/>
      <c r="H145" s="3"/>
    </row>
    <row r="146" spans="1:8">
      <c r="A146" s="9"/>
      <c r="B146" s="4"/>
      <c r="C146" s="8"/>
      <c r="D146" s="7"/>
      <c r="E146" s="185"/>
      <c r="F146" s="3"/>
      <c r="G146" s="3"/>
      <c r="H146" s="3"/>
    </row>
    <row r="147" spans="1:8">
      <c r="A147" s="9"/>
      <c r="B147" s="4"/>
      <c r="C147" s="8"/>
      <c r="D147" s="7"/>
      <c r="E147" s="185"/>
      <c r="F147" s="3"/>
      <c r="G147" s="3"/>
      <c r="H147" s="3"/>
    </row>
    <row r="148" spans="1:8">
      <c r="A148" s="9"/>
      <c r="B148" s="4"/>
      <c r="C148" s="8"/>
      <c r="D148" s="7"/>
      <c r="E148" s="185"/>
      <c r="F148" s="3"/>
      <c r="G148" s="3"/>
      <c r="H148" s="3"/>
    </row>
    <row r="149" spans="1:8">
      <c r="A149" s="9"/>
      <c r="B149" s="4"/>
      <c r="C149" s="8"/>
      <c r="D149" s="7"/>
      <c r="E149" s="185"/>
      <c r="F149" s="3"/>
      <c r="G149" s="3"/>
      <c r="H149" s="3"/>
    </row>
    <row r="150" spans="1:8">
      <c r="A150" s="9"/>
      <c r="B150" s="4"/>
      <c r="C150" s="8"/>
      <c r="D150" s="7"/>
      <c r="E150" s="185"/>
      <c r="F150" s="3"/>
      <c r="G150" s="3"/>
      <c r="H150" s="3"/>
    </row>
    <row r="151" spans="1:8">
      <c r="A151" s="9"/>
      <c r="B151" s="4"/>
      <c r="C151" s="8"/>
      <c r="D151" s="7"/>
      <c r="E151" s="185"/>
      <c r="F151" s="3"/>
      <c r="G151" s="3"/>
      <c r="H151" s="3"/>
    </row>
    <row r="152" spans="1:8">
      <c r="A152" s="9"/>
      <c r="B152" s="4"/>
      <c r="C152" s="8"/>
      <c r="D152" s="7"/>
      <c r="E152" s="185"/>
      <c r="F152" s="3"/>
      <c r="G152" s="3"/>
      <c r="H152" s="3"/>
    </row>
    <row r="153" spans="1:8">
      <c r="A153" s="9"/>
      <c r="B153" s="4"/>
      <c r="C153" s="8"/>
      <c r="D153" s="7"/>
      <c r="E153" s="185"/>
      <c r="F153" s="3"/>
      <c r="G153" s="3"/>
      <c r="H153" s="3"/>
    </row>
    <row r="154" spans="1:8">
      <c r="A154" s="9"/>
      <c r="B154" s="4"/>
      <c r="C154" s="8"/>
      <c r="D154" s="7"/>
      <c r="E154" s="185"/>
      <c r="F154" s="3"/>
      <c r="G154" s="3"/>
      <c r="H154" s="3"/>
    </row>
    <row r="155" spans="1:8">
      <c r="A155" s="9"/>
      <c r="B155" s="4"/>
      <c r="C155" s="8"/>
      <c r="D155" s="7"/>
      <c r="E155" s="185"/>
      <c r="F155" s="3"/>
      <c r="G155" s="3"/>
      <c r="H155" s="3"/>
    </row>
    <row r="156" spans="1:8">
      <c r="A156" s="9"/>
      <c r="B156" s="4"/>
      <c r="C156" s="8"/>
      <c r="D156" s="7"/>
      <c r="E156" s="185"/>
      <c r="F156" s="3"/>
      <c r="G156" s="3"/>
      <c r="H156" s="3"/>
    </row>
    <row r="157" spans="1:8">
      <c r="A157" s="9"/>
      <c r="B157" s="4"/>
      <c r="C157" s="8"/>
      <c r="D157" s="7"/>
      <c r="E157" s="185"/>
      <c r="F157" s="3"/>
      <c r="G157" s="3"/>
      <c r="H157" s="3"/>
    </row>
    <row r="158" spans="1:8">
      <c r="A158" s="9"/>
      <c r="B158" s="4"/>
      <c r="C158" s="8"/>
      <c r="D158" s="7"/>
      <c r="E158" s="185"/>
      <c r="F158" s="3"/>
      <c r="G158" s="3"/>
      <c r="H158" s="3"/>
    </row>
    <row r="159" spans="1:8">
      <c r="A159" s="9"/>
      <c r="B159" s="4"/>
      <c r="C159" s="8"/>
      <c r="D159" s="7"/>
      <c r="E159" s="185"/>
      <c r="F159" s="3"/>
      <c r="G159" s="3"/>
      <c r="H159" s="3"/>
    </row>
  </sheetData>
  <sheetProtection algorithmName="SHA-512" hashValue="XqizCHGEV7ZR+IqcjvVK3JdCVcWkWQvShVROK0V95amk5KpfJgHxERBJ9Jg/wuaIq8Bjr3jZ5/G9ce8ruUD0eQ==" saltValue="7s88g6RYc7v5+GrMJOEKzQ==" spinCount="100000" sheet="1" objects="1" scenarios="1"/>
  <mergeCells count="14">
    <mergeCell ref="A5:K5"/>
    <mergeCell ref="A4:K4"/>
    <mergeCell ref="A3:K3"/>
    <mergeCell ref="A7:A8"/>
    <mergeCell ref="B7:B8"/>
    <mergeCell ref="C7:C8"/>
    <mergeCell ref="D7:D8"/>
    <mergeCell ref="E7:H7"/>
    <mergeCell ref="A57:K57"/>
    <mergeCell ref="I7:K7"/>
    <mergeCell ref="A6:K6"/>
    <mergeCell ref="A54:I54"/>
    <mergeCell ref="A55:I55"/>
    <mergeCell ref="A56:I56"/>
  </mergeCells>
  <phoneticPr fontId="13" type="noConversion"/>
  <printOptions horizontalCentered="1" verticalCentered="1"/>
  <pageMargins left="0.15748031496062992" right="0.15748031496062992" top="0.19685039370078741" bottom="0.19685039370078741" header="0" footer="0"/>
  <pageSetup scale="44" orientation="landscape" r:id="rId1"/>
  <headerFooter alignWithMargins="0"/>
  <ignoredErrors>
    <ignoredError sqref="A28:A29 A3:H3 A23:C23 A22:E22 A11:C11 D11:E11 B29:C29 A9:H10 A8:D8 H8 A7:C7 E7:H7 H11 I8 I11:K11 K8 I15:K17 A17:C17 A16 C16 C28 K14 I23 I24:K29 D39:D40 D50:H52 L41 D47:H47 E39:H39 D33:H34 D49:H49 D44:H44 D45:E45 D24:E25 A30:E30 H24:H25 K23 L48:L49 H45 A20:C20 D18:D19 L20 D23:E23 L23 D38 D37:E37 L37 A5:H6 B4:H4 D31:D32 L32 L38 D42 L42 D46 L46 A24:C26 D27:E29 H37 H29 H16:H17 H30 D35:E36 H35:H36 I3:K3 I21:K22 I9:K10 I7:K7 I50:K52 I47:K47 I39:K40 I33:K34 I49:K49 I43:K44 I45:K45 I5:K6 I4:K4 I35:K36 L24:L30 L21:L22 L50:L52 L47 L39:L40 L33:L34 L43:L44 L45 L35:L36 D43:E43 G43:H43 D41 F40:H40 D26 A12:C14 D12:E12 H12:H14 I13:K13 D14:E17 D13 A21 E21:H21 C27 G22:H22 C21 A15:B15" unlockedFormula="1"/>
    <ignoredError sqref="G32" formula="1"/>
  </ignoredError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11"/>
  <dimension ref="A1:CP221"/>
  <sheetViews>
    <sheetView showGridLines="0" topLeftCell="A3" zoomScale="70" zoomScaleNormal="70" zoomScaleSheetLayoutView="55" workbookViewId="0">
      <selection activeCell="A3" sqref="A3:BA65"/>
    </sheetView>
  </sheetViews>
  <sheetFormatPr baseColWidth="10" defaultColWidth="11" defaultRowHeight="14.4"/>
  <cols>
    <col min="1" max="1" width="33.33203125" style="28" customWidth="1"/>
    <col min="2" max="2" width="96.6640625" style="28" customWidth="1"/>
    <col min="3" max="3" width="16.6640625" style="24" customWidth="1"/>
    <col min="4" max="4" width="26.44140625" style="24" customWidth="1"/>
    <col min="5" max="5" width="34.44140625" style="24" customWidth="1"/>
    <col min="6" max="6" width="22" style="24" customWidth="1"/>
    <col min="7" max="7" width="22.77734375" style="24" customWidth="1"/>
    <col min="8" max="8" width="27.44140625" style="24" customWidth="1"/>
    <col min="9" max="9" width="24.109375" style="24" customWidth="1"/>
    <col min="10" max="10" width="22.33203125" style="24" customWidth="1"/>
    <col min="11" max="12" width="24.44140625" style="1" customWidth="1"/>
    <col min="13" max="13" width="23.88671875" style="1" customWidth="1"/>
    <col min="14" max="14" width="23.44140625" style="1" customWidth="1"/>
    <col min="15" max="15" width="22.77734375" style="1" customWidth="1"/>
    <col min="16" max="17" width="23.77734375" style="1" customWidth="1"/>
    <col min="18" max="18" width="18.88671875" style="1" customWidth="1"/>
    <col min="19" max="19" width="20.21875" style="1" customWidth="1"/>
    <col min="20" max="20" width="20" style="1" customWidth="1"/>
    <col min="21" max="21" width="22.6640625" style="1" customWidth="1"/>
    <col min="22" max="22" width="22.109375" style="1" customWidth="1"/>
    <col min="23" max="23" width="20.77734375" style="1" customWidth="1"/>
    <col min="24" max="24" width="21.109375" style="1" customWidth="1"/>
    <col min="25" max="25" width="19.77734375" style="1" customWidth="1"/>
    <col min="26" max="26" width="20.77734375" style="1" customWidth="1"/>
    <col min="27" max="27" width="21.109375" style="1" customWidth="1"/>
    <col min="28" max="28" width="23.109375" style="1" customWidth="1"/>
    <col min="29" max="29" width="19.44140625" style="1" customWidth="1"/>
    <col min="30" max="30" width="10.109375" style="24" customWidth="1"/>
    <col min="31" max="31" width="10.44140625" style="24" customWidth="1"/>
    <col min="32" max="32" width="10.77734375" style="1" customWidth="1"/>
    <col min="33" max="33" width="10.88671875" style="1" customWidth="1"/>
    <col min="34" max="34" width="10.88671875" style="24" customWidth="1"/>
    <col min="35" max="35" width="11.109375" style="24" customWidth="1"/>
    <col min="36" max="36" width="10.88671875" style="24" customWidth="1"/>
    <col min="37" max="37" width="11.109375" style="24" customWidth="1"/>
    <col min="38" max="40" width="11.88671875" style="24" customWidth="1"/>
    <col min="41" max="41" width="15.6640625" style="24" customWidth="1"/>
    <col min="42" max="43" width="9.33203125" style="24" customWidth="1"/>
    <col min="44" max="49" width="11.109375" style="24" customWidth="1"/>
    <col min="50" max="50" width="10.88671875" style="3" customWidth="1"/>
    <col min="51" max="52" width="11.109375" style="3" customWidth="1"/>
    <col min="53" max="53" width="15.109375" style="3" customWidth="1"/>
    <col min="54" max="54" width="23.21875" style="3" customWidth="1"/>
    <col min="55" max="56" width="11" style="3"/>
    <col min="57" max="57" width="11" style="252"/>
    <col min="58" max="93" width="11" style="3"/>
    <col min="94" max="16384" width="11" style="24"/>
  </cols>
  <sheetData>
    <row r="1" spans="1:93" ht="40.950000000000003" customHeight="1"/>
    <row r="2" spans="1:93" ht="42.6" customHeight="1"/>
    <row r="3" spans="1:93" ht="25.2" customHeight="1">
      <c r="A3" s="454" t="s">
        <v>154</v>
      </c>
      <c r="B3" s="454"/>
      <c r="C3" s="454"/>
      <c r="D3" s="454"/>
      <c r="E3" s="454"/>
      <c r="F3" s="454"/>
      <c r="G3" s="454"/>
      <c r="H3" s="454"/>
      <c r="I3" s="454"/>
      <c r="J3" s="454"/>
      <c r="K3" s="454"/>
      <c r="L3" s="454"/>
      <c r="M3" s="454"/>
      <c r="N3" s="454"/>
      <c r="O3" s="454"/>
      <c r="P3" s="454"/>
      <c r="Q3" s="454"/>
      <c r="R3" s="454"/>
      <c r="S3" s="454"/>
      <c r="T3" s="454"/>
      <c r="U3" s="454"/>
      <c r="V3" s="454"/>
      <c r="W3" s="454"/>
      <c r="X3" s="454"/>
      <c r="Y3" s="454"/>
      <c r="Z3" s="454"/>
      <c r="AA3" s="454"/>
      <c r="AB3" s="454"/>
      <c r="AC3" s="454"/>
      <c r="AD3" s="454"/>
      <c r="AE3" s="454"/>
      <c r="AF3" s="454"/>
      <c r="AG3" s="454"/>
      <c r="AH3" s="454"/>
      <c r="AI3" s="454"/>
      <c r="AJ3" s="454"/>
      <c r="AK3" s="454"/>
      <c r="AL3" s="454"/>
      <c r="AM3" s="454"/>
      <c r="AN3" s="454"/>
      <c r="AO3" s="454"/>
      <c r="AP3" s="454"/>
      <c r="AQ3" s="454"/>
      <c r="AR3" s="454"/>
      <c r="AS3" s="454"/>
      <c r="AT3" s="454"/>
      <c r="AU3" s="454"/>
      <c r="AV3" s="454"/>
      <c r="AW3" s="454"/>
      <c r="AX3" s="454"/>
      <c r="AY3" s="454"/>
      <c r="AZ3" s="454"/>
      <c r="BA3" s="454"/>
      <c r="BB3" s="1"/>
    </row>
    <row r="4" spans="1:93" ht="25.2" customHeight="1">
      <c r="A4" s="455" t="s">
        <v>155</v>
      </c>
      <c r="B4" s="455"/>
      <c r="C4" s="455"/>
      <c r="D4" s="455"/>
      <c r="E4" s="455"/>
      <c r="F4" s="455"/>
      <c r="G4" s="455"/>
      <c r="H4" s="455"/>
      <c r="I4" s="455"/>
      <c r="J4" s="455"/>
      <c r="K4" s="455"/>
      <c r="L4" s="455"/>
      <c r="M4" s="455"/>
      <c r="N4" s="455"/>
      <c r="O4" s="455"/>
      <c r="P4" s="455"/>
      <c r="Q4" s="455"/>
      <c r="R4" s="455"/>
      <c r="S4" s="455"/>
      <c r="T4" s="455"/>
      <c r="U4" s="455"/>
      <c r="V4" s="455"/>
      <c r="W4" s="455"/>
      <c r="X4" s="455"/>
      <c r="Y4" s="455"/>
      <c r="Z4" s="455"/>
      <c r="AA4" s="455"/>
      <c r="AB4" s="455"/>
      <c r="AC4" s="455"/>
      <c r="AD4" s="455"/>
      <c r="AE4" s="455"/>
      <c r="AF4" s="455"/>
      <c r="AG4" s="455"/>
      <c r="AH4" s="455"/>
      <c r="AI4" s="455"/>
      <c r="AJ4" s="455"/>
      <c r="AK4" s="455"/>
      <c r="AL4" s="455"/>
      <c r="AM4" s="455"/>
      <c r="AN4" s="455"/>
      <c r="AO4" s="455"/>
      <c r="AP4" s="455"/>
      <c r="AQ4" s="455"/>
      <c r="AR4" s="455"/>
      <c r="AS4" s="455"/>
      <c r="AT4" s="455"/>
      <c r="AU4" s="455"/>
      <c r="AV4" s="455"/>
      <c r="AW4" s="455"/>
      <c r="AX4" s="455"/>
      <c r="AY4" s="455"/>
      <c r="AZ4" s="455"/>
      <c r="BA4" s="455"/>
    </row>
    <row r="5" spans="1:93" ht="25.2" customHeight="1">
      <c r="A5" s="454" t="s">
        <v>17</v>
      </c>
      <c r="B5" s="454"/>
      <c r="C5" s="454"/>
      <c r="D5" s="454"/>
      <c r="E5" s="454"/>
      <c r="F5" s="454"/>
      <c r="G5" s="454"/>
      <c r="H5" s="454"/>
      <c r="I5" s="454"/>
      <c r="J5" s="454"/>
      <c r="K5" s="454"/>
      <c r="L5" s="454"/>
      <c r="M5" s="454"/>
      <c r="N5" s="454"/>
      <c r="O5" s="454"/>
      <c r="P5" s="454"/>
      <c r="Q5" s="454"/>
      <c r="R5" s="454"/>
      <c r="S5" s="454"/>
      <c r="T5" s="454"/>
      <c r="U5" s="454"/>
      <c r="V5" s="454"/>
      <c r="W5" s="454"/>
      <c r="X5" s="454"/>
      <c r="Y5" s="454"/>
      <c r="Z5" s="454"/>
      <c r="AA5" s="454"/>
      <c r="AB5" s="454"/>
      <c r="AC5" s="454"/>
      <c r="AD5" s="454"/>
      <c r="AE5" s="454"/>
      <c r="AF5" s="454"/>
      <c r="AG5" s="454"/>
      <c r="AH5" s="454"/>
      <c r="AI5" s="454"/>
      <c r="AJ5" s="454"/>
      <c r="AK5" s="454"/>
      <c r="AL5" s="454"/>
      <c r="AM5" s="454"/>
      <c r="AN5" s="454"/>
      <c r="AO5" s="454"/>
      <c r="AP5" s="454"/>
      <c r="AQ5" s="454"/>
      <c r="AR5" s="454"/>
      <c r="AS5" s="454"/>
      <c r="AT5" s="454"/>
      <c r="AU5" s="454"/>
      <c r="AV5" s="454"/>
      <c r="AW5" s="454"/>
      <c r="AX5" s="454"/>
      <c r="AY5" s="454"/>
      <c r="AZ5" s="454"/>
      <c r="BA5" s="454"/>
    </row>
    <row r="6" spans="1:93" ht="25.2" customHeight="1" thickBot="1">
      <c r="A6" s="453">
        <f>+'Anexo 1'!A7:N7</f>
        <v>45473</v>
      </c>
      <c r="B6" s="453"/>
      <c r="C6" s="453"/>
      <c r="D6" s="453"/>
      <c r="E6" s="453"/>
      <c r="F6" s="453"/>
      <c r="G6" s="453"/>
      <c r="H6" s="453"/>
      <c r="I6" s="453"/>
      <c r="J6" s="453"/>
      <c r="K6" s="453"/>
      <c r="L6" s="453"/>
      <c r="M6" s="453"/>
      <c r="N6" s="453"/>
      <c r="O6" s="453"/>
      <c r="P6" s="453"/>
      <c r="Q6" s="453"/>
      <c r="R6" s="453"/>
      <c r="S6" s="453"/>
      <c r="T6" s="453"/>
      <c r="U6" s="453"/>
      <c r="V6" s="453"/>
      <c r="W6" s="453"/>
      <c r="X6" s="453"/>
      <c r="Y6" s="453"/>
      <c r="Z6" s="453"/>
      <c r="AA6" s="453"/>
      <c r="AB6" s="453"/>
      <c r="AC6" s="453"/>
      <c r="AD6" s="453"/>
      <c r="AE6" s="453"/>
      <c r="AF6" s="453"/>
      <c r="AG6" s="453"/>
      <c r="AH6" s="453"/>
      <c r="AI6" s="453"/>
      <c r="AJ6" s="453"/>
      <c r="AK6" s="453"/>
      <c r="AL6" s="453"/>
      <c r="AM6" s="453"/>
      <c r="AN6" s="453"/>
      <c r="AO6" s="453"/>
      <c r="AP6" s="453"/>
      <c r="AQ6" s="453"/>
      <c r="AR6" s="453"/>
      <c r="AS6" s="453"/>
      <c r="AT6" s="453"/>
      <c r="AU6" s="453"/>
      <c r="AV6" s="453"/>
      <c r="AW6" s="453"/>
      <c r="AX6" s="453"/>
      <c r="AY6" s="453"/>
      <c r="AZ6" s="453"/>
      <c r="BA6" s="453"/>
    </row>
    <row r="7" spans="1:93" s="25" customFormat="1" ht="41.4" customHeight="1" thickBot="1">
      <c r="A7" s="439" t="s">
        <v>18</v>
      </c>
      <c r="B7" s="439" t="s">
        <v>19</v>
      </c>
      <c r="C7" s="439" t="s">
        <v>121</v>
      </c>
      <c r="D7" s="439" t="s">
        <v>156</v>
      </c>
      <c r="E7" s="439" t="s">
        <v>306</v>
      </c>
      <c r="F7" s="443" t="s">
        <v>287</v>
      </c>
      <c r="G7" s="444"/>
      <c r="H7" s="444"/>
      <c r="I7" s="444"/>
      <c r="J7" s="444"/>
      <c r="K7" s="444"/>
      <c r="L7" s="444"/>
      <c r="M7" s="444"/>
      <c r="N7" s="444"/>
      <c r="O7" s="444"/>
      <c r="P7" s="444"/>
      <c r="Q7" s="452"/>
      <c r="R7" s="443" t="s">
        <v>286</v>
      </c>
      <c r="S7" s="444"/>
      <c r="T7" s="444"/>
      <c r="U7" s="444"/>
      <c r="V7" s="444"/>
      <c r="W7" s="444"/>
      <c r="X7" s="444"/>
      <c r="Y7" s="444"/>
      <c r="Z7" s="444"/>
      <c r="AA7" s="444"/>
      <c r="AB7" s="444"/>
      <c r="AC7" s="452"/>
      <c r="AD7" s="443" t="s">
        <v>288</v>
      </c>
      <c r="AE7" s="444"/>
      <c r="AF7" s="444"/>
      <c r="AG7" s="444"/>
      <c r="AH7" s="444"/>
      <c r="AI7" s="444"/>
      <c r="AJ7" s="444"/>
      <c r="AK7" s="444"/>
      <c r="AL7" s="444"/>
      <c r="AM7" s="444"/>
      <c r="AN7" s="444"/>
      <c r="AO7" s="452"/>
      <c r="AP7" s="444" t="s">
        <v>289</v>
      </c>
      <c r="AQ7" s="444"/>
      <c r="AR7" s="444"/>
      <c r="AS7" s="444"/>
      <c r="AT7" s="444"/>
      <c r="AU7" s="444"/>
      <c r="AV7" s="444"/>
      <c r="AW7" s="444"/>
      <c r="AX7" s="444"/>
      <c r="AY7" s="444"/>
      <c r="AZ7" s="444"/>
      <c r="BA7" s="452"/>
      <c r="BB7" s="439" t="s">
        <v>253</v>
      </c>
      <c r="BC7" s="16"/>
      <c r="BD7" s="16"/>
      <c r="BE7" s="32"/>
      <c r="BF7" s="16"/>
      <c r="BG7" s="16"/>
      <c r="BH7" s="16"/>
      <c r="BI7" s="16"/>
      <c r="BJ7" s="16"/>
      <c r="BK7" s="16"/>
      <c r="BL7" s="16"/>
      <c r="BM7" s="16"/>
      <c r="BN7" s="16"/>
      <c r="BO7" s="16"/>
      <c r="BP7" s="16"/>
      <c r="BQ7" s="16"/>
      <c r="BR7" s="16"/>
      <c r="BS7" s="16"/>
      <c r="BT7" s="16"/>
      <c r="BU7" s="16"/>
      <c r="BV7" s="16"/>
      <c r="BW7" s="16"/>
      <c r="BX7" s="16"/>
      <c r="BY7" s="16"/>
      <c r="BZ7" s="16"/>
      <c r="CA7" s="16"/>
      <c r="CB7" s="16"/>
      <c r="CC7" s="16"/>
      <c r="CD7" s="16"/>
      <c r="CE7" s="16"/>
      <c r="CF7" s="16"/>
      <c r="CG7" s="16"/>
      <c r="CH7" s="16"/>
      <c r="CI7" s="16"/>
      <c r="CJ7" s="16"/>
      <c r="CK7" s="16"/>
      <c r="CL7" s="16"/>
      <c r="CM7" s="16"/>
      <c r="CN7" s="16"/>
      <c r="CO7" s="16"/>
    </row>
    <row r="8" spans="1:93" s="25" customFormat="1" ht="54.6" customHeight="1" thickBot="1">
      <c r="A8" s="456"/>
      <c r="B8" s="456"/>
      <c r="C8" s="456"/>
      <c r="D8" s="456"/>
      <c r="E8" s="456"/>
      <c r="F8" s="84">
        <v>2013</v>
      </c>
      <c r="G8" s="84">
        <v>2014</v>
      </c>
      <c r="H8" s="84">
        <v>2015</v>
      </c>
      <c r="I8" s="84">
        <v>2016</v>
      </c>
      <c r="J8" s="84">
        <v>2017</v>
      </c>
      <c r="K8" s="84">
        <v>2018</v>
      </c>
      <c r="L8" s="84">
        <v>2019</v>
      </c>
      <c r="M8" s="84">
        <v>2020</v>
      </c>
      <c r="N8" s="84">
        <v>2021</v>
      </c>
      <c r="O8" s="84">
        <v>2022</v>
      </c>
      <c r="P8" s="84">
        <v>2023</v>
      </c>
      <c r="Q8" s="84" t="s">
        <v>158</v>
      </c>
      <c r="R8" s="84">
        <v>2013</v>
      </c>
      <c r="S8" s="84">
        <v>2014</v>
      </c>
      <c r="T8" s="84">
        <v>2015</v>
      </c>
      <c r="U8" s="84">
        <v>2016</v>
      </c>
      <c r="V8" s="84">
        <v>2017</v>
      </c>
      <c r="W8" s="84">
        <v>2018</v>
      </c>
      <c r="X8" s="84">
        <v>2019</v>
      </c>
      <c r="Y8" s="84">
        <v>2020</v>
      </c>
      <c r="Z8" s="84">
        <v>2021</v>
      </c>
      <c r="AA8" s="84">
        <v>2022</v>
      </c>
      <c r="AB8" s="84">
        <v>2023</v>
      </c>
      <c r="AC8" s="84" t="s">
        <v>159</v>
      </c>
      <c r="AD8" s="84">
        <v>2013</v>
      </c>
      <c r="AE8" s="147">
        <v>2014</v>
      </c>
      <c r="AF8" s="84">
        <v>2015</v>
      </c>
      <c r="AG8" s="147">
        <v>2016</v>
      </c>
      <c r="AH8" s="84">
        <v>2017</v>
      </c>
      <c r="AI8" s="147">
        <v>2018</v>
      </c>
      <c r="AJ8" s="84">
        <v>2019</v>
      </c>
      <c r="AK8" s="147">
        <v>2020</v>
      </c>
      <c r="AL8" s="84">
        <v>2021</v>
      </c>
      <c r="AM8" s="84">
        <v>2022</v>
      </c>
      <c r="AN8" s="84">
        <v>2023</v>
      </c>
      <c r="AO8" s="84" t="s">
        <v>160</v>
      </c>
      <c r="AP8" s="146">
        <v>2013</v>
      </c>
      <c r="AQ8" s="84">
        <v>2014</v>
      </c>
      <c r="AR8" s="147">
        <v>2015</v>
      </c>
      <c r="AS8" s="84">
        <v>2016</v>
      </c>
      <c r="AT8" s="147">
        <v>2017</v>
      </c>
      <c r="AU8" s="84">
        <v>2018</v>
      </c>
      <c r="AV8" s="147">
        <v>2019</v>
      </c>
      <c r="AW8" s="84">
        <v>2020</v>
      </c>
      <c r="AX8" s="84">
        <v>2021</v>
      </c>
      <c r="AY8" s="84">
        <v>2022</v>
      </c>
      <c r="AZ8" s="84">
        <v>2023</v>
      </c>
      <c r="BA8" s="84" t="s">
        <v>160</v>
      </c>
      <c r="BB8" s="440"/>
      <c r="BC8" s="16"/>
      <c r="BD8" s="16"/>
      <c r="BE8" s="32"/>
      <c r="BF8" s="16"/>
      <c r="BG8" s="16"/>
      <c r="BH8" s="16"/>
      <c r="BI8" s="16"/>
      <c r="BJ8" s="16"/>
      <c r="BK8" s="16"/>
      <c r="BL8" s="16"/>
      <c r="BM8" s="16"/>
      <c r="BN8" s="16"/>
      <c r="BO8" s="16"/>
      <c r="BP8" s="16"/>
      <c r="BQ8" s="16"/>
      <c r="BR8" s="16"/>
      <c r="BS8" s="16"/>
      <c r="BT8" s="16"/>
      <c r="BU8" s="16"/>
      <c r="BV8" s="16"/>
      <c r="BW8" s="16"/>
      <c r="BX8" s="16"/>
      <c r="BY8" s="16"/>
      <c r="BZ8" s="16"/>
      <c r="CA8" s="16"/>
      <c r="CB8" s="16"/>
      <c r="CC8" s="16"/>
      <c r="CD8" s="16"/>
      <c r="CE8" s="16"/>
      <c r="CF8" s="16"/>
      <c r="CG8" s="16"/>
      <c r="CH8" s="16"/>
      <c r="CI8" s="16"/>
      <c r="CJ8" s="16"/>
      <c r="CK8" s="16"/>
      <c r="CL8" s="16"/>
      <c r="CM8" s="16"/>
      <c r="CN8" s="16"/>
      <c r="CO8" s="16"/>
    </row>
    <row r="9" spans="1:93" ht="13.8" customHeight="1">
      <c r="A9" s="253"/>
      <c r="B9" s="254"/>
      <c r="C9" s="255"/>
      <c r="D9" s="255"/>
      <c r="E9" s="256"/>
      <c r="F9" s="254"/>
      <c r="G9" s="254"/>
      <c r="H9" s="254"/>
      <c r="I9" s="202"/>
      <c r="J9" s="202"/>
      <c r="K9" s="202"/>
      <c r="L9" s="202"/>
      <c r="M9" s="202"/>
      <c r="N9" s="202"/>
      <c r="O9" s="202"/>
      <c r="P9" s="202"/>
      <c r="Q9" s="202"/>
      <c r="R9" s="201"/>
      <c r="S9" s="202"/>
      <c r="T9" s="202"/>
      <c r="U9" s="202"/>
      <c r="V9" s="202"/>
      <c r="W9" s="202"/>
      <c r="X9" s="202"/>
      <c r="Y9" s="202"/>
      <c r="Z9" s="202"/>
      <c r="AA9" s="202"/>
      <c r="AB9" s="202"/>
      <c r="AC9" s="239"/>
      <c r="AD9" s="257"/>
      <c r="AE9" s="258"/>
      <c r="AF9" s="202"/>
      <c r="AG9" s="202"/>
      <c r="AH9" s="254"/>
      <c r="AI9" s="254"/>
      <c r="AJ9" s="254"/>
      <c r="AK9" s="28"/>
      <c r="AL9" s="28"/>
      <c r="AM9" s="254"/>
      <c r="AN9" s="254"/>
      <c r="AO9" s="259"/>
      <c r="AP9" s="33"/>
      <c r="AX9" s="260"/>
      <c r="BA9" s="261"/>
      <c r="BB9" s="262"/>
    </row>
    <row r="10" spans="1:93">
      <c r="A10" s="263" t="s">
        <v>29</v>
      </c>
      <c r="B10" s="264"/>
      <c r="D10" s="265"/>
      <c r="E10" s="266"/>
      <c r="F10" s="267"/>
      <c r="G10" s="267"/>
      <c r="H10" s="267"/>
      <c r="I10" s="242"/>
      <c r="J10" s="242"/>
      <c r="K10" s="242"/>
      <c r="L10" s="242"/>
      <c r="M10" s="242"/>
      <c r="N10" s="242"/>
      <c r="O10" s="242"/>
      <c r="P10" s="242"/>
      <c r="Q10" s="242"/>
      <c r="R10" s="268"/>
      <c r="S10" s="242"/>
      <c r="T10" s="242"/>
      <c r="U10" s="242"/>
      <c r="V10" s="242"/>
      <c r="W10" s="242"/>
      <c r="X10" s="242"/>
      <c r="Y10" s="242"/>
      <c r="Z10" s="242"/>
      <c r="AA10" s="242"/>
      <c r="AB10" s="242"/>
      <c r="AC10" s="243"/>
      <c r="AD10" s="269"/>
      <c r="AE10" s="94"/>
      <c r="AF10" s="270"/>
      <c r="AG10" s="242"/>
      <c r="AH10" s="94"/>
      <c r="AI10" s="94"/>
      <c r="AJ10" s="94"/>
      <c r="AK10" s="94"/>
      <c r="AL10" s="271"/>
      <c r="AM10" s="271"/>
      <c r="AN10" s="271"/>
      <c r="AO10" s="272"/>
      <c r="AP10" s="33"/>
      <c r="AX10" s="155"/>
      <c r="AY10" s="155"/>
      <c r="AZ10" s="155"/>
      <c r="BA10" s="215"/>
      <c r="BB10" s="262"/>
      <c r="BC10" s="273"/>
      <c r="BD10" s="273"/>
    </row>
    <row r="11" spans="1:93" s="1" customFormat="1" ht="53.4" customHeight="1">
      <c r="A11" s="9">
        <v>1725</v>
      </c>
      <c r="B11" s="4" t="s">
        <v>151</v>
      </c>
      <c r="C11" s="8" t="s">
        <v>31</v>
      </c>
      <c r="D11" s="12">
        <f>'Anexo 1'!E11</f>
        <v>99453757</v>
      </c>
      <c r="E11" s="21">
        <f>'Anexo 2'!E11</f>
        <v>99453757</v>
      </c>
      <c r="F11" s="12">
        <v>8500000</v>
      </c>
      <c r="G11" s="12">
        <v>13000000</v>
      </c>
      <c r="H11" s="12">
        <v>9000000</v>
      </c>
      <c r="I11" s="12">
        <v>16770000</v>
      </c>
      <c r="J11" s="12">
        <v>10000000</v>
      </c>
      <c r="K11" s="12">
        <v>0</v>
      </c>
      <c r="L11" s="12">
        <v>0</v>
      </c>
      <c r="M11" s="12">
        <v>0</v>
      </c>
      <c r="N11" s="12">
        <v>12483757</v>
      </c>
      <c r="O11" s="7" t="s">
        <v>33</v>
      </c>
      <c r="P11" s="12" t="s">
        <v>33</v>
      </c>
      <c r="Q11" s="12" t="str">
        <f>+'Anexo 2'!F11</f>
        <v>N/A</v>
      </c>
      <c r="R11" s="35">
        <v>299893.65999999997</v>
      </c>
      <c r="S11" s="12">
        <v>424609.42</v>
      </c>
      <c r="T11" s="12">
        <v>392287.5</v>
      </c>
      <c r="U11" s="12">
        <v>320323.25</v>
      </c>
      <c r="V11" s="12">
        <v>198467.26</v>
      </c>
      <c r="W11" s="12">
        <v>129149.48</v>
      </c>
      <c r="X11" s="12">
        <v>124012.5</v>
      </c>
      <c r="Y11" s="12">
        <v>124348.26</v>
      </c>
      <c r="Z11" s="12">
        <v>74978.53</v>
      </c>
      <c r="AA11" s="12" t="s">
        <v>33</v>
      </c>
      <c r="AB11" s="12" t="s">
        <v>33</v>
      </c>
      <c r="AC11" s="23" t="s">
        <v>33</v>
      </c>
      <c r="AD11" s="274">
        <v>0.36906429639999999</v>
      </c>
      <c r="AE11" s="275">
        <v>0.49466209360000002</v>
      </c>
      <c r="AF11" s="275">
        <v>0.58161441476257181</v>
      </c>
      <c r="AG11" s="275">
        <v>0.74363557316071682</v>
      </c>
      <c r="AH11" s="275">
        <v>0.84024926332061256</v>
      </c>
      <c r="AI11" s="275">
        <v>0.84024926332061256</v>
      </c>
      <c r="AJ11" s="275">
        <v>0.84024926332061256</v>
      </c>
      <c r="AK11" s="275">
        <v>0.84024926332061256</v>
      </c>
      <c r="AL11" s="275">
        <v>0.96085944640355536</v>
      </c>
      <c r="AM11" s="275">
        <v>1</v>
      </c>
      <c r="AN11" s="275">
        <v>1</v>
      </c>
      <c r="AO11" s="276">
        <f>E11/D11</f>
        <v>1</v>
      </c>
      <c r="AP11" s="274" t="s">
        <v>114</v>
      </c>
      <c r="AQ11" s="275" t="s">
        <v>114</v>
      </c>
      <c r="AR11" s="275">
        <v>0.61199999999999999</v>
      </c>
      <c r="AS11" s="275">
        <v>0.68979999999999997</v>
      </c>
      <c r="AT11" s="275">
        <v>0.79579999999999995</v>
      </c>
      <c r="AU11" s="275">
        <v>0.70109999999999995</v>
      </c>
      <c r="AV11" s="275">
        <v>0.76898207225784998</v>
      </c>
      <c r="AW11" s="275">
        <v>0.83728779432698874</v>
      </c>
      <c r="AX11" s="169">
        <v>0.91349999999999998</v>
      </c>
      <c r="AY11" s="169">
        <v>0.9516</v>
      </c>
      <c r="AZ11" s="169">
        <v>0.93169999999999997</v>
      </c>
      <c r="BA11" s="215">
        <f>'Anexo 2'!J11</f>
        <v>0.98409999999999997</v>
      </c>
      <c r="BB11" s="277">
        <v>3</v>
      </c>
      <c r="BD11" s="13"/>
      <c r="BE11" s="193"/>
    </row>
    <row r="12" spans="1:93" s="1" customFormat="1" ht="27.6">
      <c r="A12" s="26" t="s">
        <v>34</v>
      </c>
      <c r="B12" s="142" t="s">
        <v>35</v>
      </c>
      <c r="C12" s="8" t="s">
        <v>36</v>
      </c>
      <c r="D12" s="12">
        <f>'Anexo 1'!E12</f>
        <v>90055000</v>
      </c>
      <c r="E12" s="21">
        <f>'Anexo 2'!E12</f>
        <v>88554970.5</v>
      </c>
      <c r="F12" s="12" t="s">
        <v>33</v>
      </c>
      <c r="G12" s="12" t="s">
        <v>33</v>
      </c>
      <c r="H12" s="12" t="s">
        <v>33</v>
      </c>
      <c r="I12" s="12" t="s">
        <v>33</v>
      </c>
      <c r="J12" s="12" t="s">
        <v>33</v>
      </c>
      <c r="K12" s="12" t="s">
        <v>33</v>
      </c>
      <c r="L12" s="12" t="s">
        <v>33</v>
      </c>
      <c r="M12" s="12">
        <v>0</v>
      </c>
      <c r="N12" s="12">
        <v>0</v>
      </c>
      <c r="O12" s="12">
        <v>48900000</v>
      </c>
      <c r="P12" s="7">
        <v>39654970.5</v>
      </c>
      <c r="Q12" s="7">
        <f>+'Anexo 2'!F12</f>
        <v>0</v>
      </c>
      <c r="R12" s="35" t="s">
        <v>33</v>
      </c>
      <c r="S12" s="12" t="s">
        <v>33</v>
      </c>
      <c r="T12" s="12" t="s">
        <v>33</v>
      </c>
      <c r="U12" s="12" t="s">
        <v>33</v>
      </c>
      <c r="V12" s="12" t="s">
        <v>33</v>
      </c>
      <c r="W12" s="12" t="s">
        <v>33</v>
      </c>
      <c r="X12" s="12" t="s">
        <v>33</v>
      </c>
      <c r="Y12" s="12">
        <v>0</v>
      </c>
      <c r="Z12" s="12">
        <v>0</v>
      </c>
      <c r="AA12" s="12">
        <v>0</v>
      </c>
      <c r="AB12" s="12">
        <v>0</v>
      </c>
      <c r="AC12" s="21">
        <v>0</v>
      </c>
      <c r="AD12" s="274" t="s">
        <v>33</v>
      </c>
      <c r="AE12" s="275" t="s">
        <v>33</v>
      </c>
      <c r="AF12" s="275" t="s">
        <v>33</v>
      </c>
      <c r="AG12" s="275" t="s">
        <v>33</v>
      </c>
      <c r="AH12" s="275" t="s">
        <v>33</v>
      </c>
      <c r="AI12" s="275" t="s">
        <v>33</v>
      </c>
      <c r="AJ12" s="275" t="s">
        <v>33</v>
      </c>
      <c r="AK12" s="275">
        <v>0</v>
      </c>
      <c r="AL12" s="275">
        <v>0</v>
      </c>
      <c r="AM12" s="275">
        <v>0.54300149908389317</v>
      </c>
      <c r="AN12" s="275">
        <v>0.98334318472044857</v>
      </c>
      <c r="AO12" s="276">
        <f t="shared" ref="AO12:AO19" si="0">E12/D12</f>
        <v>0.98334318472044857</v>
      </c>
      <c r="AP12" s="274" t="s">
        <v>33</v>
      </c>
      <c r="AQ12" s="275" t="s">
        <v>33</v>
      </c>
      <c r="AR12" s="275" t="s">
        <v>33</v>
      </c>
      <c r="AS12" s="275" t="s">
        <v>33</v>
      </c>
      <c r="AT12" s="275" t="s">
        <v>33</v>
      </c>
      <c r="AU12" s="275" t="s">
        <v>33</v>
      </c>
      <c r="AV12" s="275" t="s">
        <v>33</v>
      </c>
      <c r="AW12" s="275">
        <v>0</v>
      </c>
      <c r="AX12" s="169">
        <v>0.06</v>
      </c>
      <c r="AY12" s="169">
        <v>0.47</v>
      </c>
      <c r="AZ12" s="169">
        <v>0.75</v>
      </c>
      <c r="BA12" s="215">
        <f>'Anexo 2'!J12</f>
        <v>0.80500000000000005</v>
      </c>
      <c r="BB12" s="277">
        <v>1</v>
      </c>
      <c r="BD12" s="13"/>
      <c r="BE12" s="193"/>
    </row>
    <row r="13" spans="1:93" s="1" customFormat="1" ht="27.6">
      <c r="A13" s="9">
        <v>2128</v>
      </c>
      <c r="B13" s="4" t="s">
        <v>135</v>
      </c>
      <c r="C13" s="8" t="s">
        <v>39</v>
      </c>
      <c r="D13" s="12">
        <f>'Anexo 1'!E13</f>
        <v>270000000</v>
      </c>
      <c r="E13" s="21">
        <f>'Anexo 2'!E13</f>
        <v>270000000</v>
      </c>
      <c r="F13" s="12" t="s">
        <v>33</v>
      </c>
      <c r="G13" s="12">
        <v>5000000</v>
      </c>
      <c r="H13" s="12">
        <v>26078740.899999999</v>
      </c>
      <c r="I13" s="12">
        <v>12297306.35</v>
      </c>
      <c r="J13" s="12">
        <v>7682132.7299999995</v>
      </c>
      <c r="K13" s="12">
        <v>12790856.84</v>
      </c>
      <c r="L13" s="12">
        <v>9087363.0399999991</v>
      </c>
      <c r="M13" s="12">
        <v>59954659.530000001</v>
      </c>
      <c r="N13" s="12">
        <v>0</v>
      </c>
      <c r="O13" s="7">
        <v>80922773.340000004</v>
      </c>
      <c r="P13" s="7">
        <v>56186167.259999998</v>
      </c>
      <c r="Q13" s="7">
        <f>+'Anexo 2'!F13</f>
        <v>0</v>
      </c>
      <c r="R13" s="37" t="s">
        <v>33</v>
      </c>
      <c r="S13" s="12" t="s">
        <v>33</v>
      </c>
      <c r="T13" s="12" t="s">
        <v>33</v>
      </c>
      <c r="U13" s="12" t="s">
        <v>33</v>
      </c>
      <c r="V13" s="12" t="s">
        <v>33</v>
      </c>
      <c r="W13" s="12" t="s">
        <v>33</v>
      </c>
      <c r="X13" s="12" t="s">
        <v>33</v>
      </c>
      <c r="Y13" s="12" t="s">
        <v>33</v>
      </c>
      <c r="Z13" s="12">
        <v>0</v>
      </c>
      <c r="AA13" s="12">
        <v>0</v>
      </c>
      <c r="AB13" s="12">
        <v>0</v>
      </c>
      <c r="AC13" s="21">
        <v>0</v>
      </c>
      <c r="AD13" s="274" t="s">
        <v>33</v>
      </c>
      <c r="AE13" s="275">
        <v>1.8518518519999999E-2</v>
      </c>
      <c r="AF13" s="275">
        <v>0.11510644777777777</v>
      </c>
      <c r="AG13" s="275">
        <v>0.16065202685185184</v>
      </c>
      <c r="AH13" s="275">
        <v>0.18910437029629629</v>
      </c>
      <c r="AI13" s="275">
        <v>0.23647791414814814</v>
      </c>
      <c r="AJ13" s="275">
        <v>0.27013481429629632</v>
      </c>
      <c r="AK13" s="275">
        <v>0.49218910885185185</v>
      </c>
      <c r="AL13" s="275">
        <v>0.49218910885185185</v>
      </c>
      <c r="AM13" s="275">
        <v>0.79190308418518529</v>
      </c>
      <c r="AN13" s="275">
        <v>1</v>
      </c>
      <c r="AO13" s="276">
        <f t="shared" si="0"/>
        <v>1</v>
      </c>
      <c r="AP13" s="274" t="s">
        <v>33</v>
      </c>
      <c r="AQ13" s="275" t="s">
        <v>114</v>
      </c>
      <c r="AR13" s="275">
        <v>0.37</v>
      </c>
      <c r="AS13" s="275">
        <v>0.52610000000000001</v>
      </c>
      <c r="AT13" s="275">
        <v>0.58799999999999997</v>
      </c>
      <c r="AU13" s="275">
        <v>0.74729999999999996</v>
      </c>
      <c r="AV13" s="275">
        <v>0.81330000000000002</v>
      </c>
      <c r="AW13" s="275">
        <v>0.85089999999999999</v>
      </c>
      <c r="AX13" s="169">
        <v>0.87529999999999997</v>
      </c>
      <c r="AY13" s="169">
        <v>0.91779999999999995</v>
      </c>
      <c r="AZ13" s="169">
        <v>0.97</v>
      </c>
      <c r="BA13" s="215">
        <f>'Anexo 2'!J13</f>
        <v>1</v>
      </c>
      <c r="BB13" s="277">
        <v>2</v>
      </c>
      <c r="BD13" s="13"/>
      <c r="BE13" s="193"/>
    </row>
    <row r="14" spans="1:93" s="1" customFormat="1" ht="28.8">
      <c r="A14" s="9">
        <v>2129</v>
      </c>
      <c r="B14" s="4" t="s">
        <v>40</v>
      </c>
      <c r="C14" s="8" t="s">
        <v>31</v>
      </c>
      <c r="D14" s="12">
        <f>'Anexo 1'!E14</f>
        <v>130000000</v>
      </c>
      <c r="E14" s="21">
        <f>'Anexo 2'!E14</f>
        <v>16910000</v>
      </c>
      <c r="F14" s="12" t="s">
        <v>33</v>
      </c>
      <c r="G14" s="12" t="s">
        <v>33</v>
      </c>
      <c r="H14" s="12">
        <v>0</v>
      </c>
      <c r="I14" s="12">
        <v>200000</v>
      </c>
      <c r="J14" s="12">
        <v>3000000</v>
      </c>
      <c r="K14" s="12">
        <v>0</v>
      </c>
      <c r="L14" s="12">
        <v>5000000</v>
      </c>
      <c r="M14" s="12">
        <v>0</v>
      </c>
      <c r="N14" s="12">
        <v>0</v>
      </c>
      <c r="O14" s="7">
        <v>3000000</v>
      </c>
      <c r="P14" s="7">
        <v>3800000</v>
      </c>
      <c r="Q14" s="7">
        <f>+'Anexo 2'!F14</f>
        <v>1910000</v>
      </c>
      <c r="R14" s="37" t="s">
        <v>33</v>
      </c>
      <c r="S14" s="12" t="s">
        <v>33</v>
      </c>
      <c r="T14" s="12">
        <v>0</v>
      </c>
      <c r="U14" s="12">
        <v>330416.67</v>
      </c>
      <c r="V14" s="12">
        <v>330163.89</v>
      </c>
      <c r="W14" s="12">
        <v>322147.21999999997</v>
      </c>
      <c r="X14" s="12">
        <v>320522.23</v>
      </c>
      <c r="Y14" s="12">
        <v>312144.45</v>
      </c>
      <c r="Z14" s="12">
        <v>308729.15999999997</v>
      </c>
      <c r="AA14" s="12">
        <v>305041.67000000004</v>
      </c>
      <c r="AB14" s="12">
        <v>302643.06</v>
      </c>
      <c r="AC14" s="21">
        <v>147408.32999999999</v>
      </c>
      <c r="AD14" s="274" t="s">
        <v>33</v>
      </c>
      <c r="AE14" s="275" t="s">
        <v>33</v>
      </c>
      <c r="AF14" s="275">
        <v>0</v>
      </c>
      <c r="AG14" s="275">
        <v>1.5384615384615385E-3</v>
      </c>
      <c r="AH14" s="275">
        <v>2.4615384615384615E-2</v>
      </c>
      <c r="AI14" s="275">
        <v>2.4615384615384615E-2</v>
      </c>
      <c r="AJ14" s="275">
        <v>6.3076923076923072E-2</v>
      </c>
      <c r="AK14" s="275">
        <v>6.3076923076923072E-2</v>
      </c>
      <c r="AL14" s="275">
        <v>6.3076923076923072E-2</v>
      </c>
      <c r="AM14" s="275">
        <v>8.615384615384615E-2</v>
      </c>
      <c r="AN14" s="275">
        <v>0.11538461538461539</v>
      </c>
      <c r="AO14" s="276">
        <f t="shared" si="0"/>
        <v>0.13007692307692309</v>
      </c>
      <c r="AP14" s="274" t="s">
        <v>33</v>
      </c>
      <c r="AQ14" s="275" t="s">
        <v>33</v>
      </c>
      <c r="AR14" s="275">
        <v>0</v>
      </c>
      <c r="AS14" s="275">
        <v>3.1199999999999999E-2</v>
      </c>
      <c r="AT14" s="275">
        <v>4.3299999999999998E-2</v>
      </c>
      <c r="AU14" s="275">
        <v>6.6699999999999995E-2</v>
      </c>
      <c r="AV14" s="275">
        <v>0.104</v>
      </c>
      <c r="AW14" s="275">
        <v>0.14829999999999999</v>
      </c>
      <c r="AX14" s="169">
        <v>0.26419999999999999</v>
      </c>
      <c r="AY14" s="169">
        <v>0.30680000000000002</v>
      </c>
      <c r="AZ14" s="169">
        <v>0.4042</v>
      </c>
      <c r="BA14" s="215">
        <f>'Anexo 2'!J14</f>
        <v>0.4133</v>
      </c>
      <c r="BB14" s="277">
        <v>2</v>
      </c>
      <c r="BD14" s="13"/>
      <c r="BE14" s="193"/>
    </row>
    <row r="15" spans="1:93" s="1" customFormat="1" ht="45" customHeight="1">
      <c r="A15" s="9">
        <v>2164</v>
      </c>
      <c r="B15" s="4" t="s">
        <v>137</v>
      </c>
      <c r="C15" s="8" t="s">
        <v>31</v>
      </c>
      <c r="D15" s="12">
        <f>'Anexo 1'!E15</f>
        <v>154562390.28999999</v>
      </c>
      <c r="E15" s="21">
        <f>'Anexo 2'!E15</f>
        <v>16854499.489999998</v>
      </c>
      <c r="F15" s="12" t="s">
        <v>33</v>
      </c>
      <c r="G15" s="12" t="s">
        <v>33</v>
      </c>
      <c r="H15" s="12" t="s">
        <v>33</v>
      </c>
      <c r="I15" s="12" t="s">
        <v>33</v>
      </c>
      <c r="J15" s="12" t="s">
        <v>33</v>
      </c>
      <c r="K15" s="12">
        <v>0</v>
      </c>
      <c r="L15" s="12">
        <v>1500000</v>
      </c>
      <c r="M15" s="12">
        <v>0</v>
      </c>
      <c r="N15" s="12">
        <v>9467661.4900000002</v>
      </c>
      <c r="O15" s="7">
        <v>5886838.3799999999</v>
      </c>
      <c r="P15" s="7">
        <v>0</v>
      </c>
      <c r="Q15" s="7">
        <f>+'Anexo 2'!F15</f>
        <v>0</v>
      </c>
      <c r="R15" s="37" t="s">
        <v>33</v>
      </c>
      <c r="S15" s="12" t="s">
        <v>33</v>
      </c>
      <c r="T15" s="12" t="s">
        <v>33</v>
      </c>
      <c r="U15" s="12" t="s">
        <v>33</v>
      </c>
      <c r="V15" s="12" t="s">
        <v>33</v>
      </c>
      <c r="W15" s="12">
        <v>0</v>
      </c>
      <c r="X15" s="12">
        <v>0</v>
      </c>
      <c r="Y15" s="12">
        <v>0</v>
      </c>
      <c r="Z15" s="12">
        <v>0</v>
      </c>
      <c r="AA15" s="12">
        <v>0</v>
      </c>
      <c r="AB15" s="12">
        <v>0</v>
      </c>
      <c r="AC15" s="21">
        <v>0</v>
      </c>
      <c r="AD15" s="274" t="s">
        <v>33</v>
      </c>
      <c r="AE15" s="275" t="s">
        <v>33</v>
      </c>
      <c r="AF15" s="275" t="s">
        <v>33</v>
      </c>
      <c r="AG15" s="275" t="s">
        <v>33</v>
      </c>
      <c r="AH15" s="275" t="s">
        <v>33</v>
      </c>
      <c r="AI15" s="275">
        <v>0</v>
      </c>
      <c r="AJ15" s="275">
        <v>9.7048188578450593E-3</v>
      </c>
      <c r="AK15" s="275">
        <v>9.7048188578450593E-3</v>
      </c>
      <c r="AL15" s="275">
        <v>7.0959445369742025E-2</v>
      </c>
      <c r="AM15" s="275">
        <v>0.10904657632672794</v>
      </c>
      <c r="AN15" s="275">
        <v>0.10904657632672794</v>
      </c>
      <c r="AO15" s="276">
        <f t="shared" si="0"/>
        <v>0.10904657632672794</v>
      </c>
      <c r="AP15" s="274" t="s">
        <v>33</v>
      </c>
      <c r="AQ15" s="275" t="s">
        <v>33</v>
      </c>
      <c r="AR15" s="275" t="s">
        <v>33</v>
      </c>
      <c r="AS15" s="275" t="s">
        <v>33</v>
      </c>
      <c r="AT15" s="275" t="s">
        <v>33</v>
      </c>
      <c r="AU15" s="275">
        <v>0</v>
      </c>
      <c r="AV15" s="275">
        <v>0.118505012987553</v>
      </c>
      <c r="AW15" s="275">
        <v>0.13700000000000001</v>
      </c>
      <c r="AX15" s="169">
        <v>0.19315930093031164</v>
      </c>
      <c r="AY15" s="169">
        <v>0.20380000000000001</v>
      </c>
      <c r="AZ15" s="169">
        <v>0.2344</v>
      </c>
      <c r="BA15" s="215">
        <f>'Anexo 2'!J15</f>
        <v>0.28000000000000003</v>
      </c>
      <c r="BB15" s="277">
        <v>3</v>
      </c>
      <c r="BD15" s="13"/>
      <c r="BE15" s="193"/>
    </row>
    <row r="16" spans="1:93" s="1" customFormat="1" ht="28.8">
      <c r="A16" s="9" t="s">
        <v>42</v>
      </c>
      <c r="B16" s="4" t="s">
        <v>257</v>
      </c>
      <c r="C16" s="8" t="str">
        <f>+'Anexo 1'!C16</f>
        <v>AyA</v>
      </c>
      <c r="D16" s="12">
        <f>'Anexo 1'!E16</f>
        <v>111128810</v>
      </c>
      <c r="E16" s="21">
        <f>'Anexo 2'!E16</f>
        <v>3988000</v>
      </c>
      <c r="F16" s="12" t="s">
        <v>33</v>
      </c>
      <c r="G16" s="12" t="s">
        <v>33</v>
      </c>
      <c r="H16" s="12" t="s">
        <v>33</v>
      </c>
      <c r="I16" s="12" t="s">
        <v>33</v>
      </c>
      <c r="J16" s="12" t="s">
        <v>33</v>
      </c>
      <c r="K16" s="12" t="s">
        <v>33</v>
      </c>
      <c r="L16" s="12">
        <v>0</v>
      </c>
      <c r="M16" s="12">
        <v>0</v>
      </c>
      <c r="N16" s="12">
        <v>1000000</v>
      </c>
      <c r="O16" s="7">
        <v>1106800</v>
      </c>
      <c r="P16" s="7">
        <v>1900000</v>
      </c>
      <c r="Q16" s="7">
        <f>+'Anexo 2'!F16</f>
        <v>0</v>
      </c>
      <c r="R16" s="37" t="s">
        <v>33</v>
      </c>
      <c r="S16" s="12" t="s">
        <v>33</v>
      </c>
      <c r="T16" s="12" t="s">
        <v>33</v>
      </c>
      <c r="U16" s="12" t="s">
        <v>33</v>
      </c>
      <c r="V16" s="12" t="s">
        <v>33</v>
      </c>
      <c r="W16" s="12" t="s">
        <v>33</v>
      </c>
      <c r="X16" s="12">
        <v>112231.92</v>
      </c>
      <c r="Y16" s="12">
        <v>225333.52000000002</v>
      </c>
      <c r="Z16" s="12">
        <v>225660.46000000002</v>
      </c>
      <c r="AA16" s="12">
        <v>214396.94</v>
      </c>
      <c r="AB16" s="12">
        <v>217514.51</v>
      </c>
      <c r="AC16" s="21">
        <v>0</v>
      </c>
      <c r="AD16" s="274" t="s">
        <v>33</v>
      </c>
      <c r="AE16" s="275" t="s">
        <v>33</v>
      </c>
      <c r="AF16" s="275" t="s">
        <v>33</v>
      </c>
      <c r="AG16" s="275" t="s">
        <v>33</v>
      </c>
      <c r="AH16" s="275" t="s">
        <v>33</v>
      </c>
      <c r="AI16" s="275" t="s">
        <v>33</v>
      </c>
      <c r="AJ16" s="275">
        <v>0</v>
      </c>
      <c r="AK16" s="275">
        <v>0</v>
      </c>
      <c r="AL16" s="275">
        <v>8.9985666183233677E-3</v>
      </c>
      <c r="AM16" s="275">
        <v>1.8958180151483671E-2</v>
      </c>
      <c r="AN16" s="275">
        <v>3.5886283673873587E-2</v>
      </c>
      <c r="AO16" s="276">
        <f>E16/D16</f>
        <v>3.5886283673873587E-2</v>
      </c>
      <c r="AP16" s="274" t="s">
        <v>33</v>
      </c>
      <c r="AQ16" s="275" t="s">
        <v>33</v>
      </c>
      <c r="AR16" s="275" t="s">
        <v>33</v>
      </c>
      <c r="AS16" s="275" t="s">
        <v>33</v>
      </c>
      <c r="AT16" s="275" t="s">
        <v>33</v>
      </c>
      <c r="AU16" s="275">
        <v>0</v>
      </c>
      <c r="AV16" s="275">
        <v>0</v>
      </c>
      <c r="AW16" s="275">
        <v>9.1619426159301826E-2</v>
      </c>
      <c r="AX16" s="169">
        <v>0.11447100739696221</v>
      </c>
      <c r="AY16" s="169">
        <v>0.11650000000000001</v>
      </c>
      <c r="AZ16" s="169">
        <v>0.1431</v>
      </c>
      <c r="BA16" s="215">
        <f>'Anexo 2'!J16</f>
        <v>0.12820000000000001</v>
      </c>
      <c r="BB16" s="277">
        <v>3</v>
      </c>
      <c r="BD16" s="13"/>
      <c r="BE16" s="193"/>
    </row>
    <row r="17" spans="1:57" s="1" customFormat="1" ht="27.6">
      <c r="A17" s="9">
        <v>2198</v>
      </c>
      <c r="B17" s="4" t="str">
        <f>+'Anexo 1'!B17</f>
        <v>Programa de Alcantarillado y Control de Inundaciones para Limón</v>
      </c>
      <c r="C17" s="8" t="str">
        <f>+'Anexo 1'!C17</f>
        <v>AyA/
SENARA</v>
      </c>
      <c r="D17" s="12">
        <f>'Anexo 1'!E17</f>
        <v>55080000</v>
      </c>
      <c r="E17" s="21">
        <f>'Anexo 2'!E17</f>
        <v>500000</v>
      </c>
      <c r="F17" s="12" t="s">
        <v>33</v>
      </c>
      <c r="G17" s="12" t="s">
        <v>33</v>
      </c>
      <c r="H17" s="12" t="s">
        <v>33</v>
      </c>
      <c r="I17" s="12" t="s">
        <v>33</v>
      </c>
      <c r="J17" s="12" t="s">
        <v>33</v>
      </c>
      <c r="K17" s="12" t="s">
        <v>33</v>
      </c>
      <c r="L17" s="12">
        <v>0</v>
      </c>
      <c r="M17" s="12">
        <v>500000</v>
      </c>
      <c r="N17" s="12">
        <v>0</v>
      </c>
      <c r="O17" s="7">
        <v>0</v>
      </c>
      <c r="P17" s="7">
        <v>0</v>
      </c>
      <c r="Q17" s="7">
        <f>+'Anexo 2'!F17</f>
        <v>0</v>
      </c>
      <c r="R17" s="37" t="s">
        <v>33</v>
      </c>
      <c r="S17" s="12" t="s">
        <v>33</v>
      </c>
      <c r="T17" s="12" t="s">
        <v>33</v>
      </c>
      <c r="U17" s="12" t="s">
        <v>33</v>
      </c>
      <c r="V17" s="12" t="s">
        <v>33</v>
      </c>
      <c r="W17" s="12" t="s">
        <v>33</v>
      </c>
      <c r="X17" s="12">
        <v>0</v>
      </c>
      <c r="Y17" s="12">
        <v>0</v>
      </c>
      <c r="Z17" s="12">
        <v>0</v>
      </c>
      <c r="AA17" s="12">
        <v>0</v>
      </c>
      <c r="AB17" s="12">
        <v>0</v>
      </c>
      <c r="AC17" s="21">
        <v>0</v>
      </c>
      <c r="AD17" s="274" t="s">
        <v>33</v>
      </c>
      <c r="AE17" s="275" t="s">
        <v>33</v>
      </c>
      <c r="AF17" s="275" t="s">
        <v>33</v>
      </c>
      <c r="AG17" s="275" t="s">
        <v>33</v>
      </c>
      <c r="AH17" s="275" t="s">
        <v>33</v>
      </c>
      <c r="AI17" s="275" t="s">
        <v>33</v>
      </c>
      <c r="AJ17" s="275">
        <v>0</v>
      </c>
      <c r="AK17" s="275">
        <v>9.0777051561365292E-3</v>
      </c>
      <c r="AL17" s="275">
        <v>9.0777051561365292E-3</v>
      </c>
      <c r="AM17" s="275">
        <v>9.0777051561365292E-3</v>
      </c>
      <c r="AN17" s="275">
        <v>9.0777051561365292E-3</v>
      </c>
      <c r="AO17" s="276">
        <f t="shared" si="0"/>
        <v>9.0777051561365292E-3</v>
      </c>
      <c r="AP17" s="274" t="s">
        <v>33</v>
      </c>
      <c r="AQ17" s="275" t="s">
        <v>33</v>
      </c>
      <c r="AR17" s="275" t="s">
        <v>33</v>
      </c>
      <c r="AS17" s="275" t="s">
        <v>33</v>
      </c>
      <c r="AT17" s="275" t="s">
        <v>33</v>
      </c>
      <c r="AU17" s="275">
        <v>0</v>
      </c>
      <c r="AV17" s="275">
        <v>9.1399999999999995E-2</v>
      </c>
      <c r="AW17" s="275">
        <v>0.15978758169934643</v>
      </c>
      <c r="AX17" s="169">
        <v>0.18149999999999999</v>
      </c>
      <c r="AY17" s="169">
        <v>0.23300000000000001</v>
      </c>
      <c r="AZ17" s="169">
        <v>0.2535</v>
      </c>
      <c r="BA17" s="215">
        <f>'Anexo 2'!J17</f>
        <v>0.23649999999999999</v>
      </c>
      <c r="BB17" s="277">
        <v>3</v>
      </c>
      <c r="BD17" s="13"/>
      <c r="BE17" s="193"/>
    </row>
    <row r="18" spans="1:57" s="1" customFormat="1" ht="45" customHeight="1">
      <c r="A18" s="9">
        <v>2220</v>
      </c>
      <c r="B18" s="4" t="str">
        <f>+'Anexo 1'!B18</f>
        <v>Proyecto de Abastecimiento de Agua para la Cuenca Media del río Tempisque y Comunidades Costeras (PAACUME)</v>
      </c>
      <c r="C18" s="8" t="str">
        <f>+'Anexo 1'!C18</f>
        <v xml:space="preserve">SENARA </v>
      </c>
      <c r="D18" s="12">
        <f>'Anexo 1'!E18</f>
        <v>425000000</v>
      </c>
      <c r="E18" s="21">
        <f>'Anexo 2'!E18</f>
        <v>0</v>
      </c>
      <c r="F18" s="12" t="s">
        <v>33</v>
      </c>
      <c r="G18" s="12" t="s">
        <v>33</v>
      </c>
      <c r="H18" s="12" t="s">
        <v>33</v>
      </c>
      <c r="I18" s="12" t="s">
        <v>33</v>
      </c>
      <c r="J18" s="12" t="s">
        <v>33</v>
      </c>
      <c r="K18" s="12" t="s">
        <v>33</v>
      </c>
      <c r="L18" s="12" t="s">
        <v>33</v>
      </c>
      <c r="M18" s="12" t="s">
        <v>33</v>
      </c>
      <c r="N18" s="12" t="s">
        <v>33</v>
      </c>
      <c r="O18" s="7">
        <v>0</v>
      </c>
      <c r="P18" s="7">
        <v>0</v>
      </c>
      <c r="Q18" s="7">
        <f>+'Anexo 2'!F18</f>
        <v>0</v>
      </c>
      <c r="R18" s="37" t="s">
        <v>33</v>
      </c>
      <c r="S18" s="12" t="s">
        <v>33</v>
      </c>
      <c r="T18" s="12" t="s">
        <v>33</v>
      </c>
      <c r="U18" s="12" t="s">
        <v>33</v>
      </c>
      <c r="V18" s="12" t="s">
        <v>33</v>
      </c>
      <c r="W18" s="12" t="s">
        <v>33</v>
      </c>
      <c r="X18" s="12" t="s">
        <v>33</v>
      </c>
      <c r="Y18" s="12" t="s">
        <v>33</v>
      </c>
      <c r="Z18" s="12" t="s">
        <v>33</v>
      </c>
      <c r="AA18" s="12">
        <v>540104.17000000004</v>
      </c>
      <c r="AB18" s="12">
        <v>1077256.9500000002</v>
      </c>
      <c r="AC18" s="21">
        <v>537152.78</v>
      </c>
      <c r="AD18" s="274" t="s">
        <v>33</v>
      </c>
      <c r="AE18" s="275" t="s">
        <v>33</v>
      </c>
      <c r="AF18" s="275" t="s">
        <v>33</v>
      </c>
      <c r="AG18" s="275" t="s">
        <v>33</v>
      </c>
      <c r="AH18" s="275" t="s">
        <v>33</v>
      </c>
      <c r="AI18" s="275" t="s">
        <v>33</v>
      </c>
      <c r="AJ18" s="275" t="s">
        <v>33</v>
      </c>
      <c r="AK18" s="275" t="s">
        <v>33</v>
      </c>
      <c r="AL18" s="275" t="s">
        <v>33</v>
      </c>
      <c r="AM18" s="275">
        <v>0</v>
      </c>
      <c r="AN18" s="275">
        <v>0</v>
      </c>
      <c r="AO18" s="276">
        <f t="shared" si="0"/>
        <v>0</v>
      </c>
      <c r="AP18" s="274" t="s">
        <v>33</v>
      </c>
      <c r="AQ18" s="275" t="s">
        <v>33</v>
      </c>
      <c r="AR18" s="275" t="s">
        <v>33</v>
      </c>
      <c r="AS18" s="275" t="s">
        <v>33</v>
      </c>
      <c r="AT18" s="275" t="s">
        <v>33</v>
      </c>
      <c r="AU18" s="275" t="s">
        <v>33</v>
      </c>
      <c r="AV18" s="275" t="s">
        <v>33</v>
      </c>
      <c r="AW18" s="275" t="s">
        <v>33</v>
      </c>
      <c r="AX18" s="169" t="s">
        <v>33</v>
      </c>
      <c r="AY18" s="169" t="s">
        <v>114</v>
      </c>
      <c r="AZ18" s="169">
        <v>2.9999999999999997E-4</v>
      </c>
      <c r="BA18" s="215">
        <f>'Anexo 2'!J18</f>
        <v>6.4500000000000002E-2</v>
      </c>
      <c r="BB18" s="277">
        <v>2</v>
      </c>
      <c r="BD18" s="13"/>
      <c r="BE18" s="193"/>
    </row>
    <row r="19" spans="1:57" s="1" customFormat="1" ht="45" customHeight="1">
      <c r="A19" s="9">
        <v>2317</v>
      </c>
      <c r="B19" s="4" t="s">
        <v>53</v>
      </c>
      <c r="C19" s="8" t="s">
        <v>54</v>
      </c>
      <c r="D19" s="12">
        <f>'Anexo 1'!E19</f>
        <v>700000000</v>
      </c>
      <c r="E19" s="21">
        <f>'Anexo 2'!E19</f>
        <v>74689275.579999998</v>
      </c>
      <c r="F19" s="12" t="s">
        <v>33</v>
      </c>
      <c r="G19" s="12" t="s">
        <v>33</v>
      </c>
      <c r="H19" s="12" t="s">
        <v>33</v>
      </c>
      <c r="I19" s="12" t="s">
        <v>33</v>
      </c>
      <c r="J19" s="12" t="s">
        <v>33</v>
      </c>
      <c r="K19" s="12" t="s">
        <v>33</v>
      </c>
      <c r="L19" s="12" t="s">
        <v>33</v>
      </c>
      <c r="M19" s="12" t="s">
        <v>33</v>
      </c>
      <c r="N19" s="12" t="s">
        <v>33</v>
      </c>
      <c r="O19" s="7" t="s">
        <v>33</v>
      </c>
      <c r="P19" s="7" t="s">
        <v>33</v>
      </c>
      <c r="Q19" s="7">
        <f>+'Anexo 2'!F19</f>
        <v>74689275.579999998</v>
      </c>
      <c r="R19" s="37" t="s">
        <v>33</v>
      </c>
      <c r="S19" s="12" t="s">
        <v>33</v>
      </c>
      <c r="T19" s="12" t="s">
        <v>33</v>
      </c>
      <c r="U19" s="12" t="s">
        <v>33</v>
      </c>
      <c r="V19" s="12" t="s">
        <v>33</v>
      </c>
      <c r="W19" s="12" t="s">
        <v>33</v>
      </c>
      <c r="X19" s="12" t="s">
        <v>33</v>
      </c>
      <c r="Y19" s="12" t="s">
        <v>33</v>
      </c>
      <c r="Z19" s="12" t="s">
        <v>33</v>
      </c>
      <c r="AA19" s="12" t="s">
        <v>33</v>
      </c>
      <c r="AB19" s="12" t="s">
        <v>33</v>
      </c>
      <c r="AC19" s="21" t="s">
        <v>33</v>
      </c>
      <c r="AD19" s="274" t="s">
        <v>33</v>
      </c>
      <c r="AE19" s="275" t="s">
        <v>33</v>
      </c>
      <c r="AF19" s="275" t="s">
        <v>33</v>
      </c>
      <c r="AG19" s="275" t="s">
        <v>33</v>
      </c>
      <c r="AH19" s="275" t="s">
        <v>33</v>
      </c>
      <c r="AI19" s="275" t="s">
        <v>33</v>
      </c>
      <c r="AJ19" s="275" t="s">
        <v>33</v>
      </c>
      <c r="AK19" s="275" t="s">
        <v>33</v>
      </c>
      <c r="AL19" s="275" t="s">
        <v>33</v>
      </c>
      <c r="AM19" s="275" t="s">
        <v>33</v>
      </c>
      <c r="AN19" s="275" t="s">
        <v>33</v>
      </c>
      <c r="AO19" s="276">
        <f t="shared" si="0"/>
        <v>0.10669896511428571</v>
      </c>
      <c r="AP19" s="274" t="s">
        <v>33</v>
      </c>
      <c r="AQ19" s="275" t="s">
        <v>33</v>
      </c>
      <c r="AR19" s="275" t="s">
        <v>33</v>
      </c>
      <c r="AS19" s="275" t="s">
        <v>33</v>
      </c>
      <c r="AT19" s="275" t="s">
        <v>33</v>
      </c>
      <c r="AU19" s="275" t="s">
        <v>33</v>
      </c>
      <c r="AV19" s="275" t="s">
        <v>33</v>
      </c>
      <c r="AW19" s="275" t="s">
        <v>33</v>
      </c>
      <c r="AX19" s="169" t="s">
        <v>33</v>
      </c>
      <c r="AY19" s="169" t="s">
        <v>33</v>
      </c>
      <c r="AZ19" s="169" t="s">
        <v>33</v>
      </c>
      <c r="BA19" s="215">
        <f>'Anexo 2'!J19</f>
        <v>3.8399999999999997E-2</v>
      </c>
      <c r="BB19" s="277">
        <v>1</v>
      </c>
      <c r="BD19" s="13"/>
      <c r="BE19" s="193"/>
    </row>
    <row r="20" spans="1:57" s="108" customFormat="1">
      <c r="A20" s="26"/>
      <c r="B20" s="127"/>
      <c r="C20" s="105"/>
      <c r="D20" s="159">
        <f>SUM(D11:D19)</f>
        <v>2035279957.29</v>
      </c>
      <c r="E20" s="165">
        <f>SUM(E11:E19)</f>
        <v>570950502.57000005</v>
      </c>
      <c r="F20" s="159">
        <f t="shared" ref="F20:AC20" si="1">SUM(F11:F19)</f>
        <v>8500000</v>
      </c>
      <c r="G20" s="159">
        <f t="shared" si="1"/>
        <v>18000000</v>
      </c>
      <c r="H20" s="159">
        <f t="shared" si="1"/>
        <v>35078740.899999999</v>
      </c>
      <c r="I20" s="159">
        <f t="shared" si="1"/>
        <v>29267306.350000001</v>
      </c>
      <c r="J20" s="159">
        <f t="shared" si="1"/>
        <v>20682132.73</v>
      </c>
      <c r="K20" s="159">
        <f t="shared" si="1"/>
        <v>12790856.84</v>
      </c>
      <c r="L20" s="159">
        <f t="shared" si="1"/>
        <v>15587363.039999999</v>
      </c>
      <c r="M20" s="159">
        <f t="shared" si="1"/>
        <v>60454659.530000001</v>
      </c>
      <c r="N20" s="159">
        <f t="shared" si="1"/>
        <v>22951418.490000002</v>
      </c>
      <c r="O20" s="107">
        <f t="shared" si="1"/>
        <v>139816411.72</v>
      </c>
      <c r="P20" s="107">
        <f t="shared" si="1"/>
        <v>101541137.75999999</v>
      </c>
      <c r="Q20" s="107">
        <f t="shared" si="1"/>
        <v>76599275.579999998</v>
      </c>
      <c r="R20" s="278">
        <f t="shared" si="1"/>
        <v>299893.65999999997</v>
      </c>
      <c r="S20" s="159">
        <f t="shared" si="1"/>
        <v>424609.42</v>
      </c>
      <c r="T20" s="159">
        <f t="shared" si="1"/>
        <v>392287.5</v>
      </c>
      <c r="U20" s="159">
        <f t="shared" si="1"/>
        <v>650739.91999999993</v>
      </c>
      <c r="V20" s="159">
        <f t="shared" si="1"/>
        <v>528631.15</v>
      </c>
      <c r="W20" s="159">
        <f t="shared" si="1"/>
        <v>451296.69999999995</v>
      </c>
      <c r="X20" s="159">
        <f t="shared" si="1"/>
        <v>556766.65</v>
      </c>
      <c r="Y20" s="159">
        <f t="shared" si="1"/>
        <v>661826.23</v>
      </c>
      <c r="Z20" s="159">
        <f t="shared" si="1"/>
        <v>609368.14999999991</v>
      </c>
      <c r="AA20" s="159">
        <f t="shared" si="1"/>
        <v>1059542.78</v>
      </c>
      <c r="AB20" s="159">
        <f t="shared" si="1"/>
        <v>1597414.5200000003</v>
      </c>
      <c r="AC20" s="165">
        <f t="shared" si="1"/>
        <v>684561.11</v>
      </c>
      <c r="AD20" s="279"/>
      <c r="AE20" s="280"/>
      <c r="AF20" s="280"/>
      <c r="AG20" s="280"/>
      <c r="AH20" s="280"/>
      <c r="AI20" s="280"/>
      <c r="AJ20" s="280"/>
      <c r="AK20" s="280"/>
      <c r="AO20" s="281"/>
      <c r="AP20" s="279"/>
      <c r="AQ20" s="280"/>
      <c r="AR20" s="275"/>
      <c r="AS20" s="275"/>
      <c r="AT20" s="275"/>
      <c r="AU20" s="275"/>
      <c r="AV20" s="275"/>
      <c r="AW20" s="275"/>
      <c r="AX20" s="221"/>
      <c r="AY20" s="221"/>
      <c r="AZ20" s="221"/>
      <c r="BA20" s="282"/>
      <c r="BB20" s="283"/>
      <c r="BC20" s="1"/>
      <c r="BD20" s="13"/>
      <c r="BE20" s="193"/>
    </row>
    <row r="21" spans="1:57" s="108" customFormat="1">
      <c r="A21" s="26"/>
      <c r="B21" s="127"/>
      <c r="C21" s="105"/>
      <c r="D21" s="159"/>
      <c r="E21" s="165"/>
      <c r="F21" s="159"/>
      <c r="G21" s="159"/>
      <c r="H21" s="159"/>
      <c r="I21" s="159"/>
      <c r="J21" s="159"/>
      <c r="K21" s="159"/>
      <c r="L21" s="159"/>
      <c r="M21" s="159"/>
      <c r="N21" s="159"/>
      <c r="O21" s="107"/>
      <c r="P21" s="107"/>
      <c r="Q21" s="107"/>
      <c r="R21" s="278"/>
      <c r="S21" s="159"/>
      <c r="T21" s="159"/>
      <c r="U21" s="159"/>
      <c r="V21" s="159"/>
      <c r="W21" s="159"/>
      <c r="X21" s="159"/>
      <c r="Y21" s="159"/>
      <c r="AC21" s="284"/>
      <c r="AD21" s="279"/>
      <c r="AE21" s="280"/>
      <c r="AF21" s="280"/>
      <c r="AG21" s="280"/>
      <c r="AH21" s="280"/>
      <c r="AI21" s="280"/>
      <c r="AJ21" s="280"/>
      <c r="AK21" s="280"/>
      <c r="AO21" s="281"/>
      <c r="AP21" s="279"/>
      <c r="AQ21" s="280"/>
      <c r="AR21" s="275"/>
      <c r="AS21" s="275"/>
      <c r="AT21" s="275"/>
      <c r="AU21" s="275"/>
      <c r="AV21" s="275"/>
      <c r="AW21" s="275"/>
      <c r="AX21" s="221"/>
      <c r="AY21" s="221"/>
      <c r="AZ21" s="221"/>
      <c r="BA21" s="282"/>
      <c r="BB21" s="283"/>
      <c r="BC21" s="1"/>
      <c r="BD21" s="13"/>
      <c r="BE21" s="193"/>
    </row>
    <row r="22" spans="1:57" s="1" customFormat="1">
      <c r="A22" s="245" t="s">
        <v>55</v>
      </c>
      <c r="B22" s="142"/>
      <c r="C22" s="8"/>
      <c r="D22" s="12"/>
      <c r="E22" s="21"/>
      <c r="F22" s="12"/>
      <c r="G22" s="12"/>
      <c r="H22" s="12"/>
      <c r="I22" s="12"/>
      <c r="J22" s="12"/>
      <c r="K22" s="12"/>
      <c r="L22" s="12"/>
      <c r="M22" s="12"/>
      <c r="N22" s="12"/>
      <c r="O22" s="7"/>
      <c r="P22" s="7"/>
      <c r="Q22" s="7"/>
      <c r="R22" s="37"/>
      <c r="S22" s="12"/>
      <c r="T22" s="12"/>
      <c r="U22" s="12"/>
      <c r="V22" s="12"/>
      <c r="W22" s="12"/>
      <c r="X22" s="12"/>
      <c r="Y22" s="12"/>
      <c r="AA22" s="12"/>
      <c r="AB22" s="12"/>
      <c r="AC22" s="21"/>
      <c r="AD22" s="274"/>
      <c r="AE22" s="275"/>
      <c r="AF22" s="275"/>
      <c r="AG22" s="275"/>
      <c r="AH22" s="275"/>
      <c r="AI22" s="275"/>
      <c r="AJ22" s="275"/>
      <c r="AK22" s="275"/>
      <c r="AO22" s="261"/>
      <c r="AP22" s="274"/>
      <c r="AQ22" s="275"/>
      <c r="AR22" s="275"/>
      <c r="AS22" s="275"/>
      <c r="AT22" s="275"/>
      <c r="AU22" s="275"/>
      <c r="AV22" s="275"/>
      <c r="AW22" s="275"/>
      <c r="AX22" s="169"/>
      <c r="AY22" s="169"/>
      <c r="AZ22" s="169"/>
      <c r="BA22" s="215"/>
      <c r="BB22" s="283"/>
      <c r="BD22" s="13"/>
      <c r="BE22" s="193"/>
    </row>
    <row r="23" spans="1:57" s="1" customFormat="1" ht="27.6">
      <c r="A23" s="9" t="s">
        <v>56</v>
      </c>
      <c r="B23" s="113" t="s">
        <v>115</v>
      </c>
      <c r="C23" s="8" t="s">
        <v>31</v>
      </c>
      <c r="D23" s="12">
        <f>'Anexo 1'!E23</f>
        <v>73000000</v>
      </c>
      <c r="E23" s="21">
        <f>'Anexo 2'!E23</f>
        <v>73000000</v>
      </c>
      <c r="F23" s="12">
        <v>0</v>
      </c>
      <c r="G23" s="12">
        <v>0</v>
      </c>
      <c r="H23" s="12">
        <v>5075849.51</v>
      </c>
      <c r="I23" s="12">
        <v>0</v>
      </c>
      <c r="J23" s="12">
        <v>4104373.5300000003</v>
      </c>
      <c r="K23" s="12">
        <v>0</v>
      </c>
      <c r="L23" s="12">
        <v>10302672.949999999</v>
      </c>
      <c r="M23" s="12">
        <v>13635147.789999999</v>
      </c>
      <c r="N23" s="12">
        <v>12000000</v>
      </c>
      <c r="O23" s="7">
        <v>18340000</v>
      </c>
      <c r="P23" s="7">
        <v>6880647.0599999996</v>
      </c>
      <c r="Q23" s="7">
        <f>+'Anexo 2'!F23</f>
        <v>2661309.16</v>
      </c>
      <c r="R23" s="37">
        <v>0</v>
      </c>
      <c r="S23" s="12">
        <v>333949.45</v>
      </c>
      <c r="T23" s="12">
        <v>182500</v>
      </c>
      <c r="U23" s="12">
        <v>387517.82</v>
      </c>
      <c r="V23" s="12">
        <v>337285.27</v>
      </c>
      <c r="W23" s="12">
        <v>321804.31</v>
      </c>
      <c r="X23" s="12">
        <v>319098.89</v>
      </c>
      <c r="Y23" s="12">
        <v>250945.59</v>
      </c>
      <c r="Z23" s="12">
        <v>188508.58</v>
      </c>
      <c r="AA23" s="12">
        <v>102736.91</v>
      </c>
      <c r="AB23" s="12">
        <v>36105.910000000003</v>
      </c>
      <c r="AC23" s="21">
        <v>6421.3</v>
      </c>
      <c r="AD23" s="274">
        <v>0</v>
      </c>
      <c r="AE23" s="275">
        <v>0</v>
      </c>
      <c r="AF23" s="275">
        <v>6.9532185068493152E-2</v>
      </c>
      <c r="AG23" s="275">
        <v>6.9532185068493152E-2</v>
      </c>
      <c r="AH23" s="275">
        <v>0.12575647999999998</v>
      </c>
      <c r="AI23" s="275">
        <v>0.12575647999999998</v>
      </c>
      <c r="AJ23" s="275">
        <v>0.26688898616438356</v>
      </c>
      <c r="AK23" s="275">
        <v>0.45367183260273974</v>
      </c>
      <c r="AL23" s="275">
        <v>0.61805539424657541</v>
      </c>
      <c r="AM23" s="275">
        <v>0.86928827095890415</v>
      </c>
      <c r="AN23" s="275">
        <v>0.96354371013698636</v>
      </c>
      <c r="AO23" s="276">
        <f t="shared" ref="AO23:AO31" si="2">E23/D23</f>
        <v>1</v>
      </c>
      <c r="AP23" s="274">
        <v>0</v>
      </c>
      <c r="AQ23" s="275">
        <v>0</v>
      </c>
      <c r="AR23" s="275">
        <v>4.1999999999999997E-3</v>
      </c>
      <c r="AS23" s="275">
        <v>3.5200000000000002E-2</v>
      </c>
      <c r="AT23" s="275">
        <v>9.6299999999999997E-2</v>
      </c>
      <c r="AU23" s="275">
        <v>0.2094</v>
      </c>
      <c r="AV23" s="275">
        <v>0.51609044573377705</v>
      </c>
      <c r="AW23" s="275">
        <v>0.71730000000000005</v>
      </c>
      <c r="AX23" s="169">
        <v>0.87362317168177506</v>
      </c>
      <c r="AY23" s="169">
        <v>0.93720000000000003</v>
      </c>
      <c r="AZ23" s="169">
        <v>0.96930000000000005</v>
      </c>
      <c r="BA23" s="215">
        <f>'Anexo 2'!J23</f>
        <v>0.9929</v>
      </c>
      <c r="BB23" s="277">
        <v>2</v>
      </c>
      <c r="BD23" s="13"/>
      <c r="BE23" s="193"/>
    </row>
    <row r="24" spans="1:57" s="1" customFormat="1" ht="27.6">
      <c r="A24" s="9" t="s">
        <v>161</v>
      </c>
      <c r="B24" s="6" t="s">
        <v>291</v>
      </c>
      <c r="C24" s="8" t="s">
        <v>61</v>
      </c>
      <c r="D24" s="12">
        <f>'Anexo 1'!E24</f>
        <v>400000000</v>
      </c>
      <c r="E24" s="21">
        <f>'Anexo 2'!E24</f>
        <v>303000000</v>
      </c>
      <c r="F24" s="12" t="s">
        <v>33</v>
      </c>
      <c r="G24" s="12">
        <v>0</v>
      </c>
      <c r="H24" s="12">
        <v>0</v>
      </c>
      <c r="I24" s="12">
        <v>5000000</v>
      </c>
      <c r="J24" s="12">
        <v>45000000</v>
      </c>
      <c r="K24" s="12">
        <v>120000000</v>
      </c>
      <c r="L24" s="12">
        <v>0</v>
      </c>
      <c r="M24" s="12">
        <v>0</v>
      </c>
      <c r="N24" s="12">
        <v>30000000</v>
      </c>
      <c r="O24" s="7">
        <v>80000000</v>
      </c>
      <c r="P24" s="7">
        <v>3000000</v>
      </c>
      <c r="Q24" s="7">
        <f>+'Anexo 2'!F24</f>
        <v>20000000</v>
      </c>
      <c r="R24" s="37" t="s">
        <v>33</v>
      </c>
      <c r="S24" s="12">
        <v>0</v>
      </c>
      <c r="T24" s="12">
        <v>1369863.01</v>
      </c>
      <c r="U24" s="12">
        <v>2278532.2599999998</v>
      </c>
      <c r="V24" s="12">
        <v>1966518.08</v>
      </c>
      <c r="W24" s="12">
        <v>1785068.5</v>
      </c>
      <c r="X24" s="12">
        <v>1230547.94</v>
      </c>
      <c r="Y24" s="12">
        <v>1150671.45</v>
      </c>
      <c r="Z24" s="12">
        <v>1055629.9099999999</v>
      </c>
      <c r="AA24" s="12">
        <v>830136.99</v>
      </c>
      <c r="AB24" s="12">
        <v>598191.78</v>
      </c>
      <c r="AC24" s="21">
        <v>292841.57</v>
      </c>
      <c r="AD24" s="274" t="s">
        <v>33</v>
      </c>
      <c r="AE24" s="275">
        <v>0</v>
      </c>
      <c r="AF24" s="275">
        <v>0</v>
      </c>
      <c r="AG24" s="275">
        <v>1.1111111111111112E-2</v>
      </c>
      <c r="AH24" s="275">
        <v>0.125</v>
      </c>
      <c r="AI24" s="275">
        <v>0.42499999999999999</v>
      </c>
      <c r="AJ24" s="275">
        <v>0.42499999999999999</v>
      </c>
      <c r="AK24" s="275">
        <v>0.42499999999999999</v>
      </c>
      <c r="AL24" s="275">
        <v>0.5</v>
      </c>
      <c r="AM24" s="275">
        <v>0.7</v>
      </c>
      <c r="AN24" s="275">
        <v>0.70750000000000002</v>
      </c>
      <c r="AO24" s="276">
        <f t="shared" si="2"/>
        <v>0.75749999999999995</v>
      </c>
      <c r="AP24" s="462" t="s">
        <v>33</v>
      </c>
      <c r="AQ24" s="457">
        <v>0</v>
      </c>
      <c r="AR24" s="457">
        <v>0</v>
      </c>
      <c r="AS24" s="457">
        <v>0.13</v>
      </c>
      <c r="AT24" s="457">
        <v>0.31</v>
      </c>
      <c r="AU24" s="457">
        <v>0.49</v>
      </c>
      <c r="AV24" s="457">
        <v>0.59</v>
      </c>
      <c r="AW24" s="457">
        <v>0.74</v>
      </c>
      <c r="AX24" s="460">
        <v>0.47</v>
      </c>
      <c r="AY24" s="460">
        <v>0.57969999999999999</v>
      </c>
      <c r="AZ24" s="460">
        <v>0.53690000000000004</v>
      </c>
      <c r="BA24" s="461">
        <f>'Anexo 2'!J24</f>
        <v>0.54779999999999995</v>
      </c>
      <c r="BB24" s="277">
        <v>2</v>
      </c>
      <c r="BD24" s="13"/>
      <c r="BE24" s="193"/>
    </row>
    <row r="25" spans="1:57" s="1" customFormat="1" ht="27.6">
      <c r="A25" s="9" t="s">
        <v>162</v>
      </c>
      <c r="B25" s="6" t="s">
        <v>291</v>
      </c>
      <c r="C25" s="8" t="s">
        <v>61</v>
      </c>
      <c r="D25" s="12">
        <f>'Anexo 1'!E25</f>
        <v>50000000</v>
      </c>
      <c r="E25" s="21">
        <f>'Anexo 2'!E25</f>
        <v>30000000</v>
      </c>
      <c r="F25" s="12" t="s">
        <v>33</v>
      </c>
      <c r="G25" s="12">
        <v>0</v>
      </c>
      <c r="H25" s="12">
        <v>0</v>
      </c>
      <c r="I25" s="12">
        <v>0</v>
      </c>
      <c r="J25" s="12">
        <v>0</v>
      </c>
      <c r="K25" s="12">
        <v>0</v>
      </c>
      <c r="L25" s="12">
        <v>0</v>
      </c>
      <c r="M25" s="12">
        <v>15000000</v>
      </c>
      <c r="N25" s="12">
        <v>5000000</v>
      </c>
      <c r="O25" s="7">
        <v>10000000</v>
      </c>
      <c r="P25" s="7">
        <v>0</v>
      </c>
      <c r="Q25" s="7">
        <f>+'Anexo 2'!F25</f>
        <v>0</v>
      </c>
      <c r="R25" s="37" t="s">
        <v>33</v>
      </c>
      <c r="S25" s="12">
        <v>0</v>
      </c>
      <c r="T25" s="12">
        <v>171232.87</v>
      </c>
      <c r="U25" s="12">
        <v>286447.34000000003</v>
      </c>
      <c r="V25" s="12">
        <v>249854.04</v>
      </c>
      <c r="W25" s="12">
        <v>250000</v>
      </c>
      <c r="X25" s="12">
        <v>250020.01</v>
      </c>
      <c r="Y25" s="12">
        <v>250145.97</v>
      </c>
      <c r="Z25" s="12">
        <v>176300.79999999999</v>
      </c>
      <c r="AA25" s="12">
        <v>143698.63</v>
      </c>
      <c r="AB25" s="12">
        <v>100000</v>
      </c>
      <c r="AC25" s="21">
        <v>50058.38</v>
      </c>
      <c r="AD25" s="274" t="s">
        <v>33</v>
      </c>
      <c r="AE25" s="275">
        <v>0</v>
      </c>
      <c r="AF25" s="275">
        <v>0</v>
      </c>
      <c r="AG25" s="275">
        <v>0</v>
      </c>
      <c r="AH25" s="275">
        <v>0</v>
      </c>
      <c r="AI25" s="275">
        <v>0</v>
      </c>
      <c r="AJ25" s="275">
        <v>0</v>
      </c>
      <c r="AK25" s="275">
        <v>0.3</v>
      </c>
      <c r="AL25" s="275">
        <v>0.4</v>
      </c>
      <c r="AM25" s="275">
        <v>0.6</v>
      </c>
      <c r="AN25" s="275">
        <v>0.6</v>
      </c>
      <c r="AO25" s="276">
        <f t="shared" si="2"/>
        <v>0.6</v>
      </c>
      <c r="AP25" s="462"/>
      <c r="AQ25" s="457"/>
      <c r="AR25" s="457"/>
      <c r="AS25" s="457"/>
      <c r="AT25" s="457"/>
      <c r="AU25" s="457"/>
      <c r="AV25" s="457">
        <f>+'Anexo 2'!J25</f>
        <v>0</v>
      </c>
      <c r="AW25" s="457"/>
      <c r="AX25" s="460"/>
      <c r="AY25" s="460"/>
      <c r="AZ25" s="460"/>
      <c r="BA25" s="461"/>
      <c r="BB25" s="277">
        <v>2</v>
      </c>
      <c r="BD25" s="13"/>
      <c r="BE25" s="193"/>
    </row>
    <row r="26" spans="1:57" s="1" customFormat="1" ht="34.200000000000003" customHeight="1">
      <c r="A26" s="115" t="s">
        <v>63</v>
      </c>
      <c r="B26" s="6" t="s">
        <v>64</v>
      </c>
      <c r="C26" s="8" t="s">
        <v>65</v>
      </c>
      <c r="D26" s="12">
        <f>'Anexo 1'!E26</f>
        <v>100000000</v>
      </c>
      <c r="E26" s="21">
        <f>'Anexo 2'!E26</f>
        <v>91349418.599999994</v>
      </c>
      <c r="F26" s="12" t="s">
        <v>33</v>
      </c>
      <c r="G26" s="12" t="s">
        <v>33</v>
      </c>
      <c r="H26" s="12" t="s">
        <v>33</v>
      </c>
      <c r="I26" s="12" t="s">
        <v>33</v>
      </c>
      <c r="J26" s="12">
        <v>0</v>
      </c>
      <c r="K26" s="12">
        <v>0</v>
      </c>
      <c r="L26" s="12">
        <v>5145797.18</v>
      </c>
      <c r="M26" s="12">
        <v>0</v>
      </c>
      <c r="N26" s="12">
        <v>15406901.199999999</v>
      </c>
      <c r="O26" s="7">
        <v>32091430.600000005</v>
      </c>
      <c r="P26" s="7">
        <v>38705289.620000005</v>
      </c>
      <c r="Q26" s="7">
        <f>+'Anexo 2'!F26</f>
        <v>0</v>
      </c>
      <c r="R26" s="37" t="s">
        <v>33</v>
      </c>
      <c r="S26" s="12" t="s">
        <v>33</v>
      </c>
      <c r="T26" s="12" t="s">
        <v>33</v>
      </c>
      <c r="U26" s="12" t="s">
        <v>33</v>
      </c>
      <c r="V26" s="12">
        <v>874141.03</v>
      </c>
      <c r="W26" s="12">
        <v>499003.72</v>
      </c>
      <c r="X26" s="12">
        <v>498315.07</v>
      </c>
      <c r="Y26" s="12">
        <v>473928.73</v>
      </c>
      <c r="Z26" s="12">
        <v>469989.67</v>
      </c>
      <c r="AA26" s="12">
        <v>371635.6</v>
      </c>
      <c r="AB26" s="12">
        <v>204029.61</v>
      </c>
      <c r="AC26" s="21">
        <v>14239.85</v>
      </c>
      <c r="AD26" s="274" t="s">
        <v>33</v>
      </c>
      <c r="AE26" s="275" t="s">
        <v>33</v>
      </c>
      <c r="AF26" s="275" t="s">
        <v>33</v>
      </c>
      <c r="AG26" s="275" t="s">
        <v>33</v>
      </c>
      <c r="AH26" s="275" t="s">
        <v>33</v>
      </c>
      <c r="AI26" s="275">
        <v>0</v>
      </c>
      <c r="AJ26" s="275">
        <v>5.1457971799999995E-2</v>
      </c>
      <c r="AK26" s="275">
        <v>5.1457971799999995E-2</v>
      </c>
      <c r="AL26" s="275">
        <v>0.20552698379999998</v>
      </c>
      <c r="AM26" s="275">
        <v>0.52644128980000005</v>
      </c>
      <c r="AN26" s="275">
        <v>0.91349418599999999</v>
      </c>
      <c r="AO26" s="276">
        <f t="shared" si="2"/>
        <v>0.91349418599999999</v>
      </c>
      <c r="AP26" s="274" t="s">
        <v>33</v>
      </c>
      <c r="AQ26" s="275" t="s">
        <v>33</v>
      </c>
      <c r="AR26" s="275" t="s">
        <v>33</v>
      </c>
      <c r="AS26" s="275" t="s">
        <v>33</v>
      </c>
      <c r="AT26" s="275">
        <v>0</v>
      </c>
      <c r="AU26" s="275">
        <v>0</v>
      </c>
      <c r="AV26" s="275">
        <v>7.5999999999999998E-2</v>
      </c>
      <c r="AW26" s="275">
        <v>0.19453353999999998</v>
      </c>
      <c r="AX26" s="169">
        <v>0.31290000000000001</v>
      </c>
      <c r="AY26" s="169">
        <v>0.46100000000000002</v>
      </c>
      <c r="AZ26" s="169">
        <v>0.56769999999999998</v>
      </c>
      <c r="BA26" s="215">
        <f>'Anexo 2'!J26</f>
        <v>0.623</v>
      </c>
      <c r="BB26" s="277">
        <v>3</v>
      </c>
      <c r="BD26" s="13"/>
      <c r="BE26" s="193"/>
    </row>
    <row r="27" spans="1:57" s="1" customFormat="1" ht="27.6">
      <c r="A27" s="115" t="s">
        <v>66</v>
      </c>
      <c r="B27" s="6" t="s">
        <v>67</v>
      </c>
      <c r="C27" s="8" t="s">
        <v>61</v>
      </c>
      <c r="D27" s="12">
        <f>'Anexo 1'!E27</f>
        <v>144036000</v>
      </c>
      <c r="E27" s="21">
        <f>'Anexo 2'!E27</f>
        <v>91989292.430000007</v>
      </c>
      <c r="F27" s="12" t="s">
        <v>33</v>
      </c>
      <c r="G27" s="12" t="s">
        <v>33</v>
      </c>
      <c r="H27" s="12" t="s">
        <v>33</v>
      </c>
      <c r="I27" s="12" t="s">
        <v>33</v>
      </c>
      <c r="J27" s="12" t="s">
        <v>33</v>
      </c>
      <c r="K27" s="12">
        <v>0</v>
      </c>
      <c r="L27" s="12">
        <v>11450375.07</v>
      </c>
      <c r="M27" s="12">
        <v>32874109.239999998</v>
      </c>
      <c r="N27" s="12">
        <v>10000000</v>
      </c>
      <c r="O27" s="7">
        <v>7664808.1200000001</v>
      </c>
      <c r="P27" s="7">
        <v>30000000</v>
      </c>
      <c r="Q27" s="7">
        <f>+'Anexo 2'!F27</f>
        <v>0</v>
      </c>
      <c r="R27" s="37" t="s">
        <v>33</v>
      </c>
      <c r="S27" s="12" t="s">
        <v>33</v>
      </c>
      <c r="T27" s="12" t="s">
        <v>33</v>
      </c>
      <c r="U27" s="12" t="s">
        <v>33</v>
      </c>
      <c r="V27" s="12" t="s">
        <v>33</v>
      </c>
      <c r="W27" s="12">
        <v>0</v>
      </c>
      <c r="X27" s="12">
        <v>530146.37</v>
      </c>
      <c r="Y27" s="12">
        <v>656164.29</v>
      </c>
      <c r="Z27" s="12">
        <v>513855.42</v>
      </c>
      <c r="AA27" s="12">
        <v>439212.82</v>
      </c>
      <c r="AB27" s="12">
        <v>388452.71</v>
      </c>
      <c r="AC27" s="21">
        <v>153290.35</v>
      </c>
      <c r="AD27" s="274" t="s">
        <v>33</v>
      </c>
      <c r="AE27" s="275" t="s">
        <v>33</v>
      </c>
      <c r="AF27" s="275" t="s">
        <v>33</v>
      </c>
      <c r="AG27" s="275" t="s">
        <v>33</v>
      </c>
      <c r="AH27" s="275" t="s">
        <v>33</v>
      </c>
      <c r="AI27" s="275">
        <v>0</v>
      </c>
      <c r="AJ27" s="275">
        <v>7.9496619386819969E-2</v>
      </c>
      <c r="AK27" s="275">
        <v>0.30773198582298872</v>
      </c>
      <c r="AL27" s="275">
        <v>0.37715907349551503</v>
      </c>
      <c r="AM27" s="275">
        <v>0.43037360402954816</v>
      </c>
      <c r="AN27" s="275">
        <v>0.63865486704712715</v>
      </c>
      <c r="AO27" s="276">
        <f t="shared" si="2"/>
        <v>0.63865486704712715</v>
      </c>
      <c r="AP27" s="274" t="s">
        <v>33</v>
      </c>
      <c r="AQ27" s="275" t="s">
        <v>33</v>
      </c>
      <c r="AR27" s="275" t="s">
        <v>33</v>
      </c>
      <c r="AS27" s="275" t="s">
        <v>33</v>
      </c>
      <c r="AT27" s="275" t="s">
        <v>33</v>
      </c>
      <c r="AU27" s="275">
        <v>0</v>
      </c>
      <c r="AV27" s="275">
        <v>0.12</v>
      </c>
      <c r="AW27" s="275">
        <v>0.25</v>
      </c>
      <c r="AX27" s="169">
        <v>0.44</v>
      </c>
      <c r="AY27" s="169">
        <v>0.61</v>
      </c>
      <c r="AZ27" s="169">
        <v>0.7</v>
      </c>
      <c r="BA27" s="215">
        <f>'Anexo 2'!J27</f>
        <v>0.8</v>
      </c>
      <c r="BB27" s="277">
        <v>2</v>
      </c>
      <c r="BD27" s="13"/>
      <c r="BE27" s="193"/>
    </row>
    <row r="28" spans="1:57" s="1" customFormat="1" ht="27.6">
      <c r="A28" s="115" t="str">
        <f>+'Anexo 1'!A28</f>
        <v>3589/OC-CR</v>
      </c>
      <c r="B28" s="6" t="s">
        <v>163</v>
      </c>
      <c r="C28" s="8" t="str">
        <f>+'Anexo 1'!C28</f>
        <v>ICE</v>
      </c>
      <c r="D28" s="12">
        <f>+'Anexo 1'!E28</f>
        <v>121300000</v>
      </c>
      <c r="E28" s="21">
        <f>'Anexo 2'!E28</f>
        <v>106563456.84</v>
      </c>
      <c r="F28" s="12" t="s">
        <v>33</v>
      </c>
      <c r="G28" s="12" t="s">
        <v>33</v>
      </c>
      <c r="H28" s="12" t="s">
        <v>33</v>
      </c>
      <c r="I28" s="12" t="s">
        <v>33</v>
      </c>
      <c r="J28" s="12" t="s">
        <v>33</v>
      </c>
      <c r="K28" s="12" t="s">
        <v>33</v>
      </c>
      <c r="L28" s="12">
        <v>44485703.280000001</v>
      </c>
      <c r="M28" s="12">
        <v>4077753.56</v>
      </c>
      <c r="N28" s="12">
        <v>5000000</v>
      </c>
      <c r="O28" s="7">
        <v>3000000</v>
      </c>
      <c r="P28" s="7">
        <v>38000000</v>
      </c>
      <c r="Q28" s="7">
        <f>+'Anexo 2'!F28</f>
        <v>12000000</v>
      </c>
      <c r="R28" s="37" t="s">
        <v>33</v>
      </c>
      <c r="S28" s="12" t="s">
        <v>33</v>
      </c>
      <c r="T28" s="12" t="s">
        <v>33</v>
      </c>
      <c r="U28" s="12" t="s">
        <v>33</v>
      </c>
      <c r="V28" s="12" t="s">
        <v>33</v>
      </c>
      <c r="W28" s="12" t="s">
        <v>33</v>
      </c>
      <c r="X28" s="12">
        <v>180561.65</v>
      </c>
      <c r="Y28" s="12">
        <v>486532.13</v>
      </c>
      <c r="Z28" s="12">
        <v>436210.72</v>
      </c>
      <c r="AA28" s="12">
        <v>414271.71</v>
      </c>
      <c r="AB28" s="12">
        <v>392395.04</v>
      </c>
      <c r="AC28" s="21">
        <v>122442.47</v>
      </c>
      <c r="AD28" s="35" t="s">
        <v>33</v>
      </c>
      <c r="AE28" s="12" t="s">
        <v>33</v>
      </c>
      <c r="AF28" s="12" t="s">
        <v>33</v>
      </c>
      <c r="AG28" s="12" t="s">
        <v>33</v>
      </c>
      <c r="AH28" s="12" t="s">
        <v>33</v>
      </c>
      <c r="AI28" s="12" t="s">
        <v>33</v>
      </c>
      <c r="AJ28" s="275">
        <v>0.3307487232713755</v>
      </c>
      <c r="AK28" s="275">
        <v>0.36106659360594801</v>
      </c>
      <c r="AL28" s="275">
        <v>0.39824131479553904</v>
      </c>
      <c r="AM28" s="275">
        <v>0.4205461475092937</v>
      </c>
      <c r="AN28" s="275">
        <v>0.70307402855018586</v>
      </c>
      <c r="AO28" s="276">
        <f t="shared" si="2"/>
        <v>0.87851159802143453</v>
      </c>
      <c r="AP28" s="35" t="s">
        <v>33</v>
      </c>
      <c r="AQ28" s="12" t="s">
        <v>33</v>
      </c>
      <c r="AR28" s="12" t="s">
        <v>33</v>
      </c>
      <c r="AS28" s="12" t="s">
        <v>33</v>
      </c>
      <c r="AT28" s="12" t="s">
        <v>33</v>
      </c>
      <c r="AU28" s="275">
        <v>0</v>
      </c>
      <c r="AV28" s="275">
        <v>0.37309999999999999</v>
      </c>
      <c r="AW28" s="275">
        <v>0.46954288240495146</v>
      </c>
      <c r="AX28" s="169">
        <v>0.51822292634144429</v>
      </c>
      <c r="AY28" s="169">
        <v>0.59640000000000004</v>
      </c>
      <c r="AZ28" s="169">
        <v>0.80379999999999996</v>
      </c>
      <c r="BA28" s="215">
        <f>'Anexo 2'!J28</f>
        <v>0.85099999999999998</v>
      </c>
      <c r="BB28" s="277">
        <v>2</v>
      </c>
      <c r="BD28" s="13"/>
      <c r="BE28" s="193"/>
    </row>
    <row r="29" spans="1:57" s="1" customFormat="1" ht="27.6">
      <c r="A29" s="115" t="str">
        <f>+'Anexo 1'!A29</f>
        <v>4864/OC-CR</v>
      </c>
      <c r="B29" s="113" t="s">
        <v>73</v>
      </c>
      <c r="C29" s="8" t="str">
        <f>+'Anexo 1'!C29</f>
        <v>MOPT</v>
      </c>
      <c r="D29" s="12">
        <f>+'Anexo 1'!E29</f>
        <v>125000000</v>
      </c>
      <c r="E29" s="21">
        <f>'Anexo 2'!E29</f>
        <v>40000000</v>
      </c>
      <c r="F29" s="12" t="s">
        <v>33</v>
      </c>
      <c r="G29" s="12" t="s">
        <v>33</v>
      </c>
      <c r="H29" s="12" t="s">
        <v>33</v>
      </c>
      <c r="I29" s="12" t="s">
        <v>33</v>
      </c>
      <c r="J29" s="12" t="s">
        <v>33</v>
      </c>
      <c r="K29" s="12" t="s">
        <v>33</v>
      </c>
      <c r="L29" s="12" t="s">
        <v>33</v>
      </c>
      <c r="M29" s="12">
        <v>0</v>
      </c>
      <c r="N29" s="12">
        <v>20000000</v>
      </c>
      <c r="O29" s="7">
        <v>0</v>
      </c>
      <c r="P29" s="7">
        <v>20000000</v>
      </c>
      <c r="Q29" s="7">
        <f>+'Anexo 2'!F29</f>
        <v>0</v>
      </c>
      <c r="R29" s="37" t="s">
        <v>33</v>
      </c>
      <c r="S29" s="12" t="s">
        <v>33</v>
      </c>
      <c r="T29" s="12" t="s">
        <v>33</v>
      </c>
      <c r="U29" s="12" t="s">
        <v>33</v>
      </c>
      <c r="V29" s="12" t="s">
        <v>33</v>
      </c>
      <c r="W29" s="12" t="s">
        <v>33</v>
      </c>
      <c r="X29" s="12" t="s">
        <v>33</v>
      </c>
      <c r="Y29" s="12">
        <v>0</v>
      </c>
      <c r="Z29" s="12">
        <v>809476.57</v>
      </c>
      <c r="AA29" s="12">
        <v>525000.01</v>
      </c>
      <c r="AB29" s="12">
        <v>525000.01</v>
      </c>
      <c r="AC29" s="21">
        <v>220038.55</v>
      </c>
      <c r="AD29" s="35" t="s">
        <v>33</v>
      </c>
      <c r="AE29" s="12" t="s">
        <v>33</v>
      </c>
      <c r="AF29" s="12" t="s">
        <v>33</v>
      </c>
      <c r="AG29" s="12" t="s">
        <v>33</v>
      </c>
      <c r="AH29" s="12" t="s">
        <v>33</v>
      </c>
      <c r="AI29" s="12" t="s">
        <v>33</v>
      </c>
      <c r="AJ29" s="12" t="s">
        <v>33</v>
      </c>
      <c r="AK29" s="12">
        <v>0</v>
      </c>
      <c r="AL29" s="275">
        <v>0.16</v>
      </c>
      <c r="AM29" s="275">
        <v>0.16</v>
      </c>
      <c r="AN29" s="275">
        <v>0.32</v>
      </c>
      <c r="AO29" s="276">
        <f t="shared" si="2"/>
        <v>0.32</v>
      </c>
      <c r="AP29" s="35" t="s">
        <v>33</v>
      </c>
      <c r="AQ29" s="12" t="s">
        <v>33</v>
      </c>
      <c r="AR29" s="12" t="s">
        <v>33</v>
      </c>
      <c r="AS29" s="12" t="s">
        <v>33</v>
      </c>
      <c r="AT29" s="12" t="s">
        <v>33</v>
      </c>
      <c r="AU29" s="12" t="s">
        <v>33</v>
      </c>
      <c r="AV29" s="12" t="s">
        <v>33</v>
      </c>
      <c r="AW29" s="12">
        <v>0</v>
      </c>
      <c r="AX29" s="169">
        <v>0.40300000000000002</v>
      </c>
      <c r="AY29" s="169">
        <v>0.441</v>
      </c>
      <c r="AZ29" s="169">
        <v>0.51919999999999999</v>
      </c>
      <c r="BA29" s="215">
        <f>'Anexo 2'!J29</f>
        <v>0.54610000000000003</v>
      </c>
      <c r="BB29" s="277">
        <v>2</v>
      </c>
      <c r="BD29" s="13"/>
      <c r="BE29" s="193"/>
    </row>
    <row r="30" spans="1:57" s="1" customFormat="1" ht="27.6">
      <c r="A30" s="115" t="str">
        <f>+'Anexo 1'!A30</f>
        <v>4871/OC-CR</v>
      </c>
      <c r="B30" s="113" t="s">
        <v>290</v>
      </c>
      <c r="C30" s="8" t="str">
        <f>+'Anexo 1'!C30</f>
        <v>MJP</v>
      </c>
      <c r="D30" s="12">
        <f>+'Anexo 1'!E30</f>
        <v>100000000</v>
      </c>
      <c r="E30" s="21">
        <f>'Anexo 2'!E30</f>
        <v>37923616.759999998</v>
      </c>
      <c r="F30" s="12" t="s">
        <v>33</v>
      </c>
      <c r="G30" s="12" t="s">
        <v>33</v>
      </c>
      <c r="H30" s="12" t="s">
        <v>33</v>
      </c>
      <c r="I30" s="12" t="s">
        <v>33</v>
      </c>
      <c r="J30" s="12" t="s">
        <v>33</v>
      </c>
      <c r="K30" s="12" t="s">
        <v>33</v>
      </c>
      <c r="L30" s="12" t="s">
        <v>33</v>
      </c>
      <c r="M30" s="12" t="s">
        <v>33</v>
      </c>
      <c r="N30" s="12">
        <v>850000</v>
      </c>
      <c r="O30" s="7">
        <v>5073616.76</v>
      </c>
      <c r="P30" s="7">
        <v>12000000</v>
      </c>
      <c r="Q30" s="7">
        <f>+'Anexo 2'!F30</f>
        <v>20000000</v>
      </c>
      <c r="R30" s="37" t="s">
        <v>33</v>
      </c>
      <c r="S30" s="12" t="s">
        <v>33</v>
      </c>
      <c r="T30" s="12" t="s">
        <v>33</v>
      </c>
      <c r="U30" s="12" t="s">
        <v>33</v>
      </c>
      <c r="V30" s="12" t="s">
        <v>33</v>
      </c>
      <c r="W30" s="12" t="s">
        <v>33</v>
      </c>
      <c r="X30" s="12" t="s">
        <v>33</v>
      </c>
      <c r="Y30" s="12" t="s">
        <v>33</v>
      </c>
      <c r="Z30" s="12">
        <v>666262.44999999995</v>
      </c>
      <c r="AA30" s="12">
        <v>496751.37</v>
      </c>
      <c r="AB30" s="12">
        <v>471841.45</v>
      </c>
      <c r="AC30" s="21">
        <v>206374.07</v>
      </c>
      <c r="AD30" s="35" t="s">
        <v>33</v>
      </c>
      <c r="AE30" s="12" t="s">
        <v>33</v>
      </c>
      <c r="AF30" s="12" t="s">
        <v>33</v>
      </c>
      <c r="AG30" s="12" t="s">
        <v>33</v>
      </c>
      <c r="AH30" s="12" t="s">
        <v>33</v>
      </c>
      <c r="AI30" s="12" t="s">
        <v>33</v>
      </c>
      <c r="AJ30" s="12" t="s">
        <v>33</v>
      </c>
      <c r="AK30" s="12" t="s">
        <v>33</v>
      </c>
      <c r="AL30" s="275">
        <v>8.5000000000000006E-3</v>
      </c>
      <c r="AM30" s="275">
        <v>5.92361676E-2</v>
      </c>
      <c r="AN30" s="275">
        <v>0.17923616759999997</v>
      </c>
      <c r="AO30" s="276">
        <f t="shared" si="2"/>
        <v>0.37923616759999995</v>
      </c>
      <c r="AP30" s="35" t="s">
        <v>33</v>
      </c>
      <c r="AQ30" s="12" t="s">
        <v>33</v>
      </c>
      <c r="AR30" s="12" t="s">
        <v>33</v>
      </c>
      <c r="AS30" s="12" t="s">
        <v>33</v>
      </c>
      <c r="AT30" s="12" t="s">
        <v>33</v>
      </c>
      <c r="AU30" s="12" t="s">
        <v>33</v>
      </c>
      <c r="AV30" s="12" t="s">
        <v>33</v>
      </c>
      <c r="AW30" s="12" t="s">
        <v>33</v>
      </c>
      <c r="AX30" s="169">
        <v>2.9818721799999997E-3</v>
      </c>
      <c r="AY30" s="169">
        <v>0.15090000000000001</v>
      </c>
      <c r="AZ30" s="169">
        <v>0.4405</v>
      </c>
      <c r="BA30" s="215">
        <f>'Anexo 2'!J30</f>
        <v>0.30880000000000002</v>
      </c>
      <c r="BB30" s="277">
        <v>2</v>
      </c>
      <c r="BD30" s="13"/>
      <c r="BE30" s="193"/>
    </row>
    <row r="31" spans="1:57" s="1" customFormat="1" ht="27.6">
      <c r="A31" s="115" t="str">
        <f>+'Anexo 1'!A31</f>
        <v>5823/OC-CR</v>
      </c>
      <c r="B31" s="113" t="s">
        <v>78</v>
      </c>
      <c r="C31" s="8" t="str">
        <f>+'Anexo 1'!C31</f>
        <v xml:space="preserve">MOPT </v>
      </c>
      <c r="D31" s="12">
        <f>+'Anexo 1'!E31</f>
        <v>225000000</v>
      </c>
      <c r="E31" s="21">
        <f>'Anexo 2'!E31</f>
        <v>0</v>
      </c>
      <c r="F31" s="12" t="s">
        <v>33</v>
      </c>
      <c r="G31" s="12" t="s">
        <v>33</v>
      </c>
      <c r="H31" s="12" t="s">
        <v>33</v>
      </c>
      <c r="I31" s="12" t="s">
        <v>33</v>
      </c>
      <c r="J31" s="12" t="s">
        <v>33</v>
      </c>
      <c r="K31" s="12" t="s">
        <v>33</v>
      </c>
      <c r="L31" s="12" t="s">
        <v>33</v>
      </c>
      <c r="M31" s="12" t="s">
        <v>33</v>
      </c>
      <c r="N31" s="12" t="s">
        <v>33</v>
      </c>
      <c r="O31" s="7" t="s">
        <v>33</v>
      </c>
      <c r="P31" s="7" t="s">
        <v>33</v>
      </c>
      <c r="Q31" s="23">
        <f>+'Anexo 2'!F31</f>
        <v>0</v>
      </c>
      <c r="R31" s="7" t="s">
        <v>33</v>
      </c>
      <c r="S31" s="12" t="s">
        <v>33</v>
      </c>
      <c r="T31" s="12" t="s">
        <v>33</v>
      </c>
      <c r="U31" s="12" t="s">
        <v>33</v>
      </c>
      <c r="V31" s="12" t="s">
        <v>33</v>
      </c>
      <c r="W31" s="12" t="s">
        <v>33</v>
      </c>
      <c r="X31" s="12" t="s">
        <v>33</v>
      </c>
      <c r="Y31" s="12" t="s">
        <v>33</v>
      </c>
      <c r="Z31" s="12" t="s">
        <v>33</v>
      </c>
      <c r="AA31" s="12" t="s">
        <v>33</v>
      </c>
      <c r="AB31" s="12" t="s">
        <v>33</v>
      </c>
      <c r="AC31" s="21">
        <v>303125</v>
      </c>
      <c r="AD31" s="35" t="s">
        <v>33</v>
      </c>
      <c r="AE31" s="12" t="s">
        <v>33</v>
      </c>
      <c r="AF31" s="12" t="s">
        <v>33</v>
      </c>
      <c r="AG31" s="12" t="s">
        <v>33</v>
      </c>
      <c r="AH31" s="12" t="s">
        <v>33</v>
      </c>
      <c r="AI31" s="12" t="s">
        <v>33</v>
      </c>
      <c r="AJ31" s="12" t="s">
        <v>33</v>
      </c>
      <c r="AK31" s="12" t="s">
        <v>33</v>
      </c>
      <c r="AL31" s="275" t="s">
        <v>33</v>
      </c>
      <c r="AM31" s="275" t="s">
        <v>33</v>
      </c>
      <c r="AN31" s="275" t="s">
        <v>33</v>
      </c>
      <c r="AO31" s="276">
        <f t="shared" si="2"/>
        <v>0</v>
      </c>
      <c r="AP31" s="35" t="s">
        <v>33</v>
      </c>
      <c r="AQ31" s="12" t="s">
        <v>33</v>
      </c>
      <c r="AR31" s="12" t="s">
        <v>33</v>
      </c>
      <c r="AS31" s="12" t="s">
        <v>33</v>
      </c>
      <c r="AT31" s="12" t="s">
        <v>33</v>
      </c>
      <c r="AU31" s="12" t="s">
        <v>33</v>
      </c>
      <c r="AV31" s="12" t="s">
        <v>33</v>
      </c>
      <c r="AW31" s="12" t="s">
        <v>33</v>
      </c>
      <c r="AX31" s="12" t="s">
        <v>33</v>
      </c>
      <c r="AY31" s="12" t="s">
        <v>33</v>
      </c>
      <c r="AZ31" s="12" t="s">
        <v>33</v>
      </c>
      <c r="BA31" s="215">
        <v>0</v>
      </c>
      <c r="BB31" s="277">
        <v>1</v>
      </c>
      <c r="BD31" s="13"/>
      <c r="BE31" s="193"/>
    </row>
    <row r="32" spans="1:57" s="108" customFormat="1">
      <c r="A32" s="26"/>
      <c r="B32" s="127"/>
      <c r="C32" s="105"/>
      <c r="D32" s="159">
        <f>SUM(D23:D31)</f>
        <v>1338336000</v>
      </c>
      <c r="E32" s="165">
        <f>SUM(E23:E31)</f>
        <v>773825784.63</v>
      </c>
      <c r="F32" s="159">
        <f>SUM(F23:F31)</f>
        <v>0</v>
      </c>
      <c r="G32" s="159">
        <f t="shared" ref="G32:Q32" si="3">SUM(G23:G31)</f>
        <v>0</v>
      </c>
      <c r="H32" s="159">
        <f t="shared" si="3"/>
        <v>5075849.51</v>
      </c>
      <c r="I32" s="159">
        <f t="shared" si="3"/>
        <v>5000000</v>
      </c>
      <c r="J32" s="159">
        <f t="shared" si="3"/>
        <v>49104373.530000001</v>
      </c>
      <c r="K32" s="159">
        <f t="shared" si="3"/>
        <v>120000000</v>
      </c>
      <c r="L32" s="159">
        <f t="shared" si="3"/>
        <v>71384548.480000004</v>
      </c>
      <c r="M32" s="159">
        <f t="shared" si="3"/>
        <v>65587010.590000004</v>
      </c>
      <c r="N32" s="159">
        <f t="shared" si="3"/>
        <v>98256901.200000003</v>
      </c>
      <c r="O32" s="107">
        <f t="shared" si="3"/>
        <v>156169855.47999999</v>
      </c>
      <c r="P32" s="107">
        <f t="shared" si="3"/>
        <v>148585936.68000001</v>
      </c>
      <c r="Q32" s="214">
        <f t="shared" si="3"/>
        <v>54661309.159999996</v>
      </c>
      <c r="R32" s="107">
        <f>SUM(R23:R31)</f>
        <v>0</v>
      </c>
      <c r="S32" s="159">
        <f t="shared" ref="S32:AC32" si="4">SUM(S23:S31)</f>
        <v>333949.45</v>
      </c>
      <c r="T32" s="159">
        <f t="shared" si="4"/>
        <v>1723595.88</v>
      </c>
      <c r="U32" s="159">
        <f t="shared" si="4"/>
        <v>2952497.4199999995</v>
      </c>
      <c r="V32" s="159">
        <f t="shared" si="4"/>
        <v>3427798.42</v>
      </c>
      <c r="W32" s="159">
        <f t="shared" si="4"/>
        <v>2855876.5300000003</v>
      </c>
      <c r="X32" s="159">
        <f t="shared" si="4"/>
        <v>3008689.93</v>
      </c>
      <c r="Y32" s="159">
        <f t="shared" si="4"/>
        <v>3268388.16</v>
      </c>
      <c r="Z32" s="159">
        <f t="shared" si="4"/>
        <v>4316234.1199999992</v>
      </c>
      <c r="AA32" s="159">
        <f t="shared" si="4"/>
        <v>3323444.04</v>
      </c>
      <c r="AB32" s="159">
        <f t="shared" si="4"/>
        <v>2716016.5100000002</v>
      </c>
      <c r="AC32" s="165">
        <f t="shared" si="4"/>
        <v>1368831.54</v>
      </c>
      <c r="AD32" s="35"/>
      <c r="AE32" s="12"/>
      <c r="AF32" s="12"/>
      <c r="AG32" s="12"/>
      <c r="AH32" s="12"/>
      <c r="AI32" s="12"/>
      <c r="AJ32" s="12"/>
      <c r="AK32" s="280"/>
      <c r="AO32" s="281"/>
      <c r="AP32" s="279"/>
      <c r="AQ32" s="280"/>
      <c r="AR32" s="275"/>
      <c r="AS32" s="275"/>
      <c r="AT32" s="275"/>
      <c r="AU32" s="275"/>
      <c r="AV32" s="275"/>
      <c r="AW32" s="275"/>
      <c r="AX32" s="221"/>
      <c r="AY32" s="221"/>
      <c r="AZ32" s="221"/>
      <c r="BA32" s="282"/>
      <c r="BB32" s="283"/>
      <c r="BC32" s="1"/>
      <c r="BD32" s="13"/>
      <c r="BE32" s="193"/>
    </row>
    <row r="33" spans="1:57" s="1" customFormat="1">
      <c r="A33" s="27"/>
      <c r="B33" s="142"/>
      <c r="C33" s="8"/>
      <c r="D33" s="12"/>
      <c r="E33" s="21"/>
      <c r="F33" s="12"/>
      <c r="G33" s="12"/>
      <c r="H33" s="12"/>
      <c r="I33" s="12"/>
      <c r="J33" s="12"/>
      <c r="K33" s="12"/>
      <c r="L33" s="12"/>
      <c r="N33" s="12"/>
      <c r="O33" s="7"/>
      <c r="P33" s="7"/>
      <c r="Q33" s="7"/>
      <c r="R33" s="37"/>
      <c r="S33" s="12"/>
      <c r="T33" s="12"/>
      <c r="U33" s="12"/>
      <c r="V33" s="12"/>
      <c r="W33" s="12"/>
      <c r="X33" s="12"/>
      <c r="Y33" s="12"/>
      <c r="AC33" s="95"/>
      <c r="AD33" s="274"/>
      <c r="AE33" s="275"/>
      <c r="AF33" s="275"/>
      <c r="AG33" s="275"/>
      <c r="AH33" s="275"/>
      <c r="AI33" s="275"/>
      <c r="AJ33" s="275"/>
      <c r="AK33" s="275"/>
      <c r="AO33" s="261"/>
      <c r="AP33" s="274"/>
      <c r="AQ33" s="275"/>
      <c r="AR33" s="275"/>
      <c r="AS33" s="275"/>
      <c r="AT33" s="275"/>
      <c r="AU33" s="275"/>
      <c r="AV33" s="275"/>
      <c r="AW33" s="275"/>
      <c r="AX33" s="169"/>
      <c r="AY33" s="169"/>
      <c r="AZ33" s="169"/>
      <c r="BA33" s="215"/>
      <c r="BB33" s="283"/>
      <c r="BD33" s="13"/>
      <c r="BE33" s="193"/>
    </row>
    <row r="34" spans="1:57" s="1" customFormat="1">
      <c r="A34" s="245" t="s">
        <v>81</v>
      </c>
      <c r="B34" s="142"/>
      <c r="C34" s="8"/>
      <c r="D34" s="12"/>
      <c r="E34" s="21"/>
      <c r="F34" s="12"/>
      <c r="G34" s="12"/>
      <c r="H34" s="12"/>
      <c r="I34" s="12"/>
      <c r="J34" s="12"/>
      <c r="K34" s="12"/>
      <c r="L34" s="12"/>
      <c r="N34" s="12"/>
      <c r="O34" s="7"/>
      <c r="P34" s="7"/>
      <c r="Q34" s="7"/>
      <c r="R34" s="37"/>
      <c r="S34" s="12"/>
      <c r="T34" s="12"/>
      <c r="U34" s="12"/>
      <c r="V34" s="12"/>
      <c r="W34" s="12"/>
      <c r="X34" s="12"/>
      <c r="Y34" s="12"/>
      <c r="AC34" s="95"/>
      <c r="AD34" s="274"/>
      <c r="AE34" s="275"/>
      <c r="AF34" s="275"/>
      <c r="AG34" s="275"/>
      <c r="AH34" s="275"/>
      <c r="AI34" s="275"/>
      <c r="AJ34" s="275"/>
      <c r="AK34" s="275"/>
      <c r="AO34" s="261"/>
      <c r="AP34" s="274"/>
      <c r="AQ34" s="275"/>
      <c r="AR34" s="275"/>
      <c r="AS34" s="275"/>
      <c r="AT34" s="275"/>
      <c r="AU34" s="275"/>
      <c r="AV34" s="275"/>
      <c r="AW34" s="275"/>
      <c r="AX34" s="169"/>
      <c r="AY34" s="169"/>
      <c r="AZ34" s="169"/>
      <c r="BA34" s="215"/>
      <c r="BB34" s="283"/>
      <c r="BD34" s="13"/>
      <c r="BE34" s="193"/>
    </row>
    <row r="35" spans="1:57" s="1" customFormat="1" ht="38.4" customHeight="1">
      <c r="A35" s="9" t="s">
        <v>82</v>
      </c>
      <c r="B35" s="285" t="s">
        <v>294</v>
      </c>
      <c r="C35" s="8" t="s">
        <v>39</v>
      </c>
      <c r="D35" s="12">
        <f>'Anexo 1'!E35</f>
        <v>420000000</v>
      </c>
      <c r="E35" s="21">
        <f>'Anexo 2'!E35</f>
        <v>420000000</v>
      </c>
      <c r="F35" s="12" t="s">
        <v>33</v>
      </c>
      <c r="G35" s="12" t="s">
        <v>33</v>
      </c>
      <c r="H35" s="12" t="s">
        <v>33</v>
      </c>
      <c r="I35" s="12">
        <v>105000000</v>
      </c>
      <c r="J35" s="12">
        <v>0</v>
      </c>
      <c r="K35" s="12">
        <v>120000000</v>
      </c>
      <c r="L35" s="12">
        <v>60000000</v>
      </c>
      <c r="M35" s="12">
        <v>105000000</v>
      </c>
      <c r="N35" s="12">
        <v>0</v>
      </c>
      <c r="O35" s="7">
        <v>0</v>
      </c>
      <c r="P35" s="7">
        <v>30000000</v>
      </c>
      <c r="Q35" s="7">
        <f>+'Anexo 2'!F35</f>
        <v>0</v>
      </c>
      <c r="R35" s="37" t="s">
        <v>33</v>
      </c>
      <c r="S35" s="12" t="s">
        <v>33</v>
      </c>
      <c r="T35" s="12" t="s">
        <v>33</v>
      </c>
      <c r="U35" s="12">
        <v>0</v>
      </c>
      <c r="V35" s="12">
        <v>1039856.83</v>
      </c>
      <c r="W35" s="12">
        <v>787500</v>
      </c>
      <c r="X35" s="12">
        <v>596526.84</v>
      </c>
      <c r="Y35" s="12">
        <v>299104.84999999998</v>
      </c>
      <c r="Z35" s="12">
        <v>74921.94</v>
      </c>
      <c r="AA35" s="12">
        <v>74999.960000000006</v>
      </c>
      <c r="AB35" s="12">
        <v>38013.68</v>
      </c>
      <c r="AC35" s="21">
        <v>0</v>
      </c>
      <c r="AD35" s="274">
        <v>0</v>
      </c>
      <c r="AE35" s="275">
        <v>0</v>
      </c>
      <c r="AF35" s="275">
        <v>0</v>
      </c>
      <c r="AG35" s="275">
        <v>0.25</v>
      </c>
      <c r="AH35" s="275">
        <v>0.25</v>
      </c>
      <c r="AI35" s="275">
        <v>0.5357142857142857</v>
      </c>
      <c r="AJ35" s="275">
        <v>0.6785714285714286</v>
      </c>
      <c r="AK35" s="275">
        <v>0.9285714285714286</v>
      </c>
      <c r="AL35" s="275">
        <v>0.9285714285714286</v>
      </c>
      <c r="AM35" s="275">
        <v>0.9285714285714286</v>
      </c>
      <c r="AN35" s="275">
        <v>1</v>
      </c>
      <c r="AO35" s="276">
        <f t="shared" ref="AO35:AO37" si="5">E35/D35</f>
        <v>1</v>
      </c>
      <c r="AP35" s="274">
        <v>0</v>
      </c>
      <c r="AQ35" s="275">
        <v>0</v>
      </c>
      <c r="AR35" s="275">
        <v>0</v>
      </c>
      <c r="AS35" s="275" t="s">
        <v>164</v>
      </c>
      <c r="AT35" s="275">
        <v>0.35539999999999999</v>
      </c>
      <c r="AU35" s="275">
        <v>0.6744</v>
      </c>
      <c r="AV35" s="275">
        <v>0.79400000000000004</v>
      </c>
      <c r="AW35" s="275">
        <v>0.86355100000000007</v>
      </c>
      <c r="AX35" s="169">
        <v>0.92279999999999995</v>
      </c>
      <c r="AY35" s="169">
        <v>0.96630000000000005</v>
      </c>
      <c r="AZ35" s="169">
        <v>0.99750000000000005</v>
      </c>
      <c r="BA35" s="215">
        <v>1</v>
      </c>
      <c r="BB35" s="286">
        <v>1</v>
      </c>
      <c r="BD35" s="13"/>
      <c r="BE35" s="193"/>
    </row>
    <row r="36" spans="1:57" s="1" customFormat="1" ht="45.6" customHeight="1">
      <c r="A36" s="9" t="s">
        <v>85</v>
      </c>
      <c r="B36" s="113" t="s">
        <v>309</v>
      </c>
      <c r="C36" s="8" t="s">
        <v>165</v>
      </c>
      <c r="D36" s="12">
        <v>156640000</v>
      </c>
      <c r="E36" s="21">
        <f>'Anexo 2'!E36</f>
        <v>12600133.559999999</v>
      </c>
      <c r="F36" s="12" t="s">
        <v>33</v>
      </c>
      <c r="G36" s="12" t="s">
        <v>33</v>
      </c>
      <c r="H36" s="12" t="s">
        <v>33</v>
      </c>
      <c r="I36" s="12" t="s">
        <v>33</v>
      </c>
      <c r="J36" s="12" t="s">
        <v>33</v>
      </c>
      <c r="K36" s="12" t="s">
        <v>33</v>
      </c>
      <c r="L36" s="12" t="s">
        <v>33</v>
      </c>
      <c r="M36" s="12">
        <v>0</v>
      </c>
      <c r="N36" s="12">
        <v>3238550</v>
      </c>
      <c r="O36" s="7">
        <v>2114200</v>
      </c>
      <c r="P36" s="7">
        <v>3947150.0199999996</v>
      </c>
      <c r="Q36" s="7">
        <f>+'Anexo 2'!F36</f>
        <v>3300233.54</v>
      </c>
      <c r="R36" s="37" t="s">
        <v>33</v>
      </c>
      <c r="S36" s="12" t="s">
        <v>33</v>
      </c>
      <c r="T36" s="12" t="s">
        <v>33</v>
      </c>
      <c r="U36" s="12" t="s">
        <v>33</v>
      </c>
      <c r="V36" s="12" t="s">
        <v>33</v>
      </c>
      <c r="W36" s="12" t="s">
        <v>33</v>
      </c>
      <c r="X36" s="12" t="s">
        <v>33</v>
      </c>
      <c r="Y36" s="12">
        <v>0</v>
      </c>
      <c r="Z36" s="12">
        <v>953381.87</v>
      </c>
      <c r="AA36" s="12">
        <v>379666.23</v>
      </c>
      <c r="AB36" s="12">
        <v>373438.26</v>
      </c>
      <c r="AC36" s="21">
        <v>183298.28</v>
      </c>
      <c r="AD36" s="274" t="s">
        <v>33</v>
      </c>
      <c r="AE36" s="275" t="s">
        <v>33</v>
      </c>
      <c r="AF36" s="275" t="s">
        <v>33</v>
      </c>
      <c r="AG36" s="275" t="s">
        <v>33</v>
      </c>
      <c r="AH36" s="275" t="s">
        <v>33</v>
      </c>
      <c r="AI36" s="275" t="s">
        <v>33</v>
      </c>
      <c r="AJ36" s="275" t="s">
        <v>33</v>
      </c>
      <c r="AK36" s="275">
        <v>0</v>
      </c>
      <c r="AL36" s="275">
        <v>2.0675114913176709E-2</v>
      </c>
      <c r="AM36" s="275">
        <v>3.4172305924412665E-2</v>
      </c>
      <c r="AN36" s="275">
        <v>5.9371169688457605E-2</v>
      </c>
      <c r="AO36" s="276">
        <f t="shared" si="5"/>
        <v>8.0440076353421847E-2</v>
      </c>
      <c r="AP36" s="274" t="s">
        <v>33</v>
      </c>
      <c r="AQ36" s="275" t="s">
        <v>33</v>
      </c>
      <c r="AR36" s="275" t="s">
        <v>33</v>
      </c>
      <c r="AS36" s="275" t="s">
        <v>33</v>
      </c>
      <c r="AT36" s="275" t="s">
        <v>33</v>
      </c>
      <c r="AU36" s="275" t="s">
        <v>33</v>
      </c>
      <c r="AV36" s="275" t="s">
        <v>33</v>
      </c>
      <c r="AW36" s="275">
        <v>0</v>
      </c>
      <c r="AX36" s="169">
        <v>6.3E-3</v>
      </c>
      <c r="AY36" s="169">
        <v>4.9200000000000001E-2</v>
      </c>
      <c r="AZ36" s="169">
        <v>8.1900000000000001E-2</v>
      </c>
      <c r="BA36" s="215">
        <f>'Anexo 2'!J36</f>
        <v>0.1968</v>
      </c>
      <c r="BB36" s="286">
        <v>2</v>
      </c>
      <c r="BD36" s="13"/>
      <c r="BE36" s="193"/>
    </row>
    <row r="37" spans="1:57" s="1" customFormat="1" ht="27.6">
      <c r="A37" s="115" t="s">
        <v>89</v>
      </c>
      <c r="B37" s="30" t="s">
        <v>301</v>
      </c>
      <c r="C37" s="8" t="s">
        <v>91</v>
      </c>
      <c r="D37" s="12">
        <v>75100500</v>
      </c>
      <c r="E37" s="21">
        <f>'Anexo 2'!E37</f>
        <v>5187751.25</v>
      </c>
      <c r="F37" s="12" t="s">
        <v>33</v>
      </c>
      <c r="G37" s="12" t="s">
        <v>33</v>
      </c>
      <c r="H37" s="12" t="s">
        <v>33</v>
      </c>
      <c r="I37" s="12" t="s">
        <v>33</v>
      </c>
      <c r="J37" s="12" t="s">
        <v>33</v>
      </c>
      <c r="K37" s="12" t="s">
        <v>33</v>
      </c>
      <c r="L37" s="12" t="s">
        <v>33</v>
      </c>
      <c r="M37" s="12" t="s">
        <v>33</v>
      </c>
      <c r="N37" s="12">
        <v>187751.25</v>
      </c>
      <c r="O37" s="7">
        <v>5000000</v>
      </c>
      <c r="P37" s="7">
        <v>0</v>
      </c>
      <c r="Q37" s="7">
        <f>+'Anexo 2'!F37</f>
        <v>0</v>
      </c>
      <c r="R37" s="37" t="s">
        <v>33</v>
      </c>
      <c r="S37" s="12" t="s">
        <v>33</v>
      </c>
      <c r="T37" s="12" t="s">
        <v>33</v>
      </c>
      <c r="U37" s="12" t="s">
        <v>33</v>
      </c>
      <c r="V37" s="12" t="s">
        <v>33</v>
      </c>
      <c r="W37" s="12" t="s">
        <v>33</v>
      </c>
      <c r="X37" s="12" t="s">
        <v>33</v>
      </c>
      <c r="Y37" s="12" t="s">
        <v>33</v>
      </c>
      <c r="Z37" s="12">
        <v>0</v>
      </c>
      <c r="AA37" s="12">
        <v>335892.47</v>
      </c>
      <c r="AB37" s="12">
        <v>177384.61</v>
      </c>
      <c r="AC37" s="21">
        <v>88090.91</v>
      </c>
      <c r="AD37" s="274" t="s">
        <v>33</v>
      </c>
      <c r="AE37" s="275" t="s">
        <v>33</v>
      </c>
      <c r="AF37" s="275" t="s">
        <v>33</v>
      </c>
      <c r="AG37" s="275" t="s">
        <v>33</v>
      </c>
      <c r="AH37" s="275" t="s">
        <v>33</v>
      </c>
      <c r="AI37" s="275" t="s">
        <v>33</v>
      </c>
      <c r="AJ37" s="275" t="s">
        <v>33</v>
      </c>
      <c r="AK37" s="275" t="s">
        <v>33</v>
      </c>
      <c r="AL37" s="275">
        <v>2.5000000000000001E-3</v>
      </c>
      <c r="AM37" s="275">
        <v>6.9077452879807724E-2</v>
      </c>
      <c r="AN37" s="275">
        <v>6.9077452879807724E-2</v>
      </c>
      <c r="AO37" s="276">
        <f t="shared" si="5"/>
        <v>6.9077452879807724E-2</v>
      </c>
      <c r="AP37" s="274" t="s">
        <v>33</v>
      </c>
      <c r="AQ37" s="275" t="s">
        <v>33</v>
      </c>
      <c r="AR37" s="275" t="s">
        <v>33</v>
      </c>
      <c r="AS37" s="275" t="s">
        <v>33</v>
      </c>
      <c r="AT37" s="275" t="s">
        <v>33</v>
      </c>
      <c r="AU37" s="275" t="s">
        <v>33</v>
      </c>
      <c r="AV37" s="275" t="s">
        <v>33</v>
      </c>
      <c r="AW37" s="275" t="s">
        <v>33</v>
      </c>
      <c r="AX37" s="169">
        <v>0</v>
      </c>
      <c r="AY37" s="169">
        <v>4.2900000000000001E-2</v>
      </c>
      <c r="AZ37" s="169">
        <v>0.2387</v>
      </c>
      <c r="BA37" s="215">
        <f>'Anexo 2'!J37</f>
        <v>3.09E-2</v>
      </c>
      <c r="BB37" s="277">
        <v>3</v>
      </c>
      <c r="BD37" s="13"/>
      <c r="BE37" s="193"/>
    </row>
    <row r="38" spans="1:57" s="108" customFormat="1">
      <c r="A38" s="26"/>
      <c r="B38" s="127"/>
      <c r="C38" s="105"/>
      <c r="D38" s="159">
        <f>SUM(D35:D37)</f>
        <v>651740500</v>
      </c>
      <c r="E38" s="165">
        <f>SUM(E35:E37)</f>
        <v>437787884.81</v>
      </c>
      <c r="F38" s="159">
        <f>SUM(F35:F37)</f>
        <v>0</v>
      </c>
      <c r="G38" s="159">
        <f t="shared" ref="G38:Q38" si="6">SUM(G35:G37)</f>
        <v>0</v>
      </c>
      <c r="H38" s="159">
        <f t="shared" si="6"/>
        <v>0</v>
      </c>
      <c r="I38" s="159">
        <f t="shared" si="6"/>
        <v>105000000</v>
      </c>
      <c r="J38" s="159">
        <f t="shared" si="6"/>
        <v>0</v>
      </c>
      <c r="K38" s="159">
        <f t="shared" si="6"/>
        <v>120000000</v>
      </c>
      <c r="L38" s="159">
        <f t="shared" si="6"/>
        <v>60000000</v>
      </c>
      <c r="M38" s="159">
        <f t="shared" si="6"/>
        <v>105000000</v>
      </c>
      <c r="N38" s="159">
        <f t="shared" si="6"/>
        <v>3426301.25</v>
      </c>
      <c r="O38" s="107">
        <f t="shared" si="6"/>
        <v>7114200</v>
      </c>
      <c r="P38" s="107">
        <f t="shared" si="6"/>
        <v>33947150.019999996</v>
      </c>
      <c r="Q38" s="107">
        <f t="shared" si="6"/>
        <v>3300233.54</v>
      </c>
      <c r="R38" s="278">
        <f t="shared" ref="R38:Z38" si="7">SUM(R35:R37)</f>
        <v>0</v>
      </c>
      <c r="S38" s="159">
        <f t="shared" si="7"/>
        <v>0</v>
      </c>
      <c r="T38" s="159">
        <f t="shared" si="7"/>
        <v>0</v>
      </c>
      <c r="U38" s="159">
        <f t="shared" si="7"/>
        <v>0</v>
      </c>
      <c r="V38" s="159">
        <f t="shared" si="7"/>
        <v>1039856.83</v>
      </c>
      <c r="W38" s="159">
        <f t="shared" si="7"/>
        <v>787500</v>
      </c>
      <c r="X38" s="159">
        <f t="shared" si="7"/>
        <v>596526.84</v>
      </c>
      <c r="Y38" s="159">
        <f t="shared" si="7"/>
        <v>299104.84999999998</v>
      </c>
      <c r="Z38" s="159">
        <f t="shared" si="7"/>
        <v>1028303.81</v>
      </c>
      <c r="AA38" s="159">
        <f>SUM(AA35:AA37)</f>
        <v>790558.65999999992</v>
      </c>
      <c r="AB38" s="159">
        <f>SUM(AB35:AB37)</f>
        <v>588836.55000000005</v>
      </c>
      <c r="AC38" s="165">
        <f>SUM(AC35:AC37)</f>
        <v>271389.19</v>
      </c>
      <c r="AD38" s="279"/>
      <c r="AE38" s="280"/>
      <c r="AF38" s="280"/>
      <c r="AG38" s="280"/>
      <c r="AH38" s="280"/>
      <c r="AI38" s="280"/>
      <c r="AJ38" s="280"/>
      <c r="AK38" s="280"/>
      <c r="AO38" s="281"/>
      <c r="AP38" s="279"/>
      <c r="AQ38" s="280"/>
      <c r="AR38" s="275"/>
      <c r="AS38" s="275"/>
      <c r="AT38" s="275"/>
      <c r="AU38" s="275"/>
      <c r="AV38" s="275"/>
      <c r="AW38" s="275"/>
      <c r="AX38" s="221"/>
      <c r="AY38" s="221"/>
      <c r="AZ38" s="221"/>
      <c r="BA38" s="282"/>
      <c r="BB38" s="283"/>
      <c r="BC38" s="1"/>
      <c r="BD38" s="13"/>
      <c r="BE38" s="193"/>
    </row>
    <row r="39" spans="1:57" s="108" customFormat="1">
      <c r="A39" s="26"/>
      <c r="B39" s="127"/>
      <c r="C39" s="105"/>
      <c r="D39" s="159"/>
      <c r="E39" s="165"/>
      <c r="F39" s="159"/>
      <c r="G39" s="159"/>
      <c r="H39" s="159"/>
      <c r="I39" s="159"/>
      <c r="J39" s="159"/>
      <c r="K39" s="159"/>
      <c r="L39" s="159"/>
      <c r="N39" s="159"/>
      <c r="O39" s="107"/>
      <c r="P39" s="107"/>
      <c r="Q39" s="107"/>
      <c r="R39" s="278"/>
      <c r="S39" s="159"/>
      <c r="T39" s="159"/>
      <c r="U39" s="159"/>
      <c r="V39" s="159"/>
      <c r="W39" s="159"/>
      <c r="X39" s="159"/>
      <c r="Y39" s="159"/>
      <c r="AC39" s="284"/>
      <c r="AD39" s="279"/>
      <c r="AE39" s="280"/>
      <c r="AF39" s="280"/>
      <c r="AG39" s="280"/>
      <c r="AH39" s="280"/>
      <c r="AI39" s="280"/>
      <c r="AJ39" s="280"/>
      <c r="AK39" s="280"/>
      <c r="AO39" s="281"/>
      <c r="AP39" s="279"/>
      <c r="AQ39" s="280"/>
      <c r="AR39" s="275"/>
      <c r="AS39" s="275"/>
      <c r="AT39" s="275"/>
      <c r="AU39" s="275"/>
      <c r="AV39" s="275"/>
      <c r="AW39" s="275"/>
      <c r="AX39" s="221"/>
      <c r="AY39" s="221"/>
      <c r="AZ39" s="221"/>
      <c r="BA39" s="282"/>
      <c r="BB39" s="283"/>
      <c r="BC39" s="1"/>
      <c r="BD39" s="13"/>
      <c r="BE39" s="193"/>
    </row>
    <row r="40" spans="1:57" s="108" customFormat="1">
      <c r="A40" s="245" t="s">
        <v>93</v>
      </c>
      <c r="B40" s="17"/>
      <c r="C40" s="8"/>
      <c r="D40" s="159"/>
      <c r="E40" s="165"/>
      <c r="F40" s="159"/>
      <c r="G40" s="159"/>
      <c r="H40" s="159"/>
      <c r="I40" s="159"/>
      <c r="J40" s="159"/>
      <c r="K40" s="159"/>
      <c r="L40" s="159"/>
      <c r="N40" s="159"/>
      <c r="O40" s="107"/>
      <c r="P40" s="107"/>
      <c r="Q40" s="107"/>
      <c r="R40" s="278"/>
      <c r="S40" s="159"/>
      <c r="T40" s="159"/>
      <c r="U40" s="159"/>
      <c r="V40" s="159"/>
      <c r="W40" s="159"/>
      <c r="X40" s="159"/>
      <c r="Y40" s="159"/>
      <c r="AC40" s="284"/>
      <c r="AD40" s="279"/>
      <c r="AE40" s="280"/>
      <c r="AF40" s="280"/>
      <c r="AG40" s="280"/>
      <c r="AH40" s="280"/>
      <c r="AI40" s="280"/>
      <c r="AJ40" s="280"/>
      <c r="AK40" s="280"/>
      <c r="AO40" s="281"/>
      <c r="BA40" s="287"/>
      <c r="BB40" s="283"/>
      <c r="BC40" s="1"/>
      <c r="BD40" s="13"/>
      <c r="BE40" s="193"/>
    </row>
    <row r="41" spans="1:57" s="108" customFormat="1" ht="21.6" customHeight="1">
      <c r="A41" s="26" t="s">
        <v>94</v>
      </c>
      <c r="B41" s="125" t="s">
        <v>295</v>
      </c>
      <c r="C41" s="8" t="s">
        <v>37</v>
      </c>
      <c r="D41" s="12">
        <f>'Anexo 1'!E41</f>
        <v>296000000</v>
      </c>
      <c r="E41" s="21">
        <f>'Anexo 2'!E41</f>
        <v>267664509.22</v>
      </c>
      <c r="F41" s="12" t="s">
        <v>33</v>
      </c>
      <c r="G41" s="12" t="s">
        <v>33</v>
      </c>
      <c r="H41" s="12">
        <v>0</v>
      </c>
      <c r="I41" s="12">
        <v>0</v>
      </c>
      <c r="J41" s="12">
        <v>0</v>
      </c>
      <c r="K41" s="12">
        <v>0</v>
      </c>
      <c r="L41" s="12">
        <v>37374665.859999999</v>
      </c>
      <c r="M41" s="12">
        <v>39012508.710000001</v>
      </c>
      <c r="N41" s="12">
        <v>62032244.909999996</v>
      </c>
      <c r="O41" s="7">
        <v>53087088.469999999</v>
      </c>
      <c r="P41" s="7">
        <v>59709468.840000004</v>
      </c>
      <c r="Q41" s="7">
        <f>+'Anexo 2'!F41</f>
        <v>16448532.43</v>
      </c>
      <c r="R41" s="37" t="s">
        <v>33</v>
      </c>
      <c r="S41" s="12" t="s">
        <v>33</v>
      </c>
      <c r="T41" s="12">
        <v>0</v>
      </c>
      <c r="U41" s="12">
        <v>0</v>
      </c>
      <c r="V41" s="12">
        <v>0</v>
      </c>
      <c r="W41" s="12">
        <v>0</v>
      </c>
      <c r="X41" s="12">
        <v>275444.44</v>
      </c>
      <c r="Y41" s="12">
        <v>654723.52</v>
      </c>
      <c r="Z41" s="12">
        <v>525697.44999999995</v>
      </c>
      <c r="AA41" s="12">
        <v>367992.26</v>
      </c>
      <c r="AB41" s="12">
        <v>202717.97</v>
      </c>
      <c r="AC41" s="21">
        <v>56527.81</v>
      </c>
      <c r="AD41" s="274" t="s">
        <v>33</v>
      </c>
      <c r="AE41" s="275" t="s">
        <v>33</v>
      </c>
      <c r="AF41" s="275">
        <v>0</v>
      </c>
      <c r="AG41" s="275">
        <v>0</v>
      </c>
      <c r="AH41" s="275">
        <v>0</v>
      </c>
      <c r="AI41" s="275">
        <v>0</v>
      </c>
      <c r="AJ41" s="275">
        <v>0.12626576304054055</v>
      </c>
      <c r="AK41" s="275">
        <v>0.25806477895270274</v>
      </c>
      <c r="AL41" s="275">
        <v>0.46760000000000002</v>
      </c>
      <c r="AM41" s="275">
        <v>0.64698144577702699</v>
      </c>
      <c r="AN41" s="275">
        <v>0.84870262429054055</v>
      </c>
      <c r="AO41" s="276">
        <f t="shared" ref="AO41" si="8">E41/D41</f>
        <v>0.90427199060810814</v>
      </c>
      <c r="AP41" s="288" t="s">
        <v>33</v>
      </c>
      <c r="AQ41" s="275" t="s">
        <v>33</v>
      </c>
      <c r="AR41" s="275">
        <v>0</v>
      </c>
      <c r="AS41" s="275">
        <v>7.1000000000000004E-3</v>
      </c>
      <c r="AT41" s="275">
        <v>2.5499999999999998E-2</v>
      </c>
      <c r="AU41" s="275">
        <v>6.0999999999999999E-2</v>
      </c>
      <c r="AV41" s="275">
        <v>0.20519999999999999</v>
      </c>
      <c r="AW41" s="169">
        <v>0.3392</v>
      </c>
      <c r="AX41" s="169">
        <v>0.45479999999999998</v>
      </c>
      <c r="AY41" s="275">
        <v>0.76060000000000005</v>
      </c>
      <c r="AZ41" s="289">
        <v>0.81179999999999997</v>
      </c>
      <c r="BA41" s="215">
        <f>'Anexo 2'!J41</f>
        <v>0.84189999999999998</v>
      </c>
      <c r="BB41" s="277">
        <v>3</v>
      </c>
      <c r="BC41" s="1"/>
      <c r="BD41" s="13"/>
      <c r="BE41" s="193"/>
    </row>
    <row r="42" spans="1:57" s="108" customFormat="1">
      <c r="A42" s="26"/>
      <c r="B42" s="1"/>
      <c r="C42" s="8"/>
      <c r="D42" s="159">
        <f t="shared" ref="D42:AC42" si="9">SUM(D41:D41)</f>
        <v>296000000</v>
      </c>
      <c r="E42" s="165">
        <f t="shared" si="9"/>
        <v>267664509.22</v>
      </c>
      <c r="F42" s="159">
        <f t="shared" si="9"/>
        <v>0</v>
      </c>
      <c r="G42" s="159">
        <f t="shared" si="9"/>
        <v>0</v>
      </c>
      <c r="H42" s="159">
        <f t="shared" si="9"/>
        <v>0</v>
      </c>
      <c r="I42" s="159">
        <f t="shared" si="9"/>
        <v>0</v>
      </c>
      <c r="J42" s="159">
        <f t="shared" si="9"/>
        <v>0</v>
      </c>
      <c r="K42" s="159">
        <f t="shared" si="9"/>
        <v>0</v>
      </c>
      <c r="L42" s="159">
        <f t="shared" si="9"/>
        <v>37374665.859999999</v>
      </c>
      <c r="M42" s="159">
        <f t="shared" si="9"/>
        <v>39012508.710000001</v>
      </c>
      <c r="N42" s="159">
        <f t="shared" si="9"/>
        <v>62032244.909999996</v>
      </c>
      <c r="O42" s="107">
        <f t="shared" si="9"/>
        <v>53087088.469999999</v>
      </c>
      <c r="P42" s="107">
        <f t="shared" si="9"/>
        <v>59709468.840000004</v>
      </c>
      <c r="Q42" s="107">
        <f t="shared" si="9"/>
        <v>16448532.43</v>
      </c>
      <c r="R42" s="278">
        <f t="shared" si="9"/>
        <v>0</v>
      </c>
      <c r="S42" s="159">
        <f t="shared" si="9"/>
        <v>0</v>
      </c>
      <c r="T42" s="159">
        <f t="shared" si="9"/>
        <v>0</v>
      </c>
      <c r="U42" s="159">
        <f t="shared" si="9"/>
        <v>0</v>
      </c>
      <c r="V42" s="159">
        <f t="shared" si="9"/>
        <v>0</v>
      </c>
      <c r="W42" s="159">
        <f t="shared" si="9"/>
        <v>0</v>
      </c>
      <c r="X42" s="159">
        <f t="shared" si="9"/>
        <v>275444.44</v>
      </c>
      <c r="Y42" s="159">
        <f t="shared" si="9"/>
        <v>654723.52</v>
      </c>
      <c r="Z42" s="159">
        <f t="shared" si="9"/>
        <v>525697.44999999995</v>
      </c>
      <c r="AA42" s="159">
        <f t="shared" si="9"/>
        <v>367992.26</v>
      </c>
      <c r="AB42" s="159">
        <f t="shared" si="9"/>
        <v>202717.97</v>
      </c>
      <c r="AC42" s="165">
        <f t="shared" si="9"/>
        <v>56527.81</v>
      </c>
      <c r="AD42" s="279"/>
      <c r="AE42" s="280"/>
      <c r="AF42" s="280"/>
      <c r="AG42" s="280"/>
      <c r="AH42" s="280"/>
      <c r="AI42" s="280"/>
      <c r="AJ42" s="280"/>
      <c r="AK42" s="280"/>
      <c r="AO42" s="281"/>
      <c r="AP42" s="279"/>
      <c r="AQ42" s="275"/>
      <c r="AR42" s="275"/>
      <c r="AS42" s="275"/>
      <c r="AT42" s="275"/>
      <c r="AU42" s="275"/>
      <c r="AV42" s="275"/>
      <c r="AW42" s="169"/>
      <c r="AX42" s="169"/>
      <c r="AY42" s="275"/>
      <c r="AZ42" s="221"/>
      <c r="BA42" s="282"/>
      <c r="BB42" s="283"/>
      <c r="BC42" s="1"/>
      <c r="BD42" s="13"/>
      <c r="BE42" s="193"/>
    </row>
    <row r="43" spans="1:57" s="1" customFormat="1">
      <c r="A43" s="27"/>
      <c r="B43" s="142"/>
      <c r="C43" s="8"/>
      <c r="D43" s="12"/>
      <c r="E43" s="21"/>
      <c r="F43" s="12"/>
      <c r="G43" s="12"/>
      <c r="H43" s="12"/>
      <c r="I43" s="12"/>
      <c r="J43" s="12"/>
      <c r="K43" s="12"/>
      <c r="L43" s="12"/>
      <c r="N43" s="12"/>
      <c r="O43" s="7"/>
      <c r="P43" s="7"/>
      <c r="Q43" s="7"/>
      <c r="R43" s="37"/>
      <c r="S43" s="12"/>
      <c r="T43" s="12"/>
      <c r="U43" s="12"/>
      <c r="V43" s="12"/>
      <c r="W43" s="12"/>
      <c r="X43" s="12"/>
      <c r="Y43" s="12"/>
      <c r="AC43" s="95"/>
      <c r="AD43" s="274"/>
      <c r="AE43" s="275"/>
      <c r="AF43" s="275"/>
      <c r="AG43" s="275"/>
      <c r="AH43" s="275"/>
      <c r="AI43" s="275"/>
      <c r="AJ43" s="275"/>
      <c r="AK43" s="275"/>
      <c r="AO43" s="261"/>
      <c r="AP43" s="274"/>
      <c r="AQ43" s="275"/>
      <c r="AR43" s="275"/>
      <c r="AS43" s="275"/>
      <c r="AT43" s="275"/>
      <c r="AU43" s="275"/>
      <c r="AV43" s="275"/>
      <c r="AW43" s="169"/>
      <c r="AX43" s="169"/>
      <c r="AY43" s="275"/>
      <c r="AZ43" s="169"/>
      <c r="BA43" s="215"/>
      <c r="BB43" s="283"/>
      <c r="BD43" s="13"/>
      <c r="BE43" s="193"/>
    </row>
    <row r="44" spans="1:57" s="1" customFormat="1">
      <c r="A44" s="245" t="s">
        <v>96</v>
      </c>
      <c r="C44" s="8"/>
      <c r="D44" s="12"/>
      <c r="E44" s="21"/>
      <c r="F44" s="12"/>
      <c r="G44" s="12"/>
      <c r="H44" s="12"/>
      <c r="I44" s="12"/>
      <c r="J44" s="12"/>
      <c r="K44" s="12"/>
      <c r="L44" s="12"/>
      <c r="N44" s="12"/>
      <c r="O44" s="7"/>
      <c r="P44" s="7"/>
      <c r="Q44" s="7"/>
      <c r="R44" s="37"/>
      <c r="S44" s="12"/>
      <c r="T44" s="12"/>
      <c r="U44" s="12"/>
      <c r="V44" s="12"/>
      <c r="W44" s="12"/>
      <c r="X44" s="12"/>
      <c r="Y44" s="12"/>
      <c r="AC44" s="95"/>
      <c r="AD44" s="274"/>
      <c r="AE44" s="275"/>
      <c r="AF44" s="275"/>
      <c r="AG44" s="275"/>
      <c r="AH44" s="275"/>
      <c r="AI44" s="275"/>
      <c r="AJ44" s="275"/>
      <c r="AK44" s="275"/>
      <c r="AO44" s="261"/>
      <c r="AP44" s="274"/>
      <c r="AQ44" s="275"/>
      <c r="AR44" s="275"/>
      <c r="AS44" s="275"/>
      <c r="AT44" s="275"/>
      <c r="AU44" s="275"/>
      <c r="AV44" s="275"/>
      <c r="AW44" s="169"/>
      <c r="AX44" s="169"/>
      <c r="AY44" s="275"/>
      <c r="AZ44" s="169"/>
      <c r="BA44" s="215"/>
      <c r="BB44" s="283"/>
      <c r="BD44" s="13"/>
      <c r="BE44" s="193"/>
    </row>
    <row r="45" spans="1:57" s="1" customFormat="1" ht="22.95" customHeight="1">
      <c r="A45" s="26" t="s">
        <v>97</v>
      </c>
      <c r="B45" s="290" t="s">
        <v>302</v>
      </c>
      <c r="C45" s="8" t="s">
        <v>70</v>
      </c>
      <c r="D45" s="12">
        <f>'Anexo 1'!E45</f>
        <v>161555196.41969171</v>
      </c>
      <c r="E45" s="21">
        <f>'Anexo 2'!E45</f>
        <v>38011497.221531577</v>
      </c>
      <c r="F45" s="12" t="s">
        <v>33</v>
      </c>
      <c r="G45" s="12" t="s">
        <v>33</v>
      </c>
      <c r="H45" s="12" t="s">
        <v>33</v>
      </c>
      <c r="I45" s="12" t="s">
        <v>33</v>
      </c>
      <c r="J45" s="12">
        <v>0</v>
      </c>
      <c r="K45" s="12">
        <f>17318639/K80</f>
        <v>157399.24566027446</v>
      </c>
      <c r="L45" s="12">
        <f>1216372948/L80</f>
        <v>11210810.580645161</v>
      </c>
      <c r="M45" s="12">
        <f>(1118131105)/M80</f>
        <v>10848269.185990104</v>
      </c>
      <c r="N45" s="12">
        <f>1399114822/N80</f>
        <v>12155645.716768028</v>
      </c>
      <c r="O45" s="7">
        <v>4167945.4759196057</v>
      </c>
      <c r="P45" s="7">
        <f>(25378474+(1191255844-(25378474)))/P80</f>
        <v>8402143.0667230915</v>
      </c>
      <c r="Q45" s="7">
        <f>+'Anexo 2'!F45</f>
        <v>3875887.021382397</v>
      </c>
      <c r="R45" s="37" t="s">
        <v>33</v>
      </c>
      <c r="S45" s="12" t="s">
        <v>33</v>
      </c>
      <c r="T45" s="12" t="s">
        <v>33</v>
      </c>
      <c r="U45" s="12" t="s">
        <v>33</v>
      </c>
      <c r="V45" s="12">
        <v>0</v>
      </c>
      <c r="W45" s="12">
        <v>3273322.4019999998</v>
      </c>
      <c r="X45" s="12">
        <v>235399.253</v>
      </c>
      <c r="Y45" s="12">
        <v>227368.64600000001</v>
      </c>
      <c r="Z45" s="12">
        <v>204064.986</v>
      </c>
      <c r="AA45" s="12">
        <v>164612.24900000001</v>
      </c>
      <c r="AB45" s="12">
        <v>149433.86199999999</v>
      </c>
      <c r="AC45" s="21">
        <v>0</v>
      </c>
      <c r="AD45" s="274" t="s">
        <v>33</v>
      </c>
      <c r="AE45" s="275" t="s">
        <v>33</v>
      </c>
      <c r="AF45" s="275" t="s">
        <v>33</v>
      </c>
      <c r="AG45" s="275" t="s">
        <v>33</v>
      </c>
      <c r="AH45" s="275" t="s">
        <v>33</v>
      </c>
      <c r="AI45" s="275">
        <v>6.663321534377284E-4</v>
      </c>
      <c r="AJ45" s="275">
        <v>4.7466106998576431E-2</v>
      </c>
      <c r="AK45" s="275">
        <v>9.0486041014197216E-2</v>
      </c>
      <c r="AL45" s="275">
        <v>0.14431678327113232</v>
      </c>
      <c r="AM45" s="275">
        <v>0.16546039494440384</v>
      </c>
      <c r="AN45" s="275">
        <v>0.21129379281289679</v>
      </c>
      <c r="AO45" s="276">
        <f t="shared" ref="AO45" si="10">E45/D45</f>
        <v>0.23528489373244582</v>
      </c>
      <c r="AP45" s="274" t="s">
        <v>33</v>
      </c>
      <c r="AQ45" s="275" t="s">
        <v>33</v>
      </c>
      <c r="AR45" s="275" t="s">
        <v>33</v>
      </c>
      <c r="AS45" s="275" t="s">
        <v>33</v>
      </c>
      <c r="AT45" s="275">
        <v>2.5000000000000001E-3</v>
      </c>
      <c r="AU45" s="275">
        <v>1.6477200000000001E-2</v>
      </c>
      <c r="AV45" s="275">
        <v>0.10839093399999999</v>
      </c>
      <c r="AW45" s="169">
        <v>0.16761234999999997</v>
      </c>
      <c r="AX45" s="169">
        <v>0.2567179544</v>
      </c>
      <c r="AY45" s="275">
        <v>0.3014</v>
      </c>
      <c r="AZ45" s="169">
        <v>0.35139999999999999</v>
      </c>
      <c r="BA45" s="215">
        <f>'Anexo 2'!J45</f>
        <v>0.37240000000000001</v>
      </c>
      <c r="BB45" s="277">
        <v>1</v>
      </c>
      <c r="BD45" s="13"/>
      <c r="BE45" s="193"/>
    </row>
    <row r="46" spans="1:57" s="1" customFormat="1">
      <c r="A46" s="26"/>
      <c r="C46" s="6"/>
      <c r="D46" s="159">
        <f t="shared" ref="D46:AC46" si="11">SUM(D45:D45)</f>
        <v>161555196.41969171</v>
      </c>
      <c r="E46" s="165">
        <f t="shared" si="11"/>
        <v>38011497.221531577</v>
      </c>
      <c r="F46" s="159">
        <f t="shared" si="11"/>
        <v>0</v>
      </c>
      <c r="G46" s="159">
        <f t="shared" si="11"/>
        <v>0</v>
      </c>
      <c r="H46" s="159">
        <f t="shared" si="11"/>
        <v>0</v>
      </c>
      <c r="I46" s="159">
        <f t="shared" si="11"/>
        <v>0</v>
      </c>
      <c r="J46" s="159">
        <f t="shared" si="11"/>
        <v>0</v>
      </c>
      <c r="K46" s="159">
        <f t="shared" si="11"/>
        <v>157399.24566027446</v>
      </c>
      <c r="L46" s="159">
        <f t="shared" si="11"/>
        <v>11210810.580645161</v>
      </c>
      <c r="M46" s="159">
        <f t="shared" si="11"/>
        <v>10848269.185990104</v>
      </c>
      <c r="N46" s="159">
        <f t="shared" si="11"/>
        <v>12155645.716768028</v>
      </c>
      <c r="O46" s="107">
        <f t="shared" si="11"/>
        <v>4167945.4759196057</v>
      </c>
      <c r="P46" s="107">
        <f t="shared" si="11"/>
        <v>8402143.0667230915</v>
      </c>
      <c r="Q46" s="107">
        <f t="shared" si="11"/>
        <v>3875887.021382397</v>
      </c>
      <c r="R46" s="278">
        <f t="shared" si="11"/>
        <v>0</v>
      </c>
      <c r="S46" s="159">
        <f t="shared" si="11"/>
        <v>0</v>
      </c>
      <c r="T46" s="159">
        <f t="shared" si="11"/>
        <v>0</v>
      </c>
      <c r="U46" s="159">
        <f t="shared" si="11"/>
        <v>0</v>
      </c>
      <c r="V46" s="159">
        <f t="shared" si="11"/>
        <v>0</v>
      </c>
      <c r="W46" s="159">
        <f t="shared" si="11"/>
        <v>3273322.4019999998</v>
      </c>
      <c r="X46" s="159">
        <f t="shared" si="11"/>
        <v>235399.253</v>
      </c>
      <c r="Y46" s="159">
        <f t="shared" si="11"/>
        <v>227368.64600000001</v>
      </c>
      <c r="Z46" s="159">
        <f t="shared" si="11"/>
        <v>204064.986</v>
      </c>
      <c r="AA46" s="159">
        <f t="shared" ref="AA46" si="12">SUM(AA45:AA45)</f>
        <v>164612.24900000001</v>
      </c>
      <c r="AB46" s="159">
        <f t="shared" si="11"/>
        <v>149433.86199999999</v>
      </c>
      <c r="AC46" s="165">
        <f t="shared" si="11"/>
        <v>0</v>
      </c>
      <c r="AD46" s="279"/>
      <c r="AE46" s="280"/>
      <c r="AF46" s="280"/>
      <c r="AG46" s="280"/>
      <c r="AH46" s="280"/>
      <c r="AI46" s="280"/>
      <c r="AJ46" s="280"/>
      <c r="AK46" s="280"/>
      <c r="AO46" s="261"/>
      <c r="AP46" s="274"/>
      <c r="AQ46" s="275"/>
      <c r="AR46" s="275"/>
      <c r="AS46" s="275"/>
      <c r="AT46" s="275"/>
      <c r="AU46" s="275"/>
      <c r="AV46" s="275"/>
      <c r="AW46" s="169"/>
      <c r="AX46" s="169"/>
      <c r="AY46" s="275"/>
      <c r="AZ46" s="169"/>
      <c r="BA46" s="215"/>
      <c r="BB46" s="283"/>
      <c r="BD46" s="13"/>
      <c r="BE46" s="193"/>
    </row>
    <row r="47" spans="1:57" s="1" customFormat="1">
      <c r="A47" s="26"/>
      <c r="C47" s="6"/>
      <c r="D47" s="159"/>
      <c r="E47" s="291"/>
      <c r="F47" s="159"/>
      <c r="G47" s="159"/>
      <c r="H47" s="159"/>
      <c r="I47" s="159"/>
      <c r="J47" s="159"/>
      <c r="K47" s="159"/>
      <c r="L47" s="159"/>
      <c r="N47" s="159"/>
      <c r="O47" s="107"/>
      <c r="P47" s="107"/>
      <c r="Q47" s="107"/>
      <c r="R47" s="278"/>
      <c r="S47" s="159"/>
      <c r="T47" s="159"/>
      <c r="U47" s="159"/>
      <c r="V47" s="159"/>
      <c r="W47" s="159"/>
      <c r="X47" s="159"/>
      <c r="Y47" s="159"/>
      <c r="AC47" s="95"/>
      <c r="AD47" s="279"/>
      <c r="AE47" s="280"/>
      <c r="AF47" s="280"/>
      <c r="AG47" s="280"/>
      <c r="AH47" s="280"/>
      <c r="AI47" s="280"/>
      <c r="AJ47" s="280"/>
      <c r="AK47" s="280"/>
      <c r="AO47" s="261"/>
      <c r="AP47" s="274"/>
      <c r="AQ47" s="275"/>
      <c r="AR47" s="275"/>
      <c r="AS47" s="275"/>
      <c r="AT47" s="275"/>
      <c r="AU47" s="275"/>
      <c r="AV47" s="275"/>
      <c r="AW47" s="275"/>
      <c r="AX47" s="169"/>
      <c r="AY47" s="169"/>
      <c r="AZ47" s="169"/>
      <c r="BA47" s="215"/>
      <c r="BB47" s="283"/>
      <c r="BD47" s="13"/>
      <c r="BE47" s="193"/>
    </row>
    <row r="48" spans="1:57" s="1" customFormat="1">
      <c r="A48" s="26" t="s">
        <v>98</v>
      </c>
      <c r="B48" s="127"/>
      <c r="C48" s="6"/>
      <c r="D48" s="159">
        <f>D20+D32+D38+D42+D46</f>
        <v>4482911653.709692</v>
      </c>
      <c r="E48" s="165">
        <f t="shared" ref="E48:AC48" si="13">E20+E32+E38+E42+E46</f>
        <v>2088240178.4515316</v>
      </c>
      <c r="F48" s="159">
        <f t="shared" si="13"/>
        <v>8500000</v>
      </c>
      <c r="G48" s="159">
        <f t="shared" si="13"/>
        <v>18000000</v>
      </c>
      <c r="H48" s="159">
        <f t="shared" si="13"/>
        <v>40154590.409999996</v>
      </c>
      <c r="I48" s="159">
        <f t="shared" si="13"/>
        <v>139267306.34999999</v>
      </c>
      <c r="J48" s="159">
        <f t="shared" si="13"/>
        <v>69786506.260000005</v>
      </c>
      <c r="K48" s="159">
        <f t="shared" si="13"/>
        <v>252948256.08566028</v>
      </c>
      <c r="L48" s="159">
        <f t="shared" si="13"/>
        <v>195557387.96064517</v>
      </c>
      <c r="M48" s="159">
        <f t="shared" si="13"/>
        <v>280902448.01599008</v>
      </c>
      <c r="N48" s="159">
        <f t="shared" si="13"/>
        <v>198822511.56676802</v>
      </c>
      <c r="O48" s="159">
        <f t="shared" si="13"/>
        <v>360355501.14591956</v>
      </c>
      <c r="P48" s="159">
        <f t="shared" si="13"/>
        <v>352185836.36672306</v>
      </c>
      <c r="Q48" s="159">
        <f t="shared" si="13"/>
        <v>154885237.7313824</v>
      </c>
      <c r="R48" s="292">
        <f t="shared" si="13"/>
        <v>299893.65999999997</v>
      </c>
      <c r="S48" s="159">
        <f t="shared" si="13"/>
        <v>758558.87</v>
      </c>
      <c r="T48" s="159">
        <f t="shared" si="13"/>
        <v>2115883.38</v>
      </c>
      <c r="U48" s="159">
        <f t="shared" si="13"/>
        <v>3603237.3399999994</v>
      </c>
      <c r="V48" s="159">
        <f t="shared" si="13"/>
        <v>4996286.3999999994</v>
      </c>
      <c r="W48" s="159">
        <f t="shared" si="13"/>
        <v>7367995.6320000002</v>
      </c>
      <c r="X48" s="159">
        <f t="shared" si="13"/>
        <v>4672827.1129999999</v>
      </c>
      <c r="Y48" s="159">
        <f t="shared" si="13"/>
        <v>5111411.4059999995</v>
      </c>
      <c r="Z48" s="159">
        <f t="shared" si="13"/>
        <v>6683668.5159999998</v>
      </c>
      <c r="AA48" s="159">
        <f t="shared" si="13"/>
        <v>5706149.9890000001</v>
      </c>
      <c r="AB48" s="159">
        <f t="shared" si="13"/>
        <v>5254419.4119999995</v>
      </c>
      <c r="AC48" s="165">
        <f t="shared" si="13"/>
        <v>2381309.65</v>
      </c>
      <c r="AD48" s="279"/>
      <c r="AE48" s="280"/>
      <c r="AF48" s="280"/>
      <c r="AG48" s="280"/>
      <c r="AH48" s="280"/>
      <c r="AI48" s="280"/>
      <c r="AJ48" s="280"/>
      <c r="AK48" s="280"/>
      <c r="AL48" s="280"/>
      <c r="AM48" s="280"/>
      <c r="AN48" s="280"/>
      <c r="AO48" s="293"/>
      <c r="AP48" s="274"/>
      <c r="AQ48" s="275"/>
      <c r="AR48" s="275"/>
      <c r="AS48" s="275"/>
      <c r="AT48" s="275"/>
      <c r="AU48" s="275"/>
      <c r="AV48" s="275"/>
      <c r="AW48" s="275"/>
      <c r="BA48" s="95"/>
      <c r="BB48" s="283"/>
      <c r="BE48" s="294"/>
    </row>
    <row r="49" spans="1:93" s="313" customFormat="1" ht="15" thickBot="1">
      <c r="A49" s="54"/>
      <c r="B49" s="295"/>
      <c r="C49" s="296"/>
      <c r="D49" s="297"/>
      <c r="E49" s="298"/>
      <c r="F49" s="299"/>
      <c r="G49" s="299"/>
      <c r="H49" s="299"/>
      <c r="I49" s="222"/>
      <c r="J49" s="222"/>
      <c r="K49" s="222"/>
      <c r="L49" s="222"/>
      <c r="M49" s="222"/>
      <c r="N49" s="222"/>
      <c r="O49" s="222"/>
      <c r="P49" s="222"/>
      <c r="Q49" s="222"/>
      <c r="R49" s="300"/>
      <c r="S49" s="222"/>
      <c r="T49" s="222"/>
      <c r="U49" s="222"/>
      <c r="V49" s="222"/>
      <c r="W49" s="222"/>
      <c r="X49" s="222"/>
      <c r="Y49" s="222"/>
      <c r="Z49" s="222"/>
      <c r="AA49" s="222"/>
      <c r="AB49" s="222"/>
      <c r="AC49" s="301"/>
      <c r="AD49" s="302"/>
      <c r="AE49" s="303"/>
      <c r="AF49" s="304"/>
      <c r="AG49" s="304"/>
      <c r="AH49" s="305"/>
      <c r="AI49" s="305"/>
      <c r="AJ49" s="305"/>
      <c r="AK49" s="305"/>
      <c r="AL49" s="305"/>
      <c r="AM49" s="304"/>
      <c r="AN49" s="304"/>
      <c r="AO49" s="306"/>
      <c r="AP49" s="307"/>
      <c r="AQ49" s="305"/>
      <c r="AR49" s="305"/>
      <c r="AS49" s="305"/>
      <c r="AT49" s="305"/>
      <c r="AU49" s="308"/>
      <c r="AV49" s="308"/>
      <c r="AW49" s="308"/>
      <c r="AX49" s="309"/>
      <c r="AY49" s="309"/>
      <c r="AZ49" s="309"/>
      <c r="BA49" s="310"/>
      <c r="BB49" s="311"/>
      <c r="BC49" s="168"/>
      <c r="BD49" s="168"/>
      <c r="BE49" s="312"/>
      <c r="BF49" s="168"/>
      <c r="BG49" s="168"/>
      <c r="BH49" s="168"/>
      <c r="BI49" s="168"/>
      <c r="BJ49" s="168"/>
      <c r="BK49" s="168"/>
      <c r="BL49" s="168"/>
      <c r="BM49" s="168"/>
      <c r="BN49" s="168"/>
      <c r="BO49" s="168"/>
      <c r="BP49" s="168"/>
      <c r="BQ49" s="168"/>
      <c r="BR49" s="168"/>
      <c r="BS49" s="168"/>
      <c r="BT49" s="168"/>
      <c r="BU49" s="168"/>
      <c r="BV49" s="168"/>
      <c r="BW49" s="168"/>
      <c r="BX49" s="168"/>
      <c r="BY49" s="168"/>
      <c r="BZ49" s="168"/>
      <c r="CA49" s="168"/>
      <c r="CB49" s="168"/>
      <c r="CC49" s="168"/>
      <c r="CD49" s="168"/>
      <c r="CE49" s="168"/>
      <c r="CF49" s="168"/>
      <c r="CG49" s="168"/>
      <c r="CH49" s="168"/>
      <c r="CI49" s="168"/>
      <c r="CJ49" s="168"/>
      <c r="CK49" s="168"/>
      <c r="CL49" s="168"/>
      <c r="CM49" s="168"/>
      <c r="CN49" s="168"/>
      <c r="CO49" s="168"/>
    </row>
    <row r="50" spans="1:93">
      <c r="A50" s="313"/>
      <c r="B50" s="313"/>
      <c r="C50" s="313"/>
      <c r="E50" s="265"/>
      <c r="F50" s="313"/>
      <c r="G50" s="313"/>
      <c r="H50" s="313"/>
      <c r="I50" s="313"/>
      <c r="J50" s="313"/>
      <c r="K50" s="108"/>
      <c r="L50" s="108"/>
      <c r="M50" s="108"/>
      <c r="N50" s="108"/>
      <c r="O50" s="108"/>
      <c r="P50" s="314"/>
      <c r="Q50" s="314"/>
      <c r="R50" s="108"/>
      <c r="S50" s="108"/>
      <c r="T50" s="108"/>
      <c r="U50" s="108"/>
      <c r="V50" s="108"/>
      <c r="W50" s="108"/>
      <c r="X50" s="108"/>
      <c r="Y50" s="108"/>
      <c r="Z50" s="108"/>
      <c r="AA50" s="108"/>
      <c r="AB50" s="108"/>
      <c r="AC50" s="108"/>
      <c r="AD50" s="168"/>
      <c r="AE50" s="168"/>
      <c r="AF50" s="108"/>
      <c r="AG50" s="108"/>
      <c r="AH50" s="313"/>
      <c r="AI50" s="313"/>
      <c r="AJ50" s="313"/>
      <c r="AK50" s="313"/>
      <c r="AL50" s="313"/>
      <c r="AM50" s="313"/>
      <c r="AN50" s="313"/>
      <c r="AO50" s="313"/>
      <c r="BA50" s="1"/>
      <c r="BB50" s="36"/>
    </row>
    <row r="51" spans="1:93" ht="27.6" customHeight="1">
      <c r="A51" s="313" t="s">
        <v>140</v>
      </c>
      <c r="B51" s="313"/>
      <c r="C51" s="313"/>
      <c r="E51" s="265"/>
      <c r="F51" s="313"/>
      <c r="G51" s="313"/>
      <c r="H51" s="313"/>
      <c r="M51" s="315"/>
      <c r="N51" s="315"/>
      <c r="O51" s="315"/>
      <c r="P51" s="315"/>
      <c r="Q51" s="315"/>
      <c r="R51" s="316"/>
      <c r="S51" s="316"/>
      <c r="T51" s="316"/>
      <c r="U51" s="316"/>
      <c r="V51" s="316"/>
      <c r="W51" s="316"/>
      <c r="X51" s="316"/>
      <c r="Y51" s="316"/>
      <c r="Z51" s="316"/>
      <c r="AA51" s="316"/>
      <c r="AB51" s="316"/>
      <c r="AC51" s="316"/>
      <c r="AD51" s="168"/>
      <c r="AE51" s="168"/>
      <c r="AF51" s="108"/>
      <c r="AG51" s="108"/>
      <c r="AH51" s="313"/>
      <c r="AI51" s="313"/>
      <c r="AJ51" s="313"/>
      <c r="AK51" s="313"/>
      <c r="AL51" s="313"/>
      <c r="AM51" s="313"/>
      <c r="AN51" s="313"/>
      <c r="AO51" s="313"/>
      <c r="BA51" s="1"/>
      <c r="BB51" s="36"/>
    </row>
    <row r="52" spans="1:93" s="3" customFormat="1" ht="12.75" customHeight="1">
      <c r="K52" s="317"/>
      <c r="L52" s="317"/>
      <c r="M52" s="317"/>
      <c r="N52" s="317"/>
      <c r="O52" s="317"/>
      <c r="P52" s="317"/>
      <c r="Q52" s="317"/>
      <c r="R52" s="317"/>
      <c r="S52" s="317"/>
      <c r="T52" s="317"/>
      <c r="U52" s="317"/>
      <c r="V52" s="317"/>
      <c r="W52" s="317"/>
      <c r="X52" s="317"/>
      <c r="Y52" s="317"/>
      <c r="Z52" s="317"/>
      <c r="AA52" s="317"/>
      <c r="AB52" s="317"/>
      <c r="AC52" s="317"/>
      <c r="BB52" s="36"/>
      <c r="BE52" s="252"/>
    </row>
    <row r="53" spans="1:93" s="3" customFormat="1" ht="18" customHeight="1">
      <c r="A53" s="137" t="s">
        <v>100</v>
      </c>
      <c r="B53" s="137"/>
      <c r="AH53" s="318"/>
      <c r="BB53" s="36"/>
      <c r="BE53" s="252"/>
    </row>
    <row r="54" spans="1:93" s="3" customFormat="1" ht="26.4" customHeight="1">
      <c r="A54" s="419" t="s">
        <v>284</v>
      </c>
      <c r="B54" s="419"/>
      <c r="C54" s="419"/>
      <c r="D54" s="419"/>
      <c r="E54" s="419"/>
      <c r="F54" s="419"/>
      <c r="G54" s="419"/>
      <c r="BE54" s="252"/>
    </row>
    <row r="55" spans="1:93" s="3" customFormat="1" ht="30.6" customHeight="1">
      <c r="A55" s="419" t="s">
        <v>285</v>
      </c>
      <c r="B55" s="419"/>
      <c r="C55" s="419"/>
      <c r="D55" s="419"/>
      <c r="E55" s="419"/>
      <c r="F55" s="419"/>
      <c r="G55" s="419"/>
      <c r="BE55" s="252"/>
    </row>
    <row r="56" spans="1:93" s="3" customFormat="1" ht="37.200000000000003" customHeight="1">
      <c r="A56" s="419" t="s">
        <v>305</v>
      </c>
      <c r="B56" s="419"/>
      <c r="C56" s="419"/>
      <c r="D56" s="419"/>
      <c r="E56" s="419"/>
      <c r="F56" s="419"/>
      <c r="G56" s="419"/>
      <c r="BE56" s="252"/>
    </row>
    <row r="57" spans="1:93" s="3" customFormat="1" ht="22.8" customHeight="1">
      <c r="A57" s="418" t="s">
        <v>292</v>
      </c>
      <c r="B57" s="419"/>
      <c r="C57" s="419"/>
      <c r="D57" s="419"/>
      <c r="E57" s="419"/>
      <c r="F57" s="419"/>
      <c r="G57" s="419"/>
      <c r="H57" s="184"/>
      <c r="I57" s="184"/>
      <c r="J57" s="184"/>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4"/>
      <c r="AU57" s="184"/>
      <c r="BE57" s="252"/>
    </row>
    <row r="58" spans="1:93" s="3" customFormat="1" ht="19.2" customHeight="1">
      <c r="A58" s="419" t="s">
        <v>293</v>
      </c>
      <c r="B58" s="419"/>
      <c r="C58" s="419"/>
      <c r="D58" s="419"/>
      <c r="E58" s="419"/>
      <c r="F58" s="419"/>
      <c r="G58" s="419"/>
      <c r="H58" s="184"/>
      <c r="I58" s="184"/>
      <c r="J58" s="184"/>
      <c r="K58" s="184"/>
      <c r="L58" s="184"/>
      <c r="M58" s="184"/>
      <c r="N58" s="184"/>
      <c r="O58" s="184"/>
      <c r="P58" s="184"/>
      <c r="Q58" s="184"/>
      <c r="R58" s="184"/>
      <c r="S58" s="184"/>
      <c r="T58" s="184"/>
      <c r="U58" s="184"/>
      <c r="V58" s="184"/>
      <c r="W58" s="184"/>
      <c r="X58" s="184"/>
      <c r="Y58" s="184"/>
      <c r="Z58" s="184"/>
      <c r="AA58" s="184"/>
      <c r="AB58" s="184"/>
      <c r="AC58" s="184"/>
      <c r="AD58" s="184"/>
      <c r="AE58" s="184"/>
      <c r="AF58" s="184"/>
      <c r="AG58" s="184"/>
      <c r="AH58" s="184"/>
      <c r="AI58" s="184"/>
      <c r="AJ58" s="184"/>
      <c r="AK58" s="184"/>
      <c r="AL58" s="184"/>
      <c r="AM58" s="184"/>
      <c r="AN58" s="184"/>
      <c r="AO58" s="184"/>
      <c r="AP58" s="184"/>
      <c r="AQ58" s="184"/>
      <c r="AR58" s="184"/>
      <c r="AS58" s="184"/>
      <c r="AT58" s="184"/>
      <c r="AU58" s="184"/>
      <c r="BE58" s="252"/>
    </row>
    <row r="59" spans="1:93" s="3" customFormat="1" ht="19.2" customHeight="1">
      <c r="A59" s="459" t="s">
        <v>310</v>
      </c>
      <c r="B59" s="459"/>
      <c r="C59" s="459"/>
      <c r="D59" s="459"/>
      <c r="E59" s="459"/>
      <c r="F59" s="459"/>
      <c r="G59" s="459"/>
      <c r="H59" s="184"/>
      <c r="I59" s="184"/>
      <c r="J59" s="184"/>
      <c r="K59" s="184"/>
      <c r="L59" s="184"/>
      <c r="M59" s="184"/>
      <c r="N59" s="184"/>
      <c r="O59" s="184"/>
      <c r="P59" s="184"/>
      <c r="Q59" s="184"/>
      <c r="R59" s="184"/>
      <c r="S59" s="184"/>
      <c r="T59" s="184"/>
      <c r="U59" s="184"/>
      <c r="V59" s="184"/>
      <c r="W59" s="184"/>
      <c r="X59" s="184"/>
      <c r="Y59" s="184"/>
      <c r="Z59" s="184"/>
      <c r="AA59" s="184"/>
      <c r="AB59" s="184"/>
      <c r="AC59" s="184"/>
      <c r="AD59" s="184"/>
      <c r="AE59" s="184"/>
      <c r="AF59" s="184"/>
      <c r="AG59" s="184"/>
      <c r="AH59" s="184"/>
      <c r="AI59" s="184"/>
      <c r="AJ59" s="184"/>
      <c r="AK59" s="184"/>
      <c r="AL59" s="184"/>
      <c r="AM59" s="184"/>
      <c r="AN59" s="184"/>
      <c r="AO59" s="184"/>
      <c r="AP59" s="184"/>
      <c r="AQ59" s="184"/>
      <c r="AR59" s="184"/>
      <c r="AS59" s="184"/>
      <c r="AT59" s="184"/>
      <c r="AU59" s="184"/>
      <c r="BE59" s="252"/>
    </row>
    <row r="60" spans="1:93" s="3" customFormat="1" ht="22.8" customHeight="1">
      <c r="A60" s="458" t="s">
        <v>296</v>
      </c>
      <c r="B60" s="458"/>
      <c r="C60" s="458"/>
      <c r="D60" s="458"/>
      <c r="E60" s="458"/>
      <c r="F60" s="458"/>
      <c r="G60" s="458"/>
      <c r="H60" s="184"/>
      <c r="I60" s="184"/>
      <c r="J60" s="184"/>
      <c r="K60" s="184"/>
      <c r="L60" s="184"/>
      <c r="M60" s="184"/>
      <c r="N60" s="184"/>
      <c r="O60" s="184"/>
      <c r="P60" s="184"/>
      <c r="Q60" s="184"/>
      <c r="R60" s="184"/>
      <c r="S60" s="184"/>
      <c r="T60" s="184"/>
      <c r="U60" s="184"/>
      <c r="V60" s="184"/>
      <c r="W60" s="184"/>
      <c r="X60" s="184"/>
      <c r="Y60" s="184"/>
      <c r="Z60" s="184"/>
      <c r="AA60" s="184"/>
      <c r="AB60" s="184"/>
      <c r="AC60" s="184"/>
      <c r="AD60" s="184"/>
      <c r="AE60" s="184"/>
      <c r="AF60" s="184"/>
      <c r="AG60" s="184"/>
      <c r="AH60" s="184"/>
      <c r="AI60" s="184"/>
      <c r="AJ60" s="184"/>
      <c r="AK60" s="184"/>
      <c r="AL60" s="184"/>
      <c r="AM60" s="184"/>
      <c r="AN60" s="184"/>
      <c r="AO60" s="184"/>
      <c r="AP60" s="184"/>
      <c r="AQ60" s="184"/>
      <c r="AR60" s="184"/>
      <c r="AS60" s="184"/>
      <c r="AT60" s="184"/>
      <c r="AU60" s="184"/>
      <c r="BE60" s="252"/>
    </row>
    <row r="61" spans="1:93" s="3" customFormat="1" ht="18.600000000000001" customHeight="1">
      <c r="A61" s="419" t="s">
        <v>297</v>
      </c>
      <c r="B61" s="419"/>
      <c r="C61" s="419"/>
      <c r="D61" s="419"/>
      <c r="E61" s="419"/>
      <c r="F61" s="419"/>
      <c r="G61" s="419"/>
      <c r="H61" s="184"/>
      <c r="I61" s="184"/>
      <c r="J61" s="184"/>
      <c r="K61" s="184"/>
      <c r="L61" s="184"/>
      <c r="M61" s="184"/>
      <c r="N61" s="184"/>
      <c r="O61" s="184"/>
      <c r="P61" s="184"/>
      <c r="Q61" s="184"/>
      <c r="R61" s="184"/>
      <c r="S61" s="184"/>
      <c r="T61" s="184"/>
      <c r="U61" s="184"/>
      <c r="V61" s="184"/>
      <c r="W61" s="184"/>
      <c r="X61" s="184"/>
      <c r="Y61" s="184"/>
      <c r="Z61" s="184"/>
      <c r="AA61" s="184"/>
      <c r="AB61" s="184"/>
      <c r="AC61" s="184"/>
      <c r="AD61" s="184"/>
      <c r="AE61" s="184"/>
      <c r="AF61" s="184"/>
      <c r="AG61" s="184"/>
      <c r="AH61" s="184"/>
      <c r="AI61" s="184"/>
      <c r="AJ61" s="184"/>
      <c r="AK61" s="184"/>
      <c r="AL61" s="184"/>
      <c r="AM61" s="184"/>
      <c r="AN61" s="184"/>
      <c r="AO61" s="184"/>
      <c r="AP61" s="184"/>
      <c r="AQ61" s="184"/>
      <c r="AR61" s="184"/>
      <c r="AS61" s="184"/>
      <c r="AT61" s="184"/>
      <c r="AU61" s="184"/>
      <c r="AV61" s="320"/>
      <c r="AW61" s="320"/>
      <c r="BE61" s="252"/>
    </row>
    <row r="62" spans="1:93" s="3" customFormat="1" ht="18.600000000000001" customHeight="1">
      <c r="H62" s="184"/>
      <c r="I62" s="184"/>
      <c r="J62" s="184"/>
      <c r="K62" s="184"/>
      <c r="L62" s="184"/>
      <c r="M62" s="184"/>
      <c r="N62" s="184"/>
      <c r="O62" s="184"/>
      <c r="P62" s="184"/>
      <c r="Q62" s="184"/>
      <c r="R62" s="184"/>
      <c r="S62" s="184"/>
      <c r="T62" s="184"/>
      <c r="U62" s="184"/>
      <c r="V62" s="184"/>
      <c r="W62" s="184"/>
      <c r="X62" s="184"/>
      <c r="Y62" s="184"/>
      <c r="Z62" s="184"/>
      <c r="AA62" s="184"/>
      <c r="AB62" s="184"/>
      <c r="AC62" s="184"/>
      <c r="AD62" s="184"/>
      <c r="AE62" s="184"/>
      <c r="AF62" s="184"/>
      <c r="AG62" s="184"/>
      <c r="AH62" s="184"/>
      <c r="AI62" s="184"/>
      <c r="AJ62" s="184"/>
      <c r="AK62" s="184"/>
      <c r="AL62" s="184"/>
      <c r="AM62" s="184"/>
      <c r="AN62" s="184"/>
      <c r="AO62" s="184"/>
      <c r="AP62" s="184"/>
      <c r="AQ62" s="184"/>
      <c r="AR62" s="184"/>
      <c r="AS62" s="184"/>
      <c r="AT62" s="184"/>
      <c r="AU62" s="184"/>
      <c r="AV62" s="320"/>
      <c r="AW62" s="320"/>
      <c r="BE62" s="252"/>
    </row>
    <row r="63" spans="1:93" s="3" customFormat="1" ht="18.600000000000001" customHeight="1">
      <c r="A63" s="14" t="s">
        <v>259</v>
      </c>
      <c r="H63" s="184"/>
      <c r="I63" s="184"/>
      <c r="J63" s="184"/>
      <c r="K63" s="184"/>
      <c r="L63" s="184"/>
      <c r="M63" s="184"/>
      <c r="N63" s="184"/>
      <c r="O63" s="184"/>
      <c r="P63" s="184"/>
      <c r="Q63" s="184"/>
      <c r="R63" s="184"/>
      <c r="S63" s="184"/>
      <c r="T63" s="184"/>
      <c r="U63" s="184"/>
      <c r="V63" s="184"/>
      <c r="W63" s="184"/>
      <c r="X63" s="184"/>
      <c r="Y63" s="184"/>
      <c r="Z63" s="184"/>
      <c r="AA63" s="184"/>
      <c r="AB63" s="184"/>
      <c r="AC63" s="184"/>
      <c r="AD63" s="184"/>
      <c r="AE63" s="184"/>
      <c r="AF63" s="184"/>
      <c r="AG63" s="184"/>
      <c r="AH63" s="184"/>
      <c r="AI63" s="184"/>
      <c r="AJ63" s="184"/>
      <c r="AK63" s="184"/>
      <c r="AL63" s="184"/>
      <c r="AM63" s="184"/>
      <c r="AN63" s="184"/>
      <c r="AO63" s="184"/>
      <c r="AP63" s="184"/>
      <c r="AQ63" s="184"/>
      <c r="AR63" s="184"/>
      <c r="AS63" s="184"/>
      <c r="AT63" s="184"/>
      <c r="AU63" s="184"/>
      <c r="AV63" s="320"/>
      <c r="AW63" s="320"/>
      <c r="BE63" s="252"/>
    </row>
    <row r="64" spans="1:93" s="3" customFormat="1" ht="25.5" customHeight="1">
      <c r="A64" s="6" t="s">
        <v>116</v>
      </c>
      <c r="B64" s="184"/>
      <c r="C64" s="184"/>
      <c r="D64" s="184"/>
      <c r="E64" s="184"/>
      <c r="F64" s="184"/>
      <c r="G64" s="184"/>
      <c r="H64" s="184"/>
      <c r="I64" s="184"/>
      <c r="J64" s="184"/>
      <c r="K64" s="184"/>
      <c r="L64" s="184"/>
      <c r="M64" s="184"/>
      <c r="N64" s="184"/>
      <c r="O64" s="184"/>
      <c r="P64" s="184"/>
      <c r="Q64" s="184"/>
      <c r="R64" s="184"/>
      <c r="S64" s="184"/>
      <c r="T64" s="184"/>
      <c r="U64" s="184"/>
      <c r="V64" s="184"/>
      <c r="W64" s="184"/>
      <c r="X64" s="184"/>
      <c r="Y64" s="184"/>
      <c r="Z64" s="184"/>
      <c r="AA64" s="184"/>
      <c r="AB64" s="184"/>
      <c r="AC64" s="184"/>
      <c r="AD64" s="184"/>
      <c r="AE64" s="184"/>
      <c r="AF64" s="184"/>
      <c r="AG64" s="184"/>
      <c r="AH64" s="184"/>
      <c r="AI64" s="184"/>
      <c r="AJ64" s="184"/>
      <c r="AK64" s="184"/>
      <c r="AL64" s="184"/>
      <c r="AM64" s="184"/>
      <c r="AN64" s="184"/>
      <c r="AO64" s="184"/>
      <c r="AP64" s="184"/>
      <c r="AQ64" s="184"/>
      <c r="AR64" s="184"/>
      <c r="AS64" s="184"/>
      <c r="AT64" s="184"/>
      <c r="AU64" s="184"/>
      <c r="AV64" s="320"/>
      <c r="AW64" s="320"/>
      <c r="BE64" s="252"/>
    </row>
    <row r="65" spans="1:93" s="3" customFormat="1" ht="25.5" customHeight="1">
      <c r="A65" s="6" t="s">
        <v>117</v>
      </c>
      <c r="B65" s="184"/>
      <c r="C65" s="184"/>
      <c r="D65" s="184"/>
      <c r="E65" s="184"/>
      <c r="F65" s="184"/>
      <c r="G65" s="184"/>
      <c r="H65" s="184"/>
      <c r="I65" s="184"/>
      <c r="J65" s="184"/>
      <c r="K65" s="184"/>
      <c r="L65" s="184"/>
      <c r="M65" s="184"/>
      <c r="N65" s="184"/>
      <c r="O65" s="184"/>
      <c r="P65" s="184"/>
      <c r="Q65" s="184"/>
      <c r="R65" s="184"/>
      <c r="S65" s="184"/>
      <c r="T65" s="184"/>
      <c r="U65" s="184"/>
      <c r="V65" s="184"/>
      <c r="W65" s="184"/>
      <c r="X65" s="184"/>
      <c r="Y65" s="184"/>
      <c r="Z65" s="184"/>
      <c r="AA65" s="184"/>
      <c r="AB65" s="184"/>
      <c r="AC65" s="184"/>
      <c r="AD65" s="184"/>
      <c r="AE65" s="184"/>
      <c r="AF65" s="184"/>
      <c r="AG65" s="184"/>
      <c r="AH65" s="184"/>
      <c r="AI65" s="184"/>
      <c r="AJ65" s="184"/>
      <c r="AK65" s="184"/>
      <c r="AL65" s="184"/>
      <c r="AM65" s="184"/>
      <c r="AN65" s="184"/>
      <c r="AO65" s="184"/>
      <c r="AP65" s="184"/>
      <c r="AQ65" s="184"/>
      <c r="AR65" s="184"/>
      <c r="AS65" s="184"/>
      <c r="AT65" s="184"/>
      <c r="AU65" s="184"/>
      <c r="AV65" s="320"/>
      <c r="AW65" s="320"/>
      <c r="BE65" s="252"/>
    </row>
    <row r="66" spans="1:93" s="3" customFormat="1" ht="16.5" customHeight="1">
      <c r="B66" s="184"/>
      <c r="AV66" s="320"/>
      <c r="AW66" s="320"/>
      <c r="BE66" s="252"/>
    </row>
    <row r="67" spans="1:93" s="3" customFormat="1" ht="18" customHeight="1">
      <c r="AV67" s="320"/>
      <c r="AW67" s="320"/>
      <c r="BE67" s="252"/>
    </row>
    <row r="68" spans="1:93" s="3" customFormat="1" ht="17.25" customHeight="1">
      <c r="AV68" s="320"/>
      <c r="AW68" s="320"/>
      <c r="BE68" s="252"/>
    </row>
    <row r="69" spans="1:93" s="3" customFormat="1">
      <c r="BE69" s="252"/>
    </row>
    <row r="70" spans="1:93" s="3" customFormat="1">
      <c r="B70" s="189"/>
      <c r="C70" s="189"/>
      <c r="D70" s="189"/>
      <c r="E70" s="189"/>
      <c r="F70" s="189"/>
      <c r="G70" s="189"/>
      <c r="H70" s="189"/>
      <c r="I70" s="189"/>
      <c r="J70" s="189"/>
      <c r="K70" s="189"/>
      <c r="L70" s="189"/>
      <c r="M70" s="189"/>
      <c r="N70" s="189"/>
      <c r="O70" s="189"/>
      <c r="P70" s="189"/>
      <c r="Q70" s="189"/>
      <c r="R70" s="189"/>
      <c r="S70" s="189"/>
      <c r="T70" s="189"/>
      <c r="U70" s="189"/>
      <c r="V70" s="189"/>
      <c r="W70" s="189"/>
      <c r="X70" s="189"/>
      <c r="Y70" s="189"/>
      <c r="Z70" s="189"/>
      <c r="AA70" s="189"/>
      <c r="AB70" s="189"/>
      <c r="AC70" s="189"/>
      <c r="AD70" s="189"/>
      <c r="AE70" s="189"/>
      <c r="AF70" s="189"/>
      <c r="AG70" s="189"/>
      <c r="AH70" s="189"/>
      <c r="AI70" s="189"/>
      <c r="AJ70" s="189"/>
      <c r="AK70" s="189"/>
      <c r="AL70" s="189"/>
      <c r="AM70" s="189"/>
      <c r="AN70" s="189"/>
      <c r="AO70" s="189"/>
      <c r="AP70" s="189"/>
      <c r="AQ70" s="189"/>
      <c r="AR70" s="189"/>
      <c r="AS70" s="189"/>
      <c r="AT70" s="189"/>
      <c r="AU70" s="189"/>
      <c r="AV70" s="320"/>
      <c r="AW70" s="320"/>
      <c r="BE70" s="252"/>
    </row>
    <row r="71" spans="1:93" s="3" customFormat="1">
      <c r="B71" s="186"/>
      <c r="BE71" s="252"/>
    </row>
    <row r="72" spans="1:93" s="3" customFormat="1" hidden="1">
      <c r="A72" s="24"/>
      <c r="B72" s="186"/>
      <c r="BE72" s="252"/>
    </row>
    <row r="73" spans="1:93" hidden="1">
      <c r="AX73" s="24"/>
      <c r="AY73" s="24"/>
      <c r="AZ73" s="24"/>
      <c r="BA73" s="24"/>
      <c r="BB73" s="24"/>
      <c r="BC73" s="24"/>
      <c r="BD73" s="24"/>
      <c r="BE73" s="321"/>
      <c r="BF73" s="24"/>
      <c r="BG73" s="24"/>
      <c r="BH73" s="24"/>
      <c r="BI73" s="24"/>
      <c r="BJ73" s="24"/>
      <c r="BK73" s="24"/>
      <c r="BL73" s="24"/>
      <c r="BM73" s="24"/>
      <c r="BN73" s="24"/>
      <c r="BO73" s="24"/>
      <c r="BP73" s="24"/>
      <c r="BQ73" s="24"/>
      <c r="BR73" s="24"/>
      <c r="BS73" s="24"/>
      <c r="BT73" s="24"/>
      <c r="BU73" s="24"/>
      <c r="BV73" s="24"/>
      <c r="BW73" s="24"/>
      <c r="BX73" s="24"/>
      <c r="BY73" s="24"/>
      <c r="BZ73" s="24"/>
      <c r="CA73" s="24"/>
      <c r="CB73" s="24"/>
      <c r="CC73" s="24"/>
      <c r="CD73" s="24"/>
      <c r="CE73" s="24"/>
      <c r="CF73" s="24"/>
      <c r="CG73" s="24"/>
      <c r="CH73" s="24"/>
      <c r="CI73" s="24"/>
      <c r="CJ73" s="24"/>
      <c r="CK73" s="24"/>
      <c r="CL73" s="24"/>
      <c r="CM73" s="24"/>
      <c r="CN73" s="24"/>
      <c r="CO73" s="24"/>
    </row>
    <row r="74" spans="1:93" hidden="1"/>
    <row r="75" spans="1:93" hidden="1"/>
    <row r="76" spans="1:93" hidden="1"/>
    <row r="77" spans="1:93" hidden="1">
      <c r="A77" s="24"/>
      <c r="D77" s="322" t="s">
        <v>166</v>
      </c>
      <c r="E77" s="323"/>
    </row>
    <row r="78" spans="1:93" hidden="1">
      <c r="A78" s="24"/>
      <c r="B78" s="24"/>
      <c r="F78" s="79">
        <v>2013</v>
      </c>
      <c r="G78" s="79">
        <v>2014</v>
      </c>
      <c r="H78" s="79">
        <v>2015</v>
      </c>
      <c r="I78" s="79">
        <v>2016</v>
      </c>
      <c r="J78" s="79">
        <v>2017</v>
      </c>
      <c r="K78" s="324">
        <v>2018</v>
      </c>
      <c r="L78" s="324">
        <v>2019</v>
      </c>
      <c r="M78" s="324">
        <v>2020</v>
      </c>
      <c r="N78" s="324">
        <v>2021</v>
      </c>
      <c r="O78" s="324">
        <v>2022</v>
      </c>
      <c r="P78" s="324">
        <v>2023</v>
      </c>
      <c r="Q78" s="324" t="s">
        <v>167</v>
      </c>
      <c r="R78" s="324"/>
      <c r="S78" s="324"/>
      <c r="T78" s="324"/>
      <c r="U78" s="324"/>
      <c r="V78" s="324"/>
      <c r="W78" s="324"/>
      <c r="X78" s="324"/>
      <c r="Y78" s="324"/>
      <c r="Z78" s="324"/>
      <c r="AA78" s="324"/>
      <c r="AB78" s="324"/>
      <c r="AC78" s="324"/>
      <c r="AD78" s="324"/>
      <c r="AF78" s="24"/>
      <c r="AG78" s="24"/>
      <c r="AX78" s="24"/>
      <c r="AY78" s="24"/>
      <c r="AZ78" s="24"/>
      <c r="BA78" s="24"/>
      <c r="BB78" s="24"/>
      <c r="BC78" s="24"/>
      <c r="BD78" s="24"/>
      <c r="BE78" s="24"/>
      <c r="BF78" s="321"/>
      <c r="BG78" s="24"/>
      <c r="BH78" s="24"/>
      <c r="BI78" s="24"/>
      <c r="BJ78" s="24"/>
      <c r="BK78" s="24"/>
      <c r="BL78" s="24"/>
      <c r="BM78" s="24"/>
      <c r="BN78" s="24"/>
      <c r="BO78" s="24"/>
      <c r="BP78" s="24"/>
      <c r="BQ78" s="24"/>
      <c r="BR78" s="24"/>
      <c r="BS78" s="24"/>
      <c r="BT78" s="24"/>
      <c r="BU78" s="24"/>
      <c r="BV78" s="24"/>
      <c r="BW78" s="24"/>
      <c r="BX78" s="24"/>
      <c r="BY78" s="24"/>
      <c r="BZ78" s="24"/>
      <c r="CA78" s="24"/>
      <c r="CB78" s="24"/>
      <c r="CC78" s="24"/>
      <c r="CD78" s="24"/>
      <c r="CE78" s="24"/>
      <c r="CF78" s="24"/>
      <c r="CG78" s="24"/>
      <c r="CH78" s="24"/>
      <c r="CI78" s="24"/>
      <c r="CJ78" s="24"/>
      <c r="CK78" s="24"/>
      <c r="CL78" s="24"/>
      <c r="CM78" s="24"/>
      <c r="CN78" s="24"/>
      <c r="CO78" s="24"/>
    </row>
    <row r="79" spans="1:93" hidden="1">
      <c r="A79" s="24"/>
      <c r="B79" s="24"/>
      <c r="D79" s="323"/>
      <c r="E79" s="322" t="s">
        <v>168</v>
      </c>
      <c r="F79" s="325">
        <v>1.3743000000000001</v>
      </c>
      <c r="G79" s="325">
        <v>1.2098</v>
      </c>
      <c r="H79" s="325">
        <v>1.0862000000000001</v>
      </c>
      <c r="I79" s="325">
        <v>1.0517000000000001</v>
      </c>
      <c r="J79" s="325">
        <v>1.2004999999999999</v>
      </c>
      <c r="K79" s="325">
        <v>1.1445000000000001</v>
      </c>
      <c r="L79" s="326">
        <v>1.1237999999999999</v>
      </c>
      <c r="M79" s="326">
        <v>1.2281</v>
      </c>
      <c r="N79" s="326">
        <v>1.1347</v>
      </c>
      <c r="O79" s="326">
        <v>1.0670999999999999</v>
      </c>
      <c r="P79" s="327">
        <v>1.1052</v>
      </c>
      <c r="Q79" s="327">
        <v>1.0712999999999999</v>
      </c>
      <c r="R79" s="327"/>
      <c r="S79" s="322" t="s">
        <v>168</v>
      </c>
      <c r="T79" s="328"/>
      <c r="U79" s="328"/>
      <c r="V79" s="328"/>
      <c r="W79" s="328"/>
      <c r="X79" s="328"/>
      <c r="Y79" s="328"/>
      <c r="Z79" s="328"/>
      <c r="AA79" s="328"/>
      <c r="AB79" s="328"/>
      <c r="AC79" s="328"/>
      <c r="AD79" s="328"/>
      <c r="AF79" s="24"/>
      <c r="AG79" s="24"/>
      <c r="AX79" s="24"/>
      <c r="AY79" s="24"/>
      <c r="AZ79" s="24"/>
      <c r="BA79" s="24"/>
      <c r="BB79" s="24"/>
      <c r="BC79" s="24"/>
      <c r="BD79" s="24"/>
      <c r="BE79" s="24"/>
      <c r="BF79" s="321"/>
      <c r="BG79" s="24"/>
      <c r="BH79" s="24"/>
      <c r="BI79" s="24"/>
      <c r="BJ79" s="24"/>
      <c r="BK79" s="24"/>
      <c r="BL79" s="24"/>
      <c r="BM79" s="24"/>
      <c r="BN79" s="24"/>
      <c r="BO79" s="24"/>
      <c r="BP79" s="24"/>
      <c r="BQ79" s="24"/>
      <c r="BR79" s="24"/>
      <c r="BS79" s="24"/>
      <c r="BT79" s="24"/>
      <c r="BU79" s="24"/>
      <c r="BV79" s="24"/>
      <c r="BW79" s="24"/>
      <c r="BX79" s="24"/>
      <c r="BY79" s="24"/>
      <c r="BZ79" s="24"/>
      <c r="CA79" s="24"/>
      <c r="CB79" s="24"/>
      <c r="CC79" s="24"/>
      <c r="CD79" s="24"/>
      <c r="CE79" s="24"/>
      <c r="CF79" s="24"/>
      <c r="CG79" s="24"/>
      <c r="CH79" s="24"/>
      <c r="CI79" s="24"/>
      <c r="CJ79" s="24"/>
      <c r="CK79" s="24"/>
      <c r="CL79" s="24"/>
      <c r="CM79" s="24"/>
      <c r="CN79" s="24"/>
      <c r="CO79" s="24"/>
    </row>
    <row r="80" spans="1:93" hidden="1">
      <c r="A80" s="24"/>
      <c r="B80" s="24"/>
      <c r="D80" s="323"/>
      <c r="E80" s="322" t="s">
        <v>169</v>
      </c>
      <c r="F80" s="325">
        <v>105.31</v>
      </c>
      <c r="G80" s="325">
        <v>119.78</v>
      </c>
      <c r="H80" s="325">
        <v>120.22</v>
      </c>
      <c r="I80" s="325">
        <v>116.96</v>
      </c>
      <c r="J80" s="325">
        <v>112.69</v>
      </c>
      <c r="K80" s="325">
        <v>110.03</v>
      </c>
      <c r="L80" s="325">
        <v>108.5</v>
      </c>
      <c r="M80" s="325">
        <v>103.07</v>
      </c>
      <c r="N80" s="326">
        <v>115.1</v>
      </c>
      <c r="O80" s="326">
        <v>131.85</v>
      </c>
      <c r="P80" s="327">
        <v>141.78</v>
      </c>
      <c r="Q80" s="327">
        <v>160.88</v>
      </c>
      <c r="R80" s="327"/>
      <c r="S80" s="322" t="s">
        <v>169</v>
      </c>
      <c r="T80" s="329"/>
      <c r="U80" s="329"/>
      <c r="V80" s="329"/>
      <c r="W80" s="329"/>
      <c r="X80" s="329"/>
      <c r="Y80" s="329"/>
      <c r="Z80" s="329"/>
      <c r="AA80" s="329"/>
      <c r="AB80" s="329"/>
      <c r="AC80" s="329"/>
      <c r="AD80" s="329"/>
      <c r="AF80" s="24"/>
      <c r="AG80" s="24"/>
      <c r="AX80" s="24"/>
      <c r="AY80" s="24"/>
      <c r="AZ80" s="24"/>
      <c r="BA80" s="24"/>
      <c r="BB80" s="24"/>
      <c r="BC80" s="24"/>
      <c r="BD80" s="24"/>
      <c r="BE80" s="24"/>
      <c r="BF80" s="321"/>
      <c r="BG80" s="24"/>
      <c r="BH80" s="24"/>
      <c r="BI80" s="24"/>
      <c r="BJ80" s="24"/>
      <c r="BK80" s="24"/>
      <c r="BL80" s="24"/>
      <c r="BM80" s="24"/>
      <c r="BN80" s="24"/>
      <c r="BO80" s="24"/>
      <c r="BP80" s="24"/>
      <c r="BQ80" s="24"/>
      <c r="BR80" s="24"/>
      <c r="BS80" s="24"/>
      <c r="BT80" s="24"/>
      <c r="BU80" s="24"/>
      <c r="BV80" s="24"/>
      <c r="BW80" s="24"/>
      <c r="BX80" s="24"/>
      <c r="BY80" s="24"/>
      <c r="BZ80" s="24"/>
      <c r="CA80" s="24"/>
      <c r="CB80" s="24"/>
      <c r="CC80" s="24"/>
      <c r="CD80" s="24"/>
      <c r="CE80" s="24"/>
      <c r="CF80" s="24"/>
      <c r="CG80" s="24"/>
      <c r="CH80" s="24"/>
      <c r="CI80" s="24"/>
      <c r="CJ80" s="24"/>
      <c r="CK80" s="24"/>
      <c r="CL80" s="24"/>
      <c r="CM80" s="24"/>
      <c r="CN80" s="24"/>
      <c r="CO80" s="24"/>
    </row>
    <row r="81" spans="1:94" hidden="1">
      <c r="B81" s="24"/>
      <c r="D81" s="323"/>
      <c r="E81" s="322" t="s">
        <v>170</v>
      </c>
      <c r="F81" s="325">
        <v>6.0542999999999996</v>
      </c>
      <c r="G81" s="325">
        <v>6.2054999999999998</v>
      </c>
      <c r="H81" s="325">
        <v>6.4936999999999996</v>
      </c>
      <c r="I81" s="325">
        <v>6.9450000000000003</v>
      </c>
      <c r="J81" s="325">
        <v>6.5068000000000001</v>
      </c>
      <c r="K81" s="325">
        <v>6.8784999999999998</v>
      </c>
      <c r="L81" s="325">
        <v>6.9615</v>
      </c>
      <c r="M81" s="325">
        <v>6.5350999999999999</v>
      </c>
      <c r="N81" s="326">
        <v>6.3525</v>
      </c>
      <c r="O81" s="326">
        <v>6.8962000000000003</v>
      </c>
      <c r="P81" s="327">
        <v>7.1017000000000001</v>
      </c>
      <c r="Q81" s="327">
        <v>7.2672999999999996</v>
      </c>
      <c r="R81" s="327"/>
      <c r="S81" s="322" t="s">
        <v>170</v>
      </c>
      <c r="T81" s="328"/>
      <c r="U81" s="328"/>
      <c r="V81" s="328"/>
      <c r="W81" s="328"/>
      <c r="X81" s="328"/>
      <c r="Y81" s="328"/>
      <c r="Z81" s="328"/>
      <c r="AA81" s="328"/>
      <c r="AB81" s="328"/>
      <c r="AC81" s="328"/>
      <c r="AD81" s="328"/>
      <c r="AF81" s="24"/>
      <c r="AG81" s="24"/>
      <c r="AX81" s="24"/>
      <c r="AY81" s="24"/>
      <c r="AZ81" s="24"/>
      <c r="BA81" s="24"/>
      <c r="BB81" s="24"/>
      <c r="BC81" s="24"/>
      <c r="BD81" s="24"/>
      <c r="BE81" s="24"/>
      <c r="BF81" s="321"/>
      <c r="BG81" s="24"/>
      <c r="BH81" s="24"/>
      <c r="BI81" s="24"/>
      <c r="BJ81" s="24"/>
      <c r="BK81" s="24"/>
      <c r="BL81" s="24"/>
      <c r="BM81" s="24"/>
      <c r="BN81" s="24"/>
      <c r="BO81" s="24"/>
      <c r="BP81" s="24"/>
      <c r="BQ81" s="24"/>
      <c r="BR81" s="24"/>
      <c r="BS81" s="24"/>
      <c r="BT81" s="24"/>
      <c r="BU81" s="24"/>
      <c r="BV81" s="24"/>
      <c r="BW81" s="24"/>
      <c r="BX81" s="24"/>
      <c r="BY81" s="24"/>
      <c r="BZ81" s="24"/>
      <c r="CA81" s="24"/>
      <c r="CB81" s="24"/>
      <c r="CC81" s="24"/>
      <c r="CD81" s="24"/>
      <c r="CE81" s="24"/>
      <c r="CF81" s="24"/>
      <c r="CG81" s="24"/>
      <c r="CH81" s="24"/>
      <c r="CI81" s="24"/>
      <c r="CJ81" s="24"/>
      <c r="CK81" s="24"/>
      <c r="CL81" s="24"/>
      <c r="CM81" s="24"/>
      <c r="CN81" s="24"/>
      <c r="CO81" s="24"/>
    </row>
    <row r="82" spans="1:94" hidden="1">
      <c r="E82" s="322" t="s">
        <v>171</v>
      </c>
      <c r="F82" s="325"/>
      <c r="G82" s="325"/>
      <c r="H82" s="325"/>
      <c r="I82" s="325"/>
      <c r="J82" s="325"/>
      <c r="K82" s="325"/>
      <c r="L82" s="325"/>
      <c r="M82" s="325">
        <v>1.4402699999999999</v>
      </c>
      <c r="N82" s="325"/>
      <c r="O82" s="325"/>
      <c r="P82" s="325"/>
      <c r="Q82" s="325"/>
      <c r="R82" s="325"/>
      <c r="S82" s="322" t="s">
        <v>171</v>
      </c>
      <c r="AD82" s="1"/>
      <c r="AF82" s="24"/>
      <c r="AH82" s="1"/>
      <c r="AX82" s="24"/>
      <c r="BE82" s="3"/>
      <c r="BF82" s="252"/>
      <c r="CP82" s="3"/>
    </row>
    <row r="83" spans="1:94" hidden="1"/>
    <row r="87" spans="1:94">
      <c r="A87" s="9"/>
    </row>
    <row r="88" spans="1:94">
      <c r="A88" s="9"/>
      <c r="B88" s="4"/>
      <c r="C88" s="8"/>
      <c r="D88" s="7"/>
      <c r="J88" s="1"/>
      <c r="AC88" s="24"/>
      <c r="AE88" s="1"/>
      <c r="AG88" s="24"/>
      <c r="AW88" s="3"/>
      <c r="BD88" s="252"/>
      <c r="BE88" s="3"/>
      <c r="CO88" s="24"/>
    </row>
    <row r="89" spans="1:94">
      <c r="A89" s="9"/>
      <c r="B89" s="6"/>
      <c r="C89" s="8"/>
      <c r="D89" s="7"/>
      <c r="J89" s="1"/>
      <c r="AC89" s="24"/>
      <c r="AE89" s="1"/>
      <c r="AG89" s="24"/>
      <c r="AW89" s="3"/>
      <c r="BD89" s="252"/>
      <c r="BE89" s="3"/>
      <c r="CO89" s="24"/>
    </row>
    <row r="90" spans="1:94">
      <c r="A90" s="9"/>
      <c r="B90" s="4"/>
      <c r="C90" s="8"/>
      <c r="D90" s="7"/>
      <c r="J90" s="1"/>
      <c r="AC90" s="24"/>
      <c r="AE90" s="1"/>
      <c r="AG90" s="24"/>
      <c r="AW90" s="3"/>
      <c r="BD90" s="252"/>
      <c r="BE90" s="3"/>
      <c r="CO90" s="24"/>
    </row>
    <row r="91" spans="1:94">
      <c r="A91" s="9"/>
      <c r="B91" s="4"/>
      <c r="C91" s="8"/>
      <c r="D91" s="7"/>
      <c r="J91" s="1"/>
      <c r="AC91" s="24"/>
      <c r="AE91" s="1"/>
      <c r="AG91" s="24"/>
      <c r="AW91" s="3"/>
      <c r="BD91" s="252"/>
      <c r="BE91" s="3"/>
      <c r="CO91" s="24"/>
    </row>
    <row r="92" spans="1:94">
      <c r="A92" s="9"/>
      <c r="B92" s="4"/>
      <c r="C92" s="8"/>
      <c r="D92" s="7"/>
      <c r="J92" s="1"/>
      <c r="AC92" s="24"/>
      <c r="AE92" s="1"/>
      <c r="AG92" s="24"/>
      <c r="AW92" s="3"/>
      <c r="BD92" s="252"/>
      <c r="BE92" s="3"/>
      <c r="CO92" s="24"/>
    </row>
    <row r="93" spans="1:94">
      <c r="A93" s="9"/>
      <c r="B93" s="4"/>
      <c r="C93" s="8"/>
      <c r="D93" s="7"/>
      <c r="J93" s="1"/>
      <c r="AC93" s="24"/>
      <c r="AE93" s="1"/>
      <c r="AG93" s="24"/>
      <c r="AW93" s="3"/>
      <c r="BD93" s="252"/>
      <c r="BE93" s="3"/>
      <c r="CO93" s="24"/>
    </row>
    <row r="94" spans="1:94">
      <c r="A94" s="9"/>
      <c r="B94" s="4"/>
      <c r="C94" s="104"/>
      <c r="D94" s="7"/>
      <c r="J94" s="1"/>
      <c r="AC94" s="24"/>
      <c r="AE94" s="1"/>
      <c r="AG94" s="24"/>
      <c r="AW94" s="3"/>
      <c r="BD94" s="252"/>
      <c r="BE94" s="3"/>
      <c r="CO94" s="24"/>
    </row>
    <row r="95" spans="1:94">
      <c r="A95" s="9"/>
      <c r="B95" s="4"/>
      <c r="C95" s="8"/>
      <c r="D95" s="7"/>
      <c r="J95" s="1"/>
      <c r="AC95" s="24"/>
      <c r="AE95" s="1"/>
      <c r="AG95" s="24"/>
      <c r="AW95" s="3"/>
      <c r="BD95" s="252"/>
      <c r="BE95" s="3"/>
      <c r="CO95" s="24"/>
    </row>
    <row r="96" spans="1:94">
      <c r="A96" s="9"/>
      <c r="B96" s="4"/>
      <c r="C96" s="8"/>
      <c r="D96" s="7"/>
      <c r="J96" s="1"/>
      <c r="AC96" s="24"/>
      <c r="AE96" s="1"/>
      <c r="AG96" s="24"/>
      <c r="AW96" s="3"/>
      <c r="BD96" s="252"/>
      <c r="BE96" s="3"/>
      <c r="CO96" s="24"/>
    </row>
    <row r="97" spans="1:93">
      <c r="A97" s="9"/>
      <c r="B97" s="78"/>
      <c r="C97" s="105"/>
      <c r="D97" s="107"/>
      <c r="J97" s="1"/>
      <c r="AC97" s="24"/>
      <c r="AE97" s="1"/>
      <c r="AG97" s="24"/>
      <c r="AW97" s="3"/>
      <c r="BD97" s="252"/>
      <c r="BE97" s="3"/>
      <c r="CO97" s="24"/>
    </row>
    <row r="98" spans="1:93">
      <c r="A98" s="110"/>
      <c r="B98" s="78"/>
      <c r="C98" s="105"/>
      <c r="D98" s="107"/>
      <c r="J98" s="1"/>
      <c r="AC98" s="24"/>
      <c r="AE98" s="1"/>
      <c r="AG98" s="24"/>
      <c r="AW98" s="3"/>
      <c r="BD98" s="252"/>
      <c r="BE98" s="3"/>
      <c r="CO98" s="24"/>
    </row>
    <row r="99" spans="1:93">
      <c r="A99" s="9"/>
      <c r="B99" s="4"/>
      <c r="C99" s="8"/>
      <c r="D99" s="7"/>
      <c r="J99" s="1"/>
      <c r="AC99" s="24"/>
      <c r="AE99" s="1"/>
      <c r="AG99" s="24"/>
      <c r="AW99" s="3"/>
      <c r="BD99" s="252"/>
      <c r="BE99" s="3"/>
      <c r="CO99" s="24"/>
    </row>
    <row r="100" spans="1:93">
      <c r="A100" s="115"/>
      <c r="B100" s="113"/>
      <c r="C100" s="83"/>
      <c r="D100" s="7"/>
      <c r="J100" s="1"/>
      <c r="AC100" s="24"/>
      <c r="AE100" s="1"/>
      <c r="AG100" s="24"/>
      <c r="AW100" s="3"/>
      <c r="BD100" s="252"/>
      <c r="BE100" s="3"/>
      <c r="CO100" s="24"/>
    </row>
    <row r="101" spans="1:93">
      <c r="A101" s="115"/>
      <c r="B101" s="6"/>
      <c r="C101" s="424"/>
      <c r="D101" s="7"/>
      <c r="J101" s="1"/>
      <c r="AC101" s="24"/>
      <c r="AE101" s="1"/>
      <c r="AG101" s="24"/>
      <c r="AW101" s="3"/>
      <c r="BD101" s="252"/>
      <c r="BE101" s="3"/>
      <c r="CO101" s="24"/>
    </row>
    <row r="102" spans="1:93">
      <c r="A102" s="115"/>
      <c r="B102" s="6"/>
      <c r="C102" s="424"/>
      <c r="D102" s="7"/>
      <c r="J102" s="1"/>
      <c r="AC102" s="24"/>
      <c r="AE102" s="1"/>
      <c r="AG102" s="24"/>
      <c r="AW102" s="3"/>
      <c r="BD102" s="252"/>
      <c r="BE102" s="3"/>
      <c r="CO102" s="24"/>
    </row>
    <row r="103" spans="1:93">
      <c r="A103" s="115"/>
      <c r="B103" s="6"/>
      <c r="C103" s="8"/>
      <c r="D103" s="7"/>
      <c r="J103" s="1"/>
      <c r="AC103" s="24"/>
      <c r="AE103" s="1"/>
      <c r="AG103" s="24"/>
      <c r="AW103" s="3"/>
      <c r="BD103" s="252"/>
      <c r="BE103" s="3"/>
      <c r="CO103" s="24"/>
    </row>
    <row r="104" spans="1:93">
      <c r="A104" s="116"/>
      <c r="B104" s="6"/>
      <c r="C104" s="8"/>
      <c r="D104" s="7"/>
      <c r="J104" s="1"/>
      <c r="AC104" s="24"/>
      <c r="AE104" s="1"/>
      <c r="AG104" s="24"/>
      <c r="AW104" s="3"/>
      <c r="BD104" s="252"/>
      <c r="BE104" s="3"/>
      <c r="CO104" s="24"/>
    </row>
    <row r="105" spans="1:93">
      <c r="A105" s="116"/>
      <c r="B105" s="117"/>
      <c r="C105" s="8"/>
      <c r="D105" s="7"/>
      <c r="J105" s="1"/>
      <c r="AC105" s="24"/>
      <c r="AE105" s="1"/>
      <c r="AG105" s="24"/>
      <c r="AW105" s="3"/>
      <c r="BD105" s="252"/>
      <c r="BE105" s="3"/>
      <c r="CO105" s="24"/>
    </row>
    <row r="106" spans="1:93">
      <c r="A106" s="116"/>
      <c r="B106" s="117"/>
      <c r="C106" s="8"/>
      <c r="D106" s="7"/>
      <c r="J106" s="1"/>
      <c r="AC106" s="24"/>
      <c r="AE106" s="1"/>
      <c r="AG106" s="24"/>
      <c r="AW106" s="3"/>
      <c r="BD106" s="252"/>
      <c r="BE106" s="3"/>
      <c r="CO106" s="24"/>
    </row>
    <row r="107" spans="1:93">
      <c r="A107" s="116"/>
      <c r="B107" s="117"/>
      <c r="C107" s="8"/>
      <c r="D107" s="7"/>
      <c r="J107" s="1"/>
      <c r="AC107" s="24"/>
      <c r="AE107" s="1"/>
      <c r="AG107" s="24"/>
      <c r="AW107" s="3"/>
      <c r="BD107" s="252"/>
      <c r="BE107" s="3"/>
      <c r="CO107" s="24"/>
    </row>
    <row r="108" spans="1:93">
      <c r="A108" s="9"/>
      <c r="B108" s="117"/>
      <c r="C108" s="8"/>
      <c r="D108" s="7"/>
      <c r="J108" s="1"/>
      <c r="AC108" s="24"/>
      <c r="AE108" s="1"/>
      <c r="AG108" s="24"/>
      <c r="AW108" s="3"/>
      <c r="BD108" s="252"/>
      <c r="BE108" s="3"/>
      <c r="CO108" s="24"/>
    </row>
    <row r="109" spans="1:93">
      <c r="A109" s="124"/>
      <c r="B109" s="78"/>
      <c r="C109" s="105"/>
      <c r="D109" s="107"/>
      <c r="J109" s="1"/>
      <c r="AC109" s="24"/>
      <c r="AE109" s="1"/>
      <c r="AG109" s="24"/>
      <c r="BD109" s="252"/>
      <c r="BE109" s="3"/>
      <c r="CO109" s="24"/>
    </row>
    <row r="110" spans="1:93">
      <c r="A110" s="110"/>
      <c r="B110" s="4"/>
      <c r="C110" s="8"/>
      <c r="D110" s="7"/>
      <c r="J110" s="1"/>
      <c r="AC110" s="24"/>
      <c r="AE110" s="1"/>
      <c r="AG110" s="24"/>
      <c r="BD110" s="252"/>
      <c r="BE110" s="3"/>
      <c r="CO110" s="24"/>
    </row>
    <row r="111" spans="1:93">
      <c r="A111" s="9"/>
      <c r="B111" s="4"/>
      <c r="C111" s="8"/>
      <c r="D111" s="7"/>
      <c r="J111" s="1"/>
      <c r="AC111" s="24"/>
      <c r="AE111" s="1"/>
      <c r="AG111" s="24"/>
      <c r="BD111" s="252"/>
      <c r="BE111" s="3"/>
      <c r="CO111" s="24"/>
    </row>
    <row r="112" spans="1:93">
      <c r="A112" s="9"/>
      <c r="B112" s="10"/>
      <c r="C112" s="8"/>
      <c r="D112" s="7"/>
      <c r="J112" s="1"/>
      <c r="AC112" s="24"/>
      <c r="AE112" s="1"/>
      <c r="AG112" s="24"/>
      <c r="BD112" s="252"/>
      <c r="BE112" s="3"/>
      <c r="CO112" s="24"/>
    </row>
    <row r="113" spans="1:93">
      <c r="A113" s="9"/>
      <c r="B113" s="30"/>
      <c r="C113" s="8"/>
      <c r="D113" s="7"/>
      <c r="J113" s="1"/>
      <c r="AC113" s="24"/>
      <c r="AE113" s="1"/>
      <c r="AG113" s="24"/>
      <c r="BD113" s="252"/>
      <c r="BE113" s="3"/>
      <c r="CO113" s="24"/>
    </row>
    <row r="114" spans="1:93">
      <c r="A114" s="9"/>
      <c r="B114" s="30"/>
      <c r="C114" s="8"/>
      <c r="D114" s="7"/>
      <c r="J114" s="1"/>
      <c r="AC114" s="24"/>
      <c r="AE114" s="1"/>
      <c r="AG114" s="24"/>
      <c r="BD114" s="252"/>
      <c r="BE114" s="3"/>
      <c r="CO114" s="24"/>
    </row>
    <row r="115" spans="1:93">
      <c r="A115" s="124"/>
      <c r="B115" s="10"/>
      <c r="C115" s="8"/>
      <c r="D115" s="107"/>
      <c r="J115" s="1"/>
      <c r="AC115" s="24"/>
      <c r="AE115" s="1"/>
      <c r="AG115" s="24"/>
      <c r="BD115" s="252"/>
      <c r="BE115" s="3"/>
      <c r="CO115" s="24"/>
    </row>
    <row r="116" spans="1:93">
      <c r="A116" s="9"/>
      <c r="B116" s="4"/>
      <c r="C116" s="8"/>
      <c r="D116" s="7"/>
      <c r="J116" s="1"/>
      <c r="AC116" s="24"/>
      <c r="AE116" s="1"/>
      <c r="AG116" s="24"/>
      <c r="BD116" s="252"/>
      <c r="BE116" s="3"/>
      <c r="CO116" s="24"/>
    </row>
    <row r="117" spans="1:93">
      <c r="A117" s="9"/>
      <c r="B117" s="4"/>
      <c r="C117" s="8"/>
      <c r="D117" s="7"/>
      <c r="J117" s="1"/>
      <c r="AC117" s="24"/>
      <c r="AE117" s="1"/>
      <c r="AG117" s="24"/>
      <c r="BD117" s="252"/>
      <c r="BE117" s="3"/>
      <c r="CO117" s="24"/>
    </row>
    <row r="118" spans="1:93">
      <c r="A118" s="9"/>
      <c r="B118" s="125"/>
      <c r="C118" s="10"/>
      <c r="D118" s="7"/>
      <c r="J118" s="1"/>
      <c r="AC118" s="24"/>
      <c r="AE118" s="1"/>
      <c r="AG118" s="24"/>
      <c r="BD118" s="252"/>
      <c r="BE118" s="3"/>
      <c r="CO118" s="24"/>
    </row>
    <row r="119" spans="1:93">
      <c r="A119" s="124"/>
      <c r="B119" s="4"/>
      <c r="C119" s="8"/>
      <c r="D119" s="107"/>
      <c r="J119" s="1"/>
      <c r="AC119" s="24"/>
      <c r="AE119" s="1"/>
      <c r="AG119" s="24"/>
      <c r="BD119" s="252"/>
      <c r="BE119" s="3"/>
      <c r="CO119" s="24"/>
    </row>
    <row r="120" spans="1:93">
      <c r="A120" s="110"/>
      <c r="B120" s="4"/>
      <c r="C120" s="8"/>
      <c r="D120" s="7"/>
      <c r="J120" s="1"/>
      <c r="AC120" s="24"/>
      <c r="AE120" s="1"/>
      <c r="AG120" s="24"/>
      <c r="BD120" s="252"/>
      <c r="BE120" s="3"/>
      <c r="CO120" s="24"/>
    </row>
    <row r="121" spans="1:93">
      <c r="A121" s="9"/>
      <c r="B121" s="30"/>
      <c r="C121" s="8"/>
      <c r="D121" s="7"/>
      <c r="J121" s="1"/>
      <c r="AC121" s="24"/>
      <c r="AE121" s="1"/>
      <c r="AG121" s="24"/>
      <c r="BD121" s="252"/>
      <c r="BE121" s="3"/>
      <c r="CO121" s="24"/>
    </row>
    <row r="122" spans="1:93">
      <c r="A122" s="9"/>
      <c r="B122" s="30"/>
      <c r="C122" s="83"/>
      <c r="D122" s="7"/>
      <c r="J122" s="1"/>
      <c r="AC122" s="24"/>
      <c r="AE122" s="1"/>
      <c r="AG122" s="24"/>
      <c r="BD122" s="252"/>
      <c r="BE122" s="3"/>
      <c r="CO122" s="24"/>
    </row>
    <row r="123" spans="1:93">
      <c r="B123" s="30"/>
      <c r="C123" s="8"/>
      <c r="D123" s="107"/>
      <c r="J123" s="1"/>
      <c r="AC123" s="24"/>
      <c r="AE123" s="1"/>
      <c r="AG123" s="24"/>
      <c r="BD123" s="252"/>
      <c r="BE123" s="3"/>
      <c r="CO123" s="24"/>
    </row>
    <row r="124" spans="1:93">
      <c r="J124" s="1"/>
      <c r="AC124" s="24"/>
      <c r="AE124" s="1"/>
      <c r="AG124" s="24"/>
      <c r="BD124" s="252"/>
      <c r="BE124" s="3"/>
      <c r="CO124" s="24"/>
    </row>
    <row r="125" spans="1:93">
      <c r="J125" s="1"/>
      <c r="AC125" s="24"/>
      <c r="AE125" s="1"/>
      <c r="AG125" s="24"/>
      <c r="BD125" s="252"/>
      <c r="BE125" s="3"/>
      <c r="CO125" s="24"/>
    </row>
    <row r="126" spans="1:93">
      <c r="J126" s="1"/>
      <c r="AC126" s="24"/>
      <c r="AE126" s="1"/>
      <c r="AG126" s="24"/>
      <c r="BD126" s="252"/>
      <c r="BE126" s="3"/>
      <c r="CO126" s="24"/>
    </row>
    <row r="127" spans="1:93">
      <c r="J127" s="1"/>
      <c r="AC127" s="24"/>
      <c r="AE127" s="1"/>
      <c r="AG127" s="24"/>
      <c r="BD127" s="252"/>
      <c r="BE127" s="3"/>
      <c r="CO127" s="24"/>
    </row>
    <row r="128" spans="1:93">
      <c r="J128" s="1"/>
      <c r="AC128" s="24"/>
      <c r="AE128" s="1"/>
      <c r="AG128" s="24"/>
      <c r="BD128" s="252"/>
      <c r="BE128" s="3"/>
      <c r="CO128" s="24"/>
    </row>
    <row r="129" spans="10:93">
      <c r="J129" s="1"/>
      <c r="AC129" s="24"/>
      <c r="AE129" s="1"/>
      <c r="AG129" s="24"/>
      <c r="BD129" s="252"/>
      <c r="BE129" s="3"/>
      <c r="CO129" s="24"/>
    </row>
    <row r="130" spans="10:93">
      <c r="J130" s="1"/>
      <c r="AC130" s="24"/>
      <c r="AE130" s="1"/>
      <c r="AG130" s="24"/>
      <c r="BD130" s="252"/>
      <c r="BE130" s="3"/>
      <c r="CO130" s="24"/>
    </row>
    <row r="131" spans="10:93">
      <c r="J131" s="1"/>
      <c r="AC131" s="24"/>
      <c r="AE131" s="1"/>
      <c r="AG131" s="24"/>
      <c r="BD131" s="252"/>
      <c r="BE131" s="3"/>
      <c r="CO131" s="24"/>
    </row>
    <row r="132" spans="10:93">
      <c r="J132" s="1"/>
      <c r="AC132" s="24"/>
      <c r="AE132" s="1"/>
      <c r="AG132" s="24"/>
      <c r="BD132" s="252"/>
      <c r="BE132" s="3"/>
      <c r="CO132" s="24"/>
    </row>
    <row r="133" spans="10:93">
      <c r="J133" s="1"/>
      <c r="AC133" s="24"/>
      <c r="AE133" s="1"/>
      <c r="AG133" s="24"/>
      <c r="BD133" s="252"/>
      <c r="BE133" s="3"/>
      <c r="CO133" s="24"/>
    </row>
    <row r="134" spans="10:93">
      <c r="J134" s="1"/>
      <c r="AC134" s="24"/>
      <c r="AE134" s="1"/>
      <c r="AG134" s="24"/>
      <c r="BD134" s="252"/>
      <c r="BE134" s="3"/>
      <c r="CO134" s="24"/>
    </row>
    <row r="135" spans="10:93">
      <c r="J135" s="1"/>
      <c r="AC135" s="24"/>
      <c r="AE135" s="1"/>
      <c r="AG135" s="24"/>
      <c r="BD135" s="252"/>
      <c r="BE135" s="3"/>
      <c r="CO135" s="24"/>
    </row>
    <row r="136" spans="10:93">
      <c r="J136" s="1"/>
      <c r="AC136" s="24"/>
      <c r="AE136" s="1"/>
      <c r="AG136" s="24"/>
      <c r="BD136" s="252"/>
      <c r="BE136" s="3"/>
      <c r="CO136" s="24"/>
    </row>
    <row r="137" spans="10:93">
      <c r="J137" s="1"/>
      <c r="AC137" s="24"/>
      <c r="AE137" s="1"/>
      <c r="AG137" s="24"/>
      <c r="BD137" s="252"/>
      <c r="BE137" s="3"/>
      <c r="CO137" s="24"/>
    </row>
    <row r="138" spans="10:93">
      <c r="J138" s="1"/>
      <c r="AC138" s="24"/>
      <c r="AE138" s="1"/>
      <c r="AG138" s="24"/>
      <c r="BD138" s="252"/>
      <c r="BE138" s="3"/>
      <c r="CO138" s="24"/>
    </row>
    <row r="139" spans="10:93">
      <c r="J139" s="1"/>
      <c r="AC139" s="24"/>
      <c r="AE139" s="1"/>
      <c r="AG139" s="24"/>
      <c r="BD139" s="252"/>
      <c r="BE139" s="3"/>
      <c r="CO139" s="24"/>
    </row>
    <row r="140" spans="10:93">
      <c r="J140" s="1"/>
      <c r="AC140" s="24"/>
      <c r="AE140" s="1"/>
      <c r="AG140" s="24"/>
      <c r="BD140" s="252"/>
      <c r="BE140" s="3"/>
      <c r="CO140" s="24"/>
    </row>
    <row r="141" spans="10:93">
      <c r="J141" s="1"/>
      <c r="AC141" s="24"/>
      <c r="AE141" s="1"/>
      <c r="AG141" s="24"/>
      <c r="BD141" s="252"/>
      <c r="BE141" s="3"/>
      <c r="CO141" s="24"/>
    </row>
    <row r="142" spans="10:93">
      <c r="J142" s="1"/>
      <c r="AC142" s="24"/>
      <c r="AE142" s="1"/>
      <c r="AG142" s="24"/>
      <c r="BD142" s="252"/>
      <c r="BE142" s="3"/>
      <c r="CO142" s="24"/>
    </row>
    <row r="143" spans="10:93">
      <c r="J143" s="1"/>
      <c r="AC143" s="24"/>
      <c r="AE143" s="1"/>
      <c r="AG143" s="24"/>
      <c r="BD143" s="252"/>
      <c r="BE143" s="3"/>
      <c r="CO143" s="24"/>
    </row>
    <row r="144" spans="10:93">
      <c r="J144" s="1"/>
      <c r="AC144" s="24"/>
      <c r="AE144" s="1"/>
      <c r="AG144" s="24"/>
      <c r="BD144" s="252"/>
      <c r="BE144" s="3"/>
      <c r="CO144" s="24"/>
    </row>
    <row r="145" spans="10:93">
      <c r="J145" s="1"/>
      <c r="AC145" s="24"/>
      <c r="AE145" s="1"/>
      <c r="AG145" s="24"/>
      <c r="BD145" s="252"/>
      <c r="BE145" s="3"/>
      <c r="CO145" s="24"/>
    </row>
    <row r="146" spans="10:93">
      <c r="J146" s="1"/>
      <c r="AC146" s="24"/>
      <c r="AE146" s="1"/>
      <c r="AG146" s="24"/>
      <c r="BD146" s="252"/>
      <c r="BE146" s="3"/>
      <c r="CO146" s="24"/>
    </row>
    <row r="147" spans="10:93">
      <c r="J147" s="1"/>
      <c r="AC147" s="24"/>
      <c r="AE147" s="1"/>
      <c r="AG147" s="24"/>
      <c r="BD147" s="252"/>
      <c r="BE147" s="3"/>
      <c r="CO147" s="24"/>
    </row>
    <row r="148" spans="10:93">
      <c r="J148" s="1"/>
      <c r="AC148" s="24"/>
      <c r="AE148" s="1"/>
      <c r="AG148" s="24"/>
      <c r="BD148" s="252"/>
      <c r="BE148" s="3"/>
      <c r="CO148" s="24"/>
    </row>
    <row r="149" spans="10:93">
      <c r="J149" s="1"/>
      <c r="AC149" s="24"/>
      <c r="AE149" s="1"/>
      <c r="AG149" s="24"/>
      <c r="AW149" s="3"/>
      <c r="BD149" s="252"/>
      <c r="BE149" s="3"/>
      <c r="CO149" s="24"/>
    </row>
    <row r="150" spans="10:93">
      <c r="J150" s="1"/>
      <c r="AC150" s="24"/>
      <c r="AE150" s="1"/>
      <c r="AG150" s="24"/>
      <c r="AW150" s="3"/>
      <c r="BD150" s="252"/>
      <c r="BE150" s="3"/>
      <c r="CO150" s="24"/>
    </row>
    <row r="151" spans="10:93">
      <c r="J151" s="1"/>
      <c r="AC151" s="24"/>
      <c r="AE151" s="1"/>
      <c r="AG151" s="24"/>
      <c r="AW151" s="3"/>
      <c r="BD151" s="252"/>
      <c r="BE151" s="3"/>
      <c r="CO151" s="24"/>
    </row>
    <row r="152" spans="10:93">
      <c r="J152" s="1"/>
      <c r="AC152" s="24"/>
      <c r="AE152" s="1"/>
      <c r="AG152" s="24"/>
      <c r="AW152" s="3"/>
      <c r="BD152" s="252"/>
      <c r="BE152" s="3"/>
      <c r="CO152" s="24"/>
    </row>
    <row r="153" spans="10:93">
      <c r="J153" s="1"/>
      <c r="AC153" s="24"/>
      <c r="AE153" s="1"/>
      <c r="AG153" s="24"/>
      <c r="AW153" s="3"/>
      <c r="BD153" s="252"/>
      <c r="BE153" s="3"/>
      <c r="CO153" s="24"/>
    </row>
    <row r="154" spans="10:93">
      <c r="J154" s="1"/>
      <c r="AC154" s="24"/>
      <c r="AE154" s="1"/>
      <c r="AG154" s="24"/>
      <c r="AW154" s="3"/>
      <c r="BD154" s="252"/>
      <c r="BE154" s="3"/>
      <c r="CO154" s="24"/>
    </row>
    <row r="155" spans="10:93">
      <c r="J155" s="1"/>
      <c r="AC155" s="24"/>
      <c r="AE155" s="1"/>
      <c r="AG155" s="24"/>
      <c r="AW155" s="3"/>
      <c r="BD155" s="252"/>
      <c r="BE155" s="3"/>
      <c r="CO155" s="24"/>
    </row>
    <row r="156" spans="10:93">
      <c r="J156" s="1"/>
      <c r="AC156" s="24"/>
      <c r="AE156" s="1"/>
      <c r="AG156" s="24"/>
      <c r="AW156" s="3"/>
      <c r="BD156" s="252"/>
      <c r="BE156" s="3"/>
      <c r="CO156" s="24"/>
    </row>
    <row r="157" spans="10:93">
      <c r="J157" s="1"/>
      <c r="AC157" s="24"/>
      <c r="AE157" s="1"/>
      <c r="AG157" s="24"/>
      <c r="AW157" s="3"/>
      <c r="BD157" s="252"/>
      <c r="BE157" s="3"/>
      <c r="CO157" s="24"/>
    </row>
    <row r="158" spans="10:93">
      <c r="J158" s="1"/>
      <c r="AC158" s="24"/>
      <c r="AE158" s="1"/>
      <c r="AG158" s="24"/>
      <c r="AW158" s="3"/>
      <c r="BD158" s="252"/>
      <c r="BE158" s="3"/>
      <c r="CO158" s="24"/>
    </row>
    <row r="159" spans="10:93">
      <c r="J159" s="1"/>
      <c r="AC159" s="24"/>
      <c r="AE159" s="1"/>
      <c r="AG159" s="24"/>
      <c r="AW159" s="3"/>
      <c r="BD159" s="252"/>
      <c r="BE159" s="3"/>
      <c r="CO159" s="24"/>
    </row>
    <row r="160" spans="10:93">
      <c r="J160" s="1"/>
      <c r="AC160" s="24"/>
      <c r="AE160" s="1"/>
      <c r="AG160" s="24"/>
      <c r="AW160" s="3"/>
      <c r="BD160" s="252"/>
      <c r="BE160" s="3"/>
      <c r="CO160" s="24"/>
    </row>
    <row r="161" spans="10:93">
      <c r="J161" s="1"/>
      <c r="AC161" s="24"/>
      <c r="AE161" s="1"/>
      <c r="AG161" s="24"/>
      <c r="AW161" s="3"/>
      <c r="BD161" s="252"/>
      <c r="BE161" s="3"/>
      <c r="CO161" s="24"/>
    </row>
    <row r="162" spans="10:93">
      <c r="J162" s="1"/>
      <c r="AC162" s="24"/>
      <c r="AE162" s="1"/>
      <c r="AG162" s="24"/>
      <c r="AW162" s="3"/>
      <c r="BD162" s="252"/>
      <c r="BE162" s="3"/>
      <c r="CO162" s="24"/>
    </row>
    <row r="163" spans="10:93">
      <c r="J163" s="1"/>
      <c r="AC163" s="24"/>
      <c r="AE163" s="1"/>
      <c r="AG163" s="24"/>
      <c r="AW163" s="3"/>
      <c r="BD163" s="252"/>
      <c r="BE163" s="3"/>
      <c r="CO163" s="24"/>
    </row>
    <row r="164" spans="10:93">
      <c r="J164" s="1"/>
      <c r="AC164" s="24"/>
      <c r="AE164" s="1"/>
      <c r="AG164" s="24"/>
      <c r="AW164" s="3"/>
      <c r="BD164" s="252"/>
      <c r="BE164" s="3"/>
      <c r="CO164" s="24"/>
    </row>
    <row r="165" spans="10:93">
      <c r="J165" s="1"/>
      <c r="AC165" s="24"/>
      <c r="AE165" s="1"/>
      <c r="AG165" s="24"/>
      <c r="AW165" s="3"/>
      <c r="BD165" s="252"/>
      <c r="BE165" s="3"/>
      <c r="CO165" s="24"/>
    </row>
    <row r="166" spans="10:93">
      <c r="J166" s="1"/>
      <c r="AC166" s="24"/>
      <c r="AE166" s="1"/>
      <c r="AG166" s="24"/>
      <c r="AW166" s="3"/>
      <c r="BD166" s="252"/>
      <c r="BE166" s="3"/>
      <c r="CO166" s="24"/>
    </row>
    <row r="167" spans="10:93">
      <c r="J167" s="1"/>
      <c r="AC167" s="24"/>
      <c r="AE167" s="1"/>
      <c r="AG167" s="24"/>
      <c r="AW167" s="3"/>
      <c r="BD167" s="252"/>
      <c r="BE167" s="3"/>
      <c r="CO167" s="24"/>
    </row>
    <row r="168" spans="10:93">
      <c r="J168" s="1"/>
      <c r="AC168" s="24"/>
      <c r="AE168" s="1"/>
      <c r="AG168" s="24"/>
      <c r="AW168" s="3"/>
      <c r="BD168" s="252"/>
      <c r="BE168" s="3"/>
      <c r="CO168" s="24"/>
    </row>
    <row r="169" spans="10:93">
      <c r="J169" s="1"/>
      <c r="AC169" s="24"/>
      <c r="AE169" s="1"/>
      <c r="AG169" s="24"/>
      <c r="AW169" s="3"/>
      <c r="BD169" s="252"/>
      <c r="BE169" s="3"/>
      <c r="CO169" s="24"/>
    </row>
    <row r="170" spans="10:93">
      <c r="J170" s="1"/>
      <c r="AC170" s="24"/>
      <c r="AE170" s="1"/>
      <c r="AG170" s="24"/>
      <c r="AW170" s="3"/>
      <c r="BD170" s="252"/>
      <c r="BE170" s="3"/>
      <c r="CO170" s="24"/>
    </row>
    <row r="171" spans="10:93">
      <c r="J171" s="1"/>
      <c r="AC171" s="24"/>
      <c r="AE171" s="1"/>
      <c r="AG171" s="24"/>
      <c r="AW171" s="3"/>
      <c r="BD171" s="252"/>
      <c r="BE171" s="3"/>
      <c r="CO171" s="24"/>
    </row>
    <row r="172" spans="10:93">
      <c r="J172" s="1"/>
      <c r="AC172" s="24"/>
      <c r="AE172" s="1"/>
      <c r="AG172" s="24"/>
      <c r="AW172" s="3"/>
      <c r="BD172" s="252"/>
      <c r="BE172" s="3"/>
      <c r="CO172" s="24"/>
    </row>
    <row r="173" spans="10:93">
      <c r="J173" s="1"/>
      <c r="AC173" s="24"/>
      <c r="AE173" s="1"/>
      <c r="AG173" s="24"/>
      <c r="AW173" s="3"/>
      <c r="BD173" s="252"/>
      <c r="BE173" s="3"/>
      <c r="CO173" s="24"/>
    </row>
    <row r="174" spans="10:93">
      <c r="J174" s="1"/>
      <c r="AC174" s="24"/>
      <c r="AE174" s="1"/>
      <c r="AG174" s="24"/>
      <c r="AW174" s="3"/>
      <c r="BD174" s="252"/>
      <c r="BE174" s="3"/>
      <c r="CO174" s="24"/>
    </row>
    <row r="175" spans="10:93">
      <c r="J175" s="1"/>
      <c r="AC175" s="24"/>
      <c r="AE175" s="1"/>
      <c r="AG175" s="24"/>
      <c r="AW175" s="3"/>
      <c r="BD175" s="252"/>
      <c r="BE175" s="3"/>
      <c r="CO175" s="24"/>
    </row>
    <row r="176" spans="10:93">
      <c r="J176" s="1"/>
      <c r="AC176" s="24"/>
      <c r="AE176" s="1"/>
      <c r="AG176" s="24"/>
      <c r="AW176" s="3"/>
      <c r="BD176" s="252"/>
      <c r="BE176" s="3"/>
      <c r="CO176" s="24"/>
    </row>
    <row r="177" spans="10:93">
      <c r="J177" s="1"/>
      <c r="AC177" s="24"/>
      <c r="AE177" s="1"/>
      <c r="AG177" s="24"/>
      <c r="AW177" s="3"/>
      <c r="BD177" s="252"/>
      <c r="BE177" s="3"/>
      <c r="CO177" s="24"/>
    </row>
    <row r="178" spans="10:93">
      <c r="J178" s="1"/>
      <c r="AC178" s="24"/>
      <c r="AE178" s="1"/>
      <c r="AG178" s="24"/>
      <c r="AW178" s="3"/>
      <c r="BD178" s="252"/>
      <c r="BE178" s="3"/>
      <c r="CO178" s="24"/>
    </row>
    <row r="179" spans="10:93">
      <c r="J179" s="1"/>
      <c r="AC179" s="24"/>
      <c r="AE179" s="1"/>
      <c r="AG179" s="24"/>
      <c r="AW179" s="3"/>
      <c r="BD179" s="252"/>
      <c r="BE179" s="3"/>
      <c r="CO179" s="24"/>
    </row>
    <row r="180" spans="10:93">
      <c r="J180" s="1"/>
      <c r="AC180" s="24"/>
      <c r="AE180" s="1"/>
      <c r="AG180" s="24"/>
      <c r="AW180" s="3"/>
      <c r="BD180" s="252"/>
      <c r="BE180" s="3"/>
      <c r="CO180" s="24"/>
    </row>
    <row r="181" spans="10:93">
      <c r="J181" s="1"/>
      <c r="AC181" s="24"/>
      <c r="AE181" s="1"/>
      <c r="AG181" s="24"/>
      <c r="AW181" s="3"/>
      <c r="BD181" s="252"/>
      <c r="BE181" s="3"/>
      <c r="CO181" s="24"/>
    </row>
    <row r="182" spans="10:93">
      <c r="J182" s="1"/>
      <c r="AC182" s="24"/>
      <c r="AE182" s="1"/>
      <c r="AG182" s="24"/>
      <c r="AW182" s="3"/>
      <c r="BD182" s="252"/>
      <c r="BE182" s="3"/>
      <c r="CO182" s="24"/>
    </row>
    <row r="183" spans="10:93">
      <c r="J183" s="1"/>
      <c r="AC183" s="24"/>
      <c r="AE183" s="1"/>
      <c r="AG183" s="24"/>
      <c r="AW183" s="3"/>
      <c r="BD183" s="252"/>
      <c r="BE183" s="3"/>
      <c r="CO183" s="24"/>
    </row>
    <row r="184" spans="10:93">
      <c r="J184" s="1"/>
      <c r="AC184" s="24"/>
      <c r="AE184" s="1"/>
      <c r="AG184" s="24"/>
      <c r="AW184" s="3"/>
      <c r="BD184" s="252"/>
      <c r="BE184" s="3"/>
      <c r="CO184" s="24"/>
    </row>
    <row r="185" spans="10:93">
      <c r="J185" s="1"/>
      <c r="AC185" s="24"/>
      <c r="AE185" s="1"/>
      <c r="AG185" s="24"/>
      <c r="AW185" s="3"/>
      <c r="BD185" s="252"/>
      <c r="BE185" s="3"/>
      <c r="CO185" s="24"/>
    </row>
    <row r="186" spans="10:93">
      <c r="J186" s="1"/>
      <c r="AC186" s="24"/>
      <c r="AE186" s="1"/>
      <c r="AG186" s="24"/>
      <c r="AW186" s="3"/>
      <c r="BD186" s="252"/>
      <c r="BE186" s="3"/>
      <c r="CO186" s="24"/>
    </row>
    <row r="187" spans="10:93">
      <c r="J187" s="1"/>
      <c r="AC187" s="24"/>
      <c r="AE187" s="1"/>
      <c r="AG187" s="24"/>
      <c r="AW187" s="3"/>
      <c r="BD187" s="252"/>
      <c r="BE187" s="3"/>
      <c r="CO187" s="24"/>
    </row>
    <row r="188" spans="10:93">
      <c r="J188" s="1"/>
      <c r="AC188" s="24"/>
      <c r="AE188" s="1"/>
      <c r="AG188" s="24"/>
      <c r="AW188" s="3"/>
      <c r="BD188" s="252"/>
      <c r="BE188" s="3"/>
      <c r="CO188" s="24"/>
    </row>
    <row r="189" spans="10:93">
      <c r="J189" s="1"/>
      <c r="AC189" s="24"/>
      <c r="AE189" s="1"/>
      <c r="AG189" s="24"/>
      <c r="AW189" s="3"/>
      <c r="BD189" s="252"/>
      <c r="BE189" s="3"/>
      <c r="CO189" s="24"/>
    </row>
    <row r="190" spans="10:93">
      <c r="J190" s="1"/>
      <c r="AC190" s="24"/>
      <c r="AE190" s="1"/>
      <c r="AG190" s="24"/>
      <c r="AW190" s="3"/>
      <c r="BD190" s="252"/>
      <c r="BE190" s="3"/>
      <c r="CO190" s="24"/>
    </row>
    <row r="191" spans="10:93">
      <c r="J191" s="1"/>
      <c r="AC191" s="24"/>
      <c r="AE191" s="1"/>
      <c r="AG191" s="24"/>
      <c r="AW191" s="3"/>
      <c r="BD191" s="252"/>
      <c r="BE191" s="3"/>
      <c r="CO191" s="24"/>
    </row>
    <row r="192" spans="10:93">
      <c r="J192" s="1"/>
      <c r="AC192" s="24"/>
      <c r="AE192" s="1"/>
      <c r="AG192" s="24"/>
      <c r="AW192" s="3"/>
      <c r="BD192" s="252"/>
      <c r="BE192" s="3"/>
      <c r="CO192" s="24"/>
    </row>
    <row r="193" spans="10:93">
      <c r="J193" s="1"/>
      <c r="AC193" s="24"/>
      <c r="AE193" s="1"/>
      <c r="AG193" s="24"/>
      <c r="AW193" s="3"/>
      <c r="BD193" s="252"/>
      <c r="BE193" s="3"/>
      <c r="CO193" s="24"/>
    </row>
    <row r="194" spans="10:93">
      <c r="J194" s="1"/>
      <c r="AC194" s="24"/>
      <c r="AE194" s="1"/>
      <c r="AG194" s="24"/>
      <c r="AW194" s="3"/>
      <c r="BD194" s="252"/>
      <c r="BE194" s="3"/>
      <c r="CO194" s="24"/>
    </row>
    <row r="195" spans="10:93">
      <c r="J195" s="1"/>
      <c r="AC195" s="24"/>
      <c r="AE195" s="1"/>
      <c r="AG195" s="24"/>
      <c r="AW195" s="3"/>
      <c r="BD195" s="252"/>
      <c r="BE195" s="3"/>
      <c r="CO195" s="24"/>
    </row>
    <row r="196" spans="10:93">
      <c r="J196" s="1"/>
      <c r="AC196" s="24"/>
      <c r="AE196" s="1"/>
      <c r="AG196" s="24"/>
      <c r="AW196" s="3"/>
      <c r="BD196" s="252"/>
      <c r="BE196" s="3"/>
      <c r="CO196" s="24"/>
    </row>
    <row r="197" spans="10:93">
      <c r="J197" s="1"/>
      <c r="AC197" s="24"/>
      <c r="AE197" s="1"/>
      <c r="AG197" s="24"/>
      <c r="AW197" s="3"/>
      <c r="BD197" s="252"/>
      <c r="BE197" s="3"/>
      <c r="CO197" s="24"/>
    </row>
    <row r="198" spans="10:93">
      <c r="J198" s="1"/>
      <c r="AC198" s="24"/>
      <c r="AE198" s="1"/>
      <c r="AG198" s="24"/>
      <c r="AW198" s="3"/>
      <c r="BD198" s="252"/>
      <c r="BE198" s="3"/>
      <c r="CO198" s="24"/>
    </row>
    <row r="199" spans="10:93">
      <c r="J199" s="1"/>
      <c r="AC199" s="24"/>
      <c r="AE199" s="1"/>
      <c r="AG199" s="24"/>
      <c r="AW199" s="3"/>
      <c r="BD199" s="252"/>
      <c r="BE199" s="3"/>
      <c r="CO199" s="24"/>
    </row>
    <row r="200" spans="10:93">
      <c r="J200" s="1"/>
      <c r="AC200" s="24"/>
      <c r="AE200" s="1"/>
      <c r="AG200" s="24"/>
      <c r="AW200" s="3"/>
      <c r="BD200" s="252"/>
      <c r="BE200" s="3"/>
      <c r="CO200" s="24"/>
    </row>
    <row r="201" spans="10:93">
      <c r="J201" s="1"/>
      <c r="AC201" s="24"/>
      <c r="AE201" s="1"/>
      <c r="AG201" s="24"/>
      <c r="AW201" s="3"/>
      <c r="BD201" s="252"/>
      <c r="BE201" s="3"/>
      <c r="CO201" s="24"/>
    </row>
    <row r="202" spans="10:93">
      <c r="J202" s="1"/>
      <c r="AC202" s="24"/>
      <c r="AE202" s="1"/>
      <c r="AG202" s="24"/>
      <c r="AW202" s="3"/>
      <c r="BD202" s="252"/>
      <c r="BE202" s="3"/>
      <c r="CO202" s="24"/>
    </row>
    <row r="203" spans="10:93">
      <c r="J203" s="1"/>
      <c r="AC203" s="24"/>
      <c r="AE203" s="1"/>
      <c r="AG203" s="24"/>
      <c r="AW203" s="3"/>
      <c r="BD203" s="252"/>
      <c r="BE203" s="3"/>
      <c r="CO203" s="24"/>
    </row>
    <row r="204" spans="10:93">
      <c r="J204" s="1"/>
      <c r="AC204" s="24"/>
      <c r="AE204" s="1"/>
      <c r="AG204" s="24"/>
      <c r="AW204" s="3"/>
      <c r="BD204" s="252"/>
      <c r="BE204" s="3"/>
      <c r="CO204" s="24"/>
    </row>
    <row r="205" spans="10:93">
      <c r="J205" s="1"/>
      <c r="AC205" s="24"/>
      <c r="AE205" s="1"/>
      <c r="AG205" s="24"/>
      <c r="AW205" s="3"/>
      <c r="BD205" s="252"/>
      <c r="BE205" s="3"/>
      <c r="CO205" s="24"/>
    </row>
    <row r="206" spans="10:93">
      <c r="J206" s="1"/>
      <c r="AC206" s="24"/>
      <c r="AE206" s="1"/>
      <c r="AG206" s="24"/>
      <c r="AW206" s="3"/>
      <c r="BD206" s="252"/>
      <c r="BE206" s="3"/>
      <c r="CO206" s="24"/>
    </row>
    <row r="207" spans="10:93">
      <c r="J207" s="1"/>
      <c r="AC207" s="24"/>
      <c r="AE207" s="1"/>
      <c r="AG207" s="24"/>
      <c r="AW207" s="3"/>
      <c r="BD207" s="252"/>
      <c r="BE207" s="3"/>
      <c r="CO207" s="24"/>
    </row>
    <row r="208" spans="10:93">
      <c r="J208" s="1"/>
      <c r="AC208" s="24"/>
      <c r="AE208" s="1"/>
      <c r="AG208" s="24"/>
      <c r="AW208" s="3"/>
      <c r="BD208" s="252"/>
      <c r="BE208" s="3"/>
      <c r="CO208" s="24"/>
    </row>
    <row r="209" spans="10:93">
      <c r="J209" s="1"/>
      <c r="AC209" s="24"/>
      <c r="AE209" s="1"/>
      <c r="AG209" s="24"/>
      <c r="AW209" s="3"/>
      <c r="BD209" s="252"/>
      <c r="BE209" s="3"/>
      <c r="CO209" s="24"/>
    </row>
    <row r="210" spans="10:93">
      <c r="J210" s="1"/>
      <c r="AC210" s="24"/>
      <c r="AE210" s="1"/>
      <c r="AG210" s="24"/>
      <c r="AW210" s="3"/>
      <c r="BD210" s="252"/>
      <c r="BE210" s="3"/>
      <c r="CO210" s="24"/>
    </row>
    <row r="211" spans="10:93">
      <c r="J211" s="1"/>
      <c r="AC211" s="24"/>
      <c r="AE211" s="1"/>
      <c r="AG211" s="24"/>
      <c r="AW211" s="3"/>
      <c r="BD211" s="252"/>
      <c r="BE211" s="3"/>
      <c r="CO211" s="24"/>
    </row>
    <row r="212" spans="10:93">
      <c r="J212" s="1"/>
      <c r="AC212" s="24"/>
      <c r="AE212" s="1"/>
      <c r="AG212" s="24"/>
      <c r="AW212" s="3"/>
      <c r="BD212" s="252"/>
      <c r="BE212" s="3"/>
      <c r="CO212" s="24"/>
    </row>
    <row r="213" spans="10:93">
      <c r="J213" s="1"/>
      <c r="AC213" s="24"/>
      <c r="AE213" s="1"/>
      <c r="AG213" s="24"/>
      <c r="AW213" s="3"/>
      <c r="BD213" s="252"/>
      <c r="BE213" s="3"/>
      <c r="CO213" s="24"/>
    </row>
    <row r="214" spans="10:93">
      <c r="J214" s="1"/>
      <c r="AC214" s="24"/>
      <c r="AE214" s="1"/>
      <c r="AG214" s="24"/>
      <c r="AW214" s="3"/>
      <c r="BD214" s="252"/>
      <c r="BE214" s="3"/>
      <c r="CO214" s="24"/>
    </row>
    <row r="215" spans="10:93">
      <c r="J215" s="1"/>
      <c r="AC215" s="24"/>
      <c r="AE215" s="1"/>
      <c r="AG215" s="24"/>
      <c r="AW215" s="3"/>
      <c r="BD215" s="252"/>
      <c r="BE215" s="3"/>
      <c r="CO215" s="24"/>
    </row>
    <row r="216" spans="10:93">
      <c r="J216" s="1"/>
      <c r="AC216" s="24"/>
      <c r="AE216" s="1"/>
      <c r="AG216" s="24"/>
      <c r="AW216" s="3"/>
      <c r="BD216" s="252"/>
      <c r="BE216" s="3"/>
      <c r="CO216" s="24"/>
    </row>
    <row r="217" spans="10:93">
      <c r="J217" s="1"/>
      <c r="AC217" s="24"/>
      <c r="AE217" s="1"/>
      <c r="AG217" s="24"/>
      <c r="AW217" s="3"/>
      <c r="BD217" s="252"/>
      <c r="BE217" s="3"/>
      <c r="CO217" s="24"/>
    </row>
    <row r="218" spans="10:93">
      <c r="J218" s="1"/>
      <c r="AC218" s="24"/>
      <c r="AE218" s="1"/>
      <c r="AG218" s="24"/>
      <c r="AW218" s="3"/>
      <c r="BD218" s="252"/>
      <c r="BE218" s="3"/>
      <c r="CO218" s="24"/>
    </row>
    <row r="219" spans="10:93">
      <c r="J219" s="1"/>
      <c r="AC219" s="24"/>
      <c r="AE219" s="1"/>
      <c r="AG219" s="24"/>
      <c r="AW219" s="3"/>
      <c r="BD219" s="252"/>
      <c r="BE219" s="3"/>
      <c r="CO219" s="24"/>
    </row>
    <row r="220" spans="10:93">
      <c r="J220" s="1"/>
      <c r="BD220" s="252"/>
      <c r="BE220" s="3"/>
      <c r="CO220" s="24"/>
    </row>
    <row r="221" spans="10:93">
      <c r="J221" s="1"/>
      <c r="BD221" s="252"/>
      <c r="BE221" s="3"/>
      <c r="CO221" s="24"/>
    </row>
  </sheetData>
  <sheetProtection algorithmName="SHA-512" hashValue="usMfTrqDCCa5nkGZ1SajYkBzAtCedzpkPBJmrp6wYKeoQN3d8G05BIKZ4WYX768gskuzALKXnHjMtam6DNhxIQ==" saltValue="PsAQs6ehrt4DKVATkVn1gw==" spinCount="100000" sheet="1" objects="1" scenarios="1"/>
  <mergeCells count="35">
    <mergeCell ref="AX24:AX25"/>
    <mergeCell ref="BA24:BA25"/>
    <mergeCell ref="AP7:BA7"/>
    <mergeCell ref="AD7:AO7"/>
    <mergeCell ref="AV24:AV25"/>
    <mergeCell ref="AP24:AP25"/>
    <mergeCell ref="AQ24:AQ25"/>
    <mergeCell ref="AR24:AR25"/>
    <mergeCell ref="AS24:AS25"/>
    <mergeCell ref="AY24:AY25"/>
    <mergeCell ref="AZ24:AZ25"/>
    <mergeCell ref="AW24:AW25"/>
    <mergeCell ref="C7:C8"/>
    <mergeCell ref="BB7:BB8"/>
    <mergeCell ref="A3:BA3"/>
    <mergeCell ref="A5:BA5"/>
    <mergeCell ref="A6:BA6"/>
    <mergeCell ref="A4:BA4"/>
    <mergeCell ref="D7:D8"/>
    <mergeCell ref="E7:E8"/>
    <mergeCell ref="A7:A8"/>
    <mergeCell ref="B7:B8"/>
    <mergeCell ref="F7:Q7"/>
    <mergeCell ref="R7:AC7"/>
    <mergeCell ref="C101:C102"/>
    <mergeCell ref="AU24:AU25"/>
    <mergeCell ref="AT24:AT25"/>
    <mergeCell ref="A54:G54"/>
    <mergeCell ref="A55:G55"/>
    <mergeCell ref="A56:G56"/>
    <mergeCell ref="A58:G58"/>
    <mergeCell ref="A61:G61"/>
    <mergeCell ref="A57:G57"/>
    <mergeCell ref="A60:G60"/>
    <mergeCell ref="A59:G59"/>
  </mergeCells>
  <phoneticPr fontId="13" type="noConversion"/>
  <conditionalFormatting sqref="A63:A65">
    <cfRule type="duplicateValues" dxfId="11" priority="1"/>
  </conditionalFormatting>
  <conditionalFormatting sqref="A70:A1048576 A66 L58:L64 W58:W64 AH58:AH64 AS58:AS64 A4:A61">
    <cfRule type="duplicateValues" dxfId="10" priority="38"/>
  </conditionalFormatting>
  <conditionalFormatting sqref="BB11:BB19">
    <cfRule type="iconSet" priority="23">
      <iconSet iconSet="3TrafficLights2" showValue="0" reverse="1">
        <cfvo type="percent" val="0"/>
        <cfvo type="num" val="2"/>
        <cfvo type="num" val="3"/>
      </iconSet>
    </cfRule>
    <cfRule type="cellIs" dxfId="9" priority="24" operator="equal">
      <formula>1</formula>
    </cfRule>
    <cfRule type="iconSet" priority="25">
      <iconSet iconSet="3TrafficLights2">
        <cfvo type="percent" val="0"/>
        <cfvo type="percent" val="33"/>
        <cfvo type="percent" val="67"/>
      </iconSet>
    </cfRule>
  </conditionalFormatting>
  <conditionalFormatting sqref="BB23:BB25 BB27:BB31">
    <cfRule type="iconSet" priority="20">
      <iconSet iconSet="3TrafficLights2" showValue="0" reverse="1">
        <cfvo type="percent" val="0"/>
        <cfvo type="num" val="2"/>
        <cfvo type="num" val="3"/>
      </iconSet>
    </cfRule>
    <cfRule type="iconSet" priority="22">
      <iconSet iconSet="3TrafficLights2">
        <cfvo type="percent" val="0"/>
        <cfvo type="percent" val="33"/>
        <cfvo type="percent" val="67"/>
      </iconSet>
    </cfRule>
  </conditionalFormatting>
  <conditionalFormatting sqref="BB23:BB31">
    <cfRule type="cellIs" dxfId="8" priority="6" operator="equal">
      <formula>1</formula>
    </cfRule>
  </conditionalFormatting>
  <conditionalFormatting sqref="BB26">
    <cfRule type="iconSet" priority="5">
      <iconSet iconSet="3TrafficLights2" showValue="0" reverse="1">
        <cfvo type="percent" val="0"/>
        <cfvo type="num" val="2"/>
        <cfvo type="num" val="3"/>
      </iconSet>
    </cfRule>
    <cfRule type="iconSet" priority="7">
      <iconSet iconSet="3TrafficLights2">
        <cfvo type="percent" val="0"/>
        <cfvo type="percent" val="33"/>
        <cfvo type="percent" val="67"/>
      </iconSet>
    </cfRule>
  </conditionalFormatting>
  <conditionalFormatting sqref="BB35:BB37">
    <cfRule type="iconSet" priority="17">
      <iconSet iconSet="3TrafficLights2" showValue="0" reverse="1">
        <cfvo type="percent" val="0"/>
        <cfvo type="num" val="2"/>
        <cfvo type="num" val="3"/>
      </iconSet>
    </cfRule>
    <cfRule type="cellIs" dxfId="7" priority="18" operator="equal">
      <formula>1</formula>
    </cfRule>
    <cfRule type="iconSet" priority="19">
      <iconSet iconSet="3TrafficLights2">
        <cfvo type="percent" val="0"/>
        <cfvo type="percent" val="33"/>
        <cfvo type="percent" val="67"/>
      </iconSet>
    </cfRule>
  </conditionalFormatting>
  <conditionalFormatting sqref="BB41">
    <cfRule type="iconSet" priority="14">
      <iconSet iconSet="3TrafficLights2" showValue="0" reverse="1">
        <cfvo type="percent" val="0"/>
        <cfvo type="num" val="2"/>
        <cfvo type="num" val="3"/>
      </iconSet>
    </cfRule>
    <cfRule type="cellIs" dxfId="6" priority="15" operator="equal">
      <formula>1</formula>
    </cfRule>
    <cfRule type="iconSet" priority="16">
      <iconSet iconSet="3TrafficLights2">
        <cfvo type="percent" val="0"/>
        <cfvo type="percent" val="33"/>
        <cfvo type="percent" val="67"/>
      </iconSet>
    </cfRule>
  </conditionalFormatting>
  <conditionalFormatting sqref="BB45">
    <cfRule type="iconSet" priority="11">
      <iconSet iconSet="3TrafficLights2" showValue="0" reverse="1">
        <cfvo type="percent" val="0"/>
        <cfvo type="num" val="2"/>
        <cfvo type="num" val="3"/>
      </iconSet>
    </cfRule>
    <cfRule type="cellIs" dxfId="5" priority="12" operator="equal">
      <formula>1</formula>
    </cfRule>
    <cfRule type="iconSet" priority="13">
      <iconSet iconSet="3TrafficLights2">
        <cfvo type="percent" val="0"/>
        <cfvo type="percent" val="33"/>
        <cfvo type="percent" val="67"/>
      </iconSet>
    </cfRule>
  </conditionalFormatting>
  <printOptions horizontalCentered="1" verticalCentered="1"/>
  <pageMargins left="0.19685039370078741" right="0.15748031496062992" top="0.19685039370078741" bottom="0.19685039370078741" header="0" footer="0"/>
  <pageSetup scale="20" orientation="landscape" r:id="rId1"/>
  <headerFooter alignWithMargins="0"/>
  <ignoredErrors>
    <ignoredError sqref="A66 N67:N73 F67:K73 C66:K66 Y67:Z73 R66:W66 R67:W73 AL67:AL73 AD67:AJ73 AP67:AU73 AV48:AV49 AV42:AW47 AW49:AX49 AW48 M66:N66 M67:M73 D46:G46 AP42:AU47 M61 M62 A48:C48 AP50:AX52 AP62:AU62 AP61:AU61 AP57:AU57 AD61:AJ61 AD62:AJ62 AL62 AL61 R61:W61 R62:W62 Y62:Z62 Y61:Z61 H61:K61 H62:K62 N62 N61 A46:C47 AP63:AU63 L61 L62 R57:Z57 X61 X62 AD57:AL57 AK61 AK62 A49:M53 D47 F47:M47 H63:N63 A43:N44 N47 R63:Z63 R43:Z45 AD63:AL63 AD42:AL44 C18 A42:G42 R42 R47:Z47 R46 N57 AD46:AL47 AD45:AK45 AD66:AJ66 AP66:AU66 Y66:Z66 AL66 A45 C45:M45 D31:E31 AP48:AU49 AO11 AO12:AO19 AO38:AO40 AO20:AO22 AO32:AO34 AO35:AO37 AO23:AO31 AO41:AO45 A70:A72 B68:E70 N49:N55 AD48:AL55 R49:Z55 AP53:AU55 B71:E73 B67:E67 B55:M55 H54:M54 D19 D18:E18 D16 E19" unlockedFormula="1"/>
    <ignoredError sqref="BB2:BC2 AX25 AX20:AX22 A2:N2 R2:Z2 AD2:AL2 AX32:AX34 AV37:AW37 AX38:AX39 AP2:AX2" numberStoredAsText="1"/>
    <ignoredError sqref="AP32:AW36 AP37:AU37 A9:N10 A39:N40 A33:C34 A35:A36 C35:C36 A21:M23 AP25:AU25 AP24:AU24 D33:M36 AP20:AW23 A3 AV24:AW24 AW25 BB3:BC6 AV25 AP38:AW39 N21:N22 A20:C20 N33:N34 A37 AD20:AL22 AP9:AX10 BB9:BC10 AD9:AL10 A6 A5 A32:C32 R33:Z37 A38:F38 AD32:AL34 R17:Z17 R15:W15 Y15:Z15 A17:C17 A15:A16 C15:C16 A26:M29 A24:A25 C24:M25 R21:Z30 AD23:AK30 R16:X16 R39:Z41 AD35:AK41 C41:M41 AP11:AW17 A11 R9:Z14 AD11:AK17 AP26:AW30 F17:M17 E15:M15 A12:C14 E12:M14 D12:D14 D15 A30 C30:M30 C11:M11 F16:M16 D17 E16 E17 C37:M37" numberStoredAsText="1" unlockedFormula="1"/>
    <ignoredError sqref="AA46" formula="1"/>
  </ignoredError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7:CP46"/>
  <sheetViews>
    <sheetView showGridLines="0" topLeftCell="L1" zoomScale="60" zoomScaleNormal="60" zoomScaleSheetLayoutView="40" workbookViewId="0">
      <selection activeCell="A44" sqref="A44:A46"/>
    </sheetView>
  </sheetViews>
  <sheetFormatPr baseColWidth="10" defaultColWidth="11" defaultRowHeight="14.4"/>
  <cols>
    <col min="1" max="1" width="24.44140625" style="28" customWidth="1"/>
    <col min="2" max="2" width="120.21875" style="28" customWidth="1"/>
    <col min="3" max="3" width="16.6640625" style="24" bestFit="1" customWidth="1"/>
    <col min="4" max="4" width="15.44140625" style="24" customWidth="1"/>
    <col min="5" max="5" width="20" style="24" customWidth="1"/>
    <col min="6" max="6" width="12.6640625" style="24" customWidth="1"/>
    <col min="7" max="7" width="13.44140625" style="24" customWidth="1"/>
    <col min="8" max="8" width="14.6640625" style="24" customWidth="1"/>
    <col min="9" max="9" width="14.21875" style="24" customWidth="1"/>
    <col min="10" max="10" width="13.77734375" style="24" customWidth="1"/>
    <col min="11" max="11" width="14.109375" style="1" customWidth="1"/>
    <col min="12" max="12" width="14.44140625" style="1" customWidth="1"/>
    <col min="13" max="13" width="15.77734375" style="1" customWidth="1"/>
    <col min="14" max="16" width="14.109375" style="1" customWidth="1"/>
    <col min="17" max="17" width="17.21875" style="1" customWidth="1"/>
    <col min="18" max="19" width="11.77734375" style="1" customWidth="1"/>
    <col min="20" max="20" width="14.109375" style="1" customWidth="1"/>
    <col min="21" max="21" width="12.6640625" style="1" customWidth="1"/>
    <col min="22" max="22" width="14" style="24" customWidth="1"/>
    <col min="23" max="23" width="12.33203125" style="24" customWidth="1"/>
    <col min="24" max="24" width="11.77734375" style="24" customWidth="1"/>
    <col min="25" max="25" width="12.6640625" style="24" customWidth="1"/>
    <col min="26" max="28" width="16.77734375" style="1" customWidth="1"/>
    <col min="29" max="29" width="14.77734375" style="24" customWidth="1"/>
    <col min="30" max="30" width="7.77734375" style="24" customWidth="1"/>
    <col min="31" max="31" width="8.109375" style="24" customWidth="1"/>
    <col min="32" max="32" width="8.88671875" style="24" customWidth="1"/>
    <col min="33" max="33" width="7.6640625" style="24" customWidth="1"/>
    <col min="34" max="34" width="8.33203125" style="24" customWidth="1"/>
    <col min="35" max="35" width="10.44140625" style="24" customWidth="1"/>
    <col min="36" max="36" width="10.109375" style="24" customWidth="1"/>
    <col min="37" max="37" width="8.6640625" style="24" customWidth="1"/>
    <col min="38" max="40" width="9.6640625" style="24" customWidth="1"/>
    <col min="41" max="41" width="13.109375" style="24" customWidth="1"/>
    <col min="42" max="42" width="7.21875" style="3" customWidth="1"/>
    <col min="43" max="43" width="7" style="3" customWidth="1"/>
    <col min="44" max="44" width="9.109375" style="3" customWidth="1"/>
    <col min="45" max="45" width="8.77734375" style="3" customWidth="1"/>
    <col min="46" max="46" width="9.44140625" style="3" customWidth="1"/>
    <col min="47" max="47" width="7.77734375" style="3" bestFit="1" customWidth="1"/>
    <col min="48" max="52" width="11" style="3"/>
    <col min="53" max="53" width="12.33203125" style="3" customWidth="1"/>
    <col min="54" max="54" width="15.6640625" style="3" customWidth="1"/>
    <col min="55" max="86" width="11" style="3"/>
    <col min="87" max="16384" width="11" style="24"/>
  </cols>
  <sheetData>
    <row r="7" spans="1:94" ht="25.2" customHeight="1">
      <c r="A7" s="465" t="s">
        <v>172</v>
      </c>
      <c r="B7" s="465"/>
      <c r="C7" s="465"/>
      <c r="D7" s="465"/>
      <c r="E7" s="465"/>
      <c r="F7" s="465"/>
      <c r="G7" s="465"/>
      <c r="H7" s="465"/>
      <c r="I7" s="465"/>
      <c r="J7" s="465"/>
      <c r="K7" s="465"/>
      <c r="L7" s="465"/>
      <c r="M7" s="465"/>
      <c r="N7" s="465"/>
      <c r="O7" s="465"/>
      <c r="P7" s="465"/>
      <c r="Q7" s="465"/>
      <c r="R7" s="465"/>
      <c r="S7" s="465"/>
      <c r="T7" s="465"/>
      <c r="U7" s="465"/>
      <c r="V7" s="465"/>
      <c r="W7" s="465"/>
      <c r="X7" s="465"/>
      <c r="Y7" s="465"/>
      <c r="Z7" s="465"/>
      <c r="AA7" s="465"/>
      <c r="AB7" s="465"/>
      <c r="AC7" s="465"/>
      <c r="AD7" s="465"/>
      <c r="AE7" s="465"/>
      <c r="AF7" s="465"/>
      <c r="AG7" s="465"/>
      <c r="AH7" s="465"/>
      <c r="AI7" s="465"/>
      <c r="AJ7" s="465"/>
      <c r="AK7" s="465"/>
      <c r="AL7" s="465"/>
      <c r="AM7" s="465"/>
      <c r="AN7" s="465"/>
      <c r="AO7" s="465"/>
      <c r="AP7" s="465"/>
      <c r="AQ7" s="465"/>
      <c r="AR7" s="465"/>
      <c r="AS7" s="465"/>
      <c r="AT7" s="465"/>
      <c r="AU7" s="465"/>
      <c r="AV7" s="465"/>
      <c r="AW7" s="465"/>
      <c r="AX7" s="465"/>
      <c r="AY7" s="465"/>
      <c r="AZ7" s="465"/>
      <c r="BA7" s="465"/>
      <c r="CI7" s="3"/>
      <c r="CJ7" s="3"/>
      <c r="CK7" s="3"/>
      <c r="CL7" s="3"/>
    </row>
    <row r="8" spans="1:94" ht="25.2" customHeight="1">
      <c r="A8" s="465" t="s">
        <v>173</v>
      </c>
      <c r="B8" s="465"/>
      <c r="C8" s="465"/>
      <c r="D8" s="465"/>
      <c r="E8" s="465"/>
      <c r="F8" s="465"/>
      <c r="G8" s="465"/>
      <c r="H8" s="465"/>
      <c r="I8" s="465"/>
      <c r="J8" s="465"/>
      <c r="K8" s="465"/>
      <c r="L8" s="465"/>
      <c r="M8" s="465"/>
      <c r="N8" s="465"/>
      <c r="O8" s="465"/>
      <c r="P8" s="465"/>
      <c r="Q8" s="465"/>
      <c r="R8" s="465"/>
      <c r="S8" s="465"/>
      <c r="T8" s="465"/>
      <c r="U8" s="465"/>
      <c r="V8" s="465"/>
      <c r="W8" s="465"/>
      <c r="X8" s="465"/>
      <c r="Y8" s="465"/>
      <c r="Z8" s="465"/>
      <c r="AA8" s="465"/>
      <c r="AB8" s="465"/>
      <c r="AC8" s="465"/>
      <c r="AD8" s="465"/>
      <c r="AE8" s="465"/>
      <c r="AF8" s="465"/>
      <c r="AG8" s="465"/>
      <c r="AH8" s="465"/>
      <c r="AI8" s="465"/>
      <c r="AJ8" s="465"/>
      <c r="AK8" s="465"/>
      <c r="AL8" s="465"/>
      <c r="AM8" s="465"/>
      <c r="AN8" s="465"/>
      <c r="AO8" s="465"/>
      <c r="AP8" s="465"/>
      <c r="AQ8" s="465"/>
      <c r="AR8" s="465"/>
      <c r="AS8" s="465"/>
      <c r="AT8" s="465"/>
      <c r="AU8" s="465"/>
      <c r="AV8" s="465"/>
      <c r="AW8" s="465"/>
      <c r="AX8" s="465"/>
      <c r="AY8" s="465"/>
      <c r="AZ8" s="465"/>
      <c r="BA8" s="465"/>
      <c r="CI8" s="3"/>
      <c r="CJ8" s="3"/>
      <c r="CK8" s="3"/>
      <c r="CL8" s="3"/>
    </row>
    <row r="9" spans="1:94" ht="25.2" customHeight="1">
      <c r="A9" s="448" t="s">
        <v>11</v>
      </c>
      <c r="B9" s="448"/>
      <c r="C9" s="448"/>
      <c r="D9" s="448"/>
      <c r="E9" s="448"/>
      <c r="F9" s="448"/>
      <c r="G9" s="448"/>
      <c r="H9" s="448"/>
      <c r="I9" s="448"/>
      <c r="J9" s="448"/>
      <c r="K9" s="448"/>
      <c r="L9" s="448"/>
      <c r="M9" s="448"/>
      <c r="N9" s="448"/>
      <c r="O9" s="448"/>
      <c r="P9" s="448"/>
      <c r="Q9" s="448"/>
      <c r="R9" s="448"/>
      <c r="S9" s="448"/>
      <c r="T9" s="448"/>
      <c r="U9" s="448"/>
      <c r="V9" s="448"/>
      <c r="W9" s="448"/>
      <c r="X9" s="448"/>
      <c r="Y9" s="448"/>
      <c r="Z9" s="448"/>
      <c r="AA9" s="448"/>
      <c r="AB9" s="448"/>
      <c r="AC9" s="448"/>
      <c r="AD9" s="448"/>
      <c r="AE9" s="448"/>
      <c r="AF9" s="448"/>
      <c r="AG9" s="448"/>
      <c r="AH9" s="448"/>
      <c r="AI9" s="448"/>
      <c r="AJ9" s="448"/>
      <c r="AK9" s="448"/>
      <c r="AL9" s="448"/>
      <c r="AM9" s="448"/>
      <c r="AN9" s="448"/>
      <c r="AO9" s="448"/>
      <c r="AP9" s="448"/>
      <c r="AQ9" s="448"/>
      <c r="AR9" s="448"/>
      <c r="AS9" s="448"/>
      <c r="AT9" s="448"/>
      <c r="AU9" s="448"/>
      <c r="AV9" s="448"/>
      <c r="AW9" s="448"/>
      <c r="AX9" s="448"/>
      <c r="AY9" s="448"/>
      <c r="AZ9" s="448"/>
      <c r="BA9" s="448"/>
      <c r="CI9" s="3"/>
      <c r="CJ9" s="3"/>
      <c r="CK9" s="3"/>
      <c r="CL9" s="3"/>
    </row>
    <row r="10" spans="1:94" ht="25.2" customHeight="1">
      <c r="A10" s="465" t="s">
        <v>174</v>
      </c>
      <c r="B10" s="465"/>
      <c r="C10" s="465"/>
      <c r="D10" s="465"/>
      <c r="E10" s="465"/>
      <c r="F10" s="465"/>
      <c r="G10" s="465"/>
      <c r="H10" s="465"/>
      <c r="I10" s="465"/>
      <c r="J10" s="465"/>
      <c r="K10" s="465"/>
      <c r="L10" s="465"/>
      <c r="M10" s="465"/>
      <c r="N10" s="465"/>
      <c r="O10" s="465"/>
      <c r="P10" s="465"/>
      <c r="Q10" s="465"/>
      <c r="R10" s="465"/>
      <c r="S10" s="465"/>
      <c r="T10" s="465"/>
      <c r="U10" s="465"/>
      <c r="V10" s="465"/>
      <c r="W10" s="465"/>
      <c r="X10" s="465"/>
      <c r="Y10" s="465"/>
      <c r="Z10" s="465"/>
      <c r="AA10" s="465"/>
      <c r="AB10" s="465"/>
      <c r="AC10" s="465"/>
      <c r="AD10" s="465"/>
      <c r="AE10" s="465"/>
      <c r="AF10" s="465"/>
      <c r="AG10" s="465"/>
      <c r="AH10" s="465"/>
      <c r="AI10" s="465"/>
      <c r="AJ10" s="465"/>
      <c r="AK10" s="465"/>
      <c r="AL10" s="465"/>
      <c r="AM10" s="465"/>
      <c r="AN10" s="465"/>
      <c r="AO10" s="465"/>
      <c r="AP10" s="465"/>
      <c r="AQ10" s="465"/>
      <c r="AR10" s="465"/>
      <c r="AS10" s="465"/>
      <c r="AT10" s="465"/>
      <c r="AU10" s="465"/>
      <c r="AV10" s="465"/>
      <c r="AW10" s="465"/>
      <c r="AX10" s="465"/>
      <c r="AY10" s="465"/>
      <c r="AZ10" s="465"/>
      <c r="BA10" s="465"/>
      <c r="CI10" s="3"/>
      <c r="CJ10" s="3"/>
      <c r="CK10" s="3"/>
      <c r="CL10" s="3"/>
    </row>
    <row r="11" spans="1:94" ht="25.2" customHeight="1" thickBot="1">
      <c r="A11" s="453">
        <f>+'Anexo 1'!A7:N7</f>
        <v>45473</v>
      </c>
      <c r="B11" s="453"/>
      <c r="C11" s="453"/>
      <c r="D11" s="453"/>
      <c r="E11" s="453"/>
      <c r="F11" s="453"/>
      <c r="G11" s="453"/>
      <c r="H11" s="453"/>
      <c r="I11" s="453"/>
      <c r="J11" s="453"/>
      <c r="K11" s="453"/>
      <c r="L11" s="453"/>
      <c r="M11" s="453"/>
      <c r="N11" s="453"/>
      <c r="O11" s="453"/>
      <c r="P11" s="453"/>
      <c r="Q11" s="453"/>
      <c r="R11" s="453"/>
      <c r="S11" s="453"/>
      <c r="T11" s="453"/>
      <c r="U11" s="453"/>
      <c r="V11" s="453"/>
      <c r="W11" s="453"/>
      <c r="X11" s="453"/>
      <c r="Y11" s="453"/>
      <c r="Z11" s="453"/>
      <c r="AA11" s="453"/>
      <c r="AB11" s="453"/>
      <c r="AC11" s="453"/>
      <c r="AD11" s="453"/>
      <c r="AE11" s="453"/>
      <c r="AF11" s="453"/>
      <c r="AG11" s="453"/>
      <c r="AH11" s="453"/>
      <c r="AI11" s="453"/>
      <c r="AJ11" s="453"/>
      <c r="AK11" s="453"/>
      <c r="AL11" s="453"/>
      <c r="AM11" s="453"/>
      <c r="AN11" s="453"/>
      <c r="AO11" s="453"/>
      <c r="AP11" s="453"/>
      <c r="AQ11" s="453"/>
      <c r="AR11" s="453"/>
      <c r="AS11" s="453"/>
      <c r="AT11" s="453"/>
      <c r="AU11" s="453"/>
      <c r="AV11" s="453"/>
      <c r="AW11" s="453"/>
      <c r="AX11" s="453"/>
      <c r="AY11" s="453"/>
      <c r="AZ11" s="453"/>
      <c r="BA11" s="453"/>
      <c r="CI11" s="3"/>
      <c r="CJ11" s="3"/>
      <c r="CK11" s="3"/>
      <c r="CL11" s="3"/>
    </row>
    <row r="12" spans="1:94" s="25" customFormat="1" ht="43.95" customHeight="1" thickBot="1">
      <c r="A12" s="463" t="s">
        <v>18</v>
      </c>
      <c r="B12" s="463" t="s">
        <v>19</v>
      </c>
      <c r="C12" s="463" t="s">
        <v>121</v>
      </c>
      <c r="D12" s="463" t="s">
        <v>156</v>
      </c>
      <c r="E12" s="463" t="s">
        <v>241</v>
      </c>
      <c r="F12" s="443" t="s">
        <v>175</v>
      </c>
      <c r="G12" s="444"/>
      <c r="H12" s="444"/>
      <c r="I12" s="444"/>
      <c r="J12" s="444"/>
      <c r="K12" s="444"/>
      <c r="L12" s="444"/>
      <c r="M12" s="444"/>
      <c r="N12" s="444"/>
      <c r="O12" s="444"/>
      <c r="P12" s="444"/>
      <c r="Q12" s="452"/>
      <c r="R12" s="443" t="s">
        <v>176</v>
      </c>
      <c r="S12" s="444"/>
      <c r="T12" s="444"/>
      <c r="U12" s="444"/>
      <c r="V12" s="444"/>
      <c r="W12" s="444"/>
      <c r="X12" s="444"/>
      <c r="Y12" s="444"/>
      <c r="Z12" s="444"/>
      <c r="AA12" s="444"/>
      <c r="AB12" s="444"/>
      <c r="AC12" s="444"/>
      <c r="AD12" s="443" t="s">
        <v>177</v>
      </c>
      <c r="AE12" s="444"/>
      <c r="AF12" s="444"/>
      <c r="AG12" s="444"/>
      <c r="AH12" s="444"/>
      <c r="AI12" s="444"/>
      <c r="AJ12" s="444"/>
      <c r="AK12" s="444"/>
      <c r="AL12" s="444"/>
      <c r="AM12" s="444"/>
      <c r="AN12" s="444"/>
      <c r="AO12" s="452"/>
      <c r="AP12" s="444" t="s">
        <v>178</v>
      </c>
      <c r="AQ12" s="444"/>
      <c r="AR12" s="444"/>
      <c r="AS12" s="444"/>
      <c r="AT12" s="444"/>
      <c r="AU12" s="444"/>
      <c r="AV12" s="444"/>
      <c r="AW12" s="444"/>
      <c r="AX12" s="444"/>
      <c r="AY12" s="444"/>
      <c r="AZ12" s="444"/>
      <c r="BA12" s="452"/>
      <c r="BB12" s="463" t="s">
        <v>157</v>
      </c>
      <c r="BC12" s="16"/>
      <c r="BD12" s="16"/>
      <c r="BE12" s="16"/>
      <c r="BF12" s="32"/>
      <c r="BG12" s="16"/>
      <c r="BH12" s="16"/>
      <c r="BI12" s="16"/>
      <c r="BJ12" s="16"/>
      <c r="BK12" s="16"/>
      <c r="BL12" s="16"/>
      <c r="BM12" s="16"/>
      <c r="BN12" s="16"/>
      <c r="BO12" s="16"/>
      <c r="BP12" s="16"/>
      <c r="BQ12" s="16"/>
      <c r="BR12" s="16"/>
      <c r="BS12" s="16"/>
      <c r="BT12" s="16"/>
      <c r="BU12" s="16"/>
      <c r="BV12" s="16"/>
      <c r="BW12" s="16"/>
      <c r="BX12" s="16"/>
      <c r="BY12" s="16"/>
      <c r="BZ12" s="16"/>
      <c r="CA12" s="16"/>
      <c r="CB12" s="16"/>
      <c r="CC12" s="16"/>
      <c r="CD12" s="16"/>
      <c r="CE12" s="16"/>
      <c r="CF12" s="16"/>
      <c r="CG12" s="16"/>
      <c r="CH12" s="16"/>
      <c r="CI12" s="16"/>
      <c r="CJ12" s="16"/>
      <c r="CK12" s="16"/>
      <c r="CL12" s="16"/>
      <c r="CM12" s="16"/>
      <c r="CN12" s="16"/>
      <c r="CO12" s="16"/>
      <c r="CP12" s="16"/>
    </row>
    <row r="13" spans="1:94" s="25" customFormat="1" ht="48" customHeight="1" thickBot="1">
      <c r="A13" s="464"/>
      <c r="B13" s="464"/>
      <c r="C13" s="464"/>
      <c r="D13" s="464"/>
      <c r="E13" s="464"/>
      <c r="F13" s="2">
        <v>2013</v>
      </c>
      <c r="G13" s="2">
        <v>2014</v>
      </c>
      <c r="H13" s="2">
        <v>2015</v>
      </c>
      <c r="I13" s="2">
        <v>2016</v>
      </c>
      <c r="J13" s="2">
        <v>2017</v>
      </c>
      <c r="K13" s="2">
        <v>2018</v>
      </c>
      <c r="L13" s="2">
        <v>2019</v>
      </c>
      <c r="M13" s="2">
        <v>2020</v>
      </c>
      <c r="N13" s="2">
        <v>2021</v>
      </c>
      <c r="O13" s="2">
        <v>2022</v>
      </c>
      <c r="P13" s="18">
        <v>2023</v>
      </c>
      <c r="Q13" s="18" t="s">
        <v>160</v>
      </c>
      <c r="R13" s="2">
        <v>2013</v>
      </c>
      <c r="S13" s="2">
        <v>2014</v>
      </c>
      <c r="T13" s="2">
        <v>2015</v>
      </c>
      <c r="U13" s="2">
        <v>2016</v>
      </c>
      <c r="V13" s="2">
        <v>2017</v>
      </c>
      <c r="W13" s="2">
        <v>2018</v>
      </c>
      <c r="X13" s="2">
        <v>2019</v>
      </c>
      <c r="Y13" s="2">
        <v>2020</v>
      </c>
      <c r="Z13" s="2">
        <v>2021</v>
      </c>
      <c r="AA13" s="18">
        <v>2022</v>
      </c>
      <c r="AB13" s="18">
        <v>2023</v>
      </c>
      <c r="AC13" s="18" t="s">
        <v>160</v>
      </c>
      <c r="AD13" s="2">
        <v>2013</v>
      </c>
      <c r="AE13" s="19">
        <v>2014</v>
      </c>
      <c r="AF13" s="2">
        <v>2015</v>
      </c>
      <c r="AG13" s="19">
        <v>2016</v>
      </c>
      <c r="AH13" s="2">
        <v>2017</v>
      </c>
      <c r="AI13" s="19">
        <v>2018</v>
      </c>
      <c r="AJ13" s="2">
        <v>2019</v>
      </c>
      <c r="AK13" s="19">
        <v>2020</v>
      </c>
      <c r="AL13" s="2">
        <v>2021</v>
      </c>
      <c r="AM13" s="20">
        <v>2022</v>
      </c>
      <c r="AN13" s="19">
        <v>2023</v>
      </c>
      <c r="AO13" s="18" t="s">
        <v>160</v>
      </c>
      <c r="AP13" s="18">
        <v>2013</v>
      </c>
      <c r="AQ13" s="2">
        <v>2014</v>
      </c>
      <c r="AR13" s="19">
        <v>2015</v>
      </c>
      <c r="AS13" s="2">
        <v>2016</v>
      </c>
      <c r="AT13" s="19">
        <v>2017</v>
      </c>
      <c r="AU13" s="2">
        <v>2018</v>
      </c>
      <c r="AV13" s="19">
        <v>2019</v>
      </c>
      <c r="AW13" s="2">
        <v>2020</v>
      </c>
      <c r="AX13" s="2">
        <v>2021</v>
      </c>
      <c r="AY13" s="2">
        <v>2022</v>
      </c>
      <c r="AZ13" s="2">
        <v>2023</v>
      </c>
      <c r="BA13" s="18" t="s">
        <v>160</v>
      </c>
      <c r="BB13" s="464"/>
      <c r="BC13" s="16"/>
      <c r="BD13" s="16"/>
      <c r="BE13" s="16"/>
      <c r="BF13" s="32"/>
      <c r="BG13" s="16"/>
      <c r="BH13" s="16"/>
      <c r="BI13" s="16"/>
      <c r="BJ13" s="16"/>
      <c r="BK13" s="16"/>
      <c r="BL13" s="16"/>
      <c r="BM13" s="16"/>
      <c r="BN13" s="16"/>
      <c r="BO13" s="16"/>
      <c r="BP13" s="16"/>
      <c r="BQ13" s="16"/>
      <c r="BR13" s="16"/>
      <c r="BS13" s="16"/>
      <c r="BT13" s="16"/>
      <c r="BU13" s="16"/>
      <c r="BV13" s="16"/>
      <c r="BW13" s="16"/>
      <c r="BX13" s="16"/>
      <c r="BY13" s="16"/>
      <c r="BZ13" s="16"/>
      <c r="CA13" s="16"/>
      <c r="CB13" s="16"/>
      <c r="CC13" s="16"/>
      <c r="CD13" s="16"/>
      <c r="CE13" s="16"/>
      <c r="CF13" s="16"/>
      <c r="CG13" s="16"/>
      <c r="CH13" s="16"/>
      <c r="CI13" s="16"/>
      <c r="CJ13" s="16"/>
      <c r="CK13" s="16"/>
      <c r="CL13" s="16"/>
      <c r="CM13" s="16"/>
      <c r="CN13" s="16"/>
      <c r="CO13" s="16"/>
      <c r="CP13" s="16"/>
    </row>
    <row r="14" spans="1:94" ht="27.6">
      <c r="A14" s="44"/>
      <c r="B14" s="45"/>
      <c r="C14" s="5"/>
      <c r="D14" s="7"/>
      <c r="E14" s="23"/>
      <c r="F14" s="37"/>
      <c r="G14" s="7"/>
      <c r="H14" s="7"/>
      <c r="I14" s="7"/>
      <c r="J14" s="7"/>
      <c r="K14" s="7"/>
      <c r="L14" s="7"/>
      <c r="M14" s="7"/>
      <c r="N14" s="7"/>
      <c r="O14" s="7"/>
      <c r="P14" s="7"/>
      <c r="Q14" s="23"/>
      <c r="R14" s="37"/>
      <c r="S14" s="7"/>
      <c r="T14" s="7"/>
      <c r="U14" s="7"/>
      <c r="V14" s="7"/>
      <c r="W14" s="7"/>
      <c r="X14" s="39"/>
      <c r="Y14" s="39"/>
      <c r="Z14" s="39"/>
      <c r="AA14" s="39"/>
      <c r="AB14" s="39"/>
      <c r="AC14" s="40"/>
      <c r="AD14" s="41"/>
      <c r="AE14" s="42"/>
      <c r="AF14" s="42"/>
      <c r="AG14" s="42"/>
      <c r="AH14" s="42"/>
      <c r="AI14" s="42"/>
      <c r="AJ14" s="42"/>
      <c r="AK14" s="42"/>
      <c r="AL14" s="42"/>
      <c r="AM14" s="42"/>
      <c r="AN14" s="42"/>
      <c r="AO14" s="43"/>
      <c r="AP14" s="42"/>
      <c r="AQ14" s="42"/>
      <c r="AR14" s="11"/>
      <c r="AS14" s="11"/>
      <c r="AT14" s="11"/>
      <c r="AU14" s="11"/>
      <c r="AV14" s="11"/>
      <c r="AW14" s="11"/>
      <c r="AX14" s="11"/>
      <c r="AY14" s="11"/>
      <c r="AZ14" s="11"/>
      <c r="BA14" s="34"/>
      <c r="BB14" s="72"/>
    </row>
    <row r="15" spans="1:94" ht="27.6">
      <c r="A15" s="46"/>
      <c r="B15" s="47"/>
      <c r="C15" s="5"/>
      <c r="D15" s="7"/>
      <c r="E15" s="23"/>
      <c r="F15" s="37"/>
      <c r="G15" s="7"/>
      <c r="H15" s="7"/>
      <c r="I15" s="7"/>
      <c r="J15" s="7"/>
      <c r="K15" s="7"/>
      <c r="L15" s="7"/>
      <c r="M15" s="7"/>
      <c r="N15" s="7"/>
      <c r="O15" s="7"/>
      <c r="P15" s="7"/>
      <c r="Q15" s="23"/>
      <c r="R15" s="37"/>
      <c r="S15" s="7"/>
      <c r="T15" s="7"/>
      <c r="U15" s="7"/>
      <c r="V15" s="7"/>
      <c r="W15" s="7"/>
      <c r="X15" s="39"/>
      <c r="Y15" s="39"/>
      <c r="Z15" s="39"/>
      <c r="AA15" s="39"/>
      <c r="AB15" s="39"/>
      <c r="AC15" s="40"/>
      <c r="AD15" s="41"/>
      <c r="AE15" s="42"/>
      <c r="AF15" s="42"/>
      <c r="AG15" s="42"/>
      <c r="AH15" s="42"/>
      <c r="AI15" s="42"/>
      <c r="AJ15" s="42"/>
      <c r="AK15" s="42"/>
      <c r="AL15" s="42"/>
      <c r="AM15" s="42"/>
      <c r="AN15" s="42"/>
      <c r="AO15" s="43"/>
      <c r="AP15" s="42"/>
      <c r="AQ15" s="42"/>
      <c r="AR15" s="11"/>
      <c r="AS15" s="11"/>
      <c r="AT15" s="11"/>
      <c r="AU15" s="11"/>
      <c r="AV15" s="11"/>
      <c r="AW15" s="11"/>
      <c r="AX15" s="11"/>
      <c r="AY15" s="11"/>
      <c r="AZ15" s="11"/>
      <c r="BA15" s="34"/>
      <c r="BB15" s="72"/>
    </row>
    <row r="16" spans="1:94" s="1" customFormat="1" ht="27.6">
      <c r="A16" s="44"/>
      <c r="B16" s="76" t="s">
        <v>179</v>
      </c>
      <c r="C16" s="29"/>
      <c r="D16" s="7"/>
      <c r="E16" s="23"/>
      <c r="F16" s="48"/>
      <c r="G16" s="39"/>
      <c r="H16" s="39"/>
      <c r="I16" s="39"/>
      <c r="J16" s="39"/>
      <c r="K16" s="12"/>
      <c r="L16" s="12"/>
      <c r="M16" s="12"/>
      <c r="N16" s="12"/>
      <c r="O16" s="12"/>
      <c r="P16" s="12"/>
      <c r="Q16" s="21"/>
      <c r="R16" s="35"/>
      <c r="S16" s="12"/>
      <c r="T16" s="12"/>
      <c r="U16" s="12"/>
      <c r="V16" s="39"/>
      <c r="W16" s="39"/>
      <c r="X16" s="39"/>
      <c r="Y16" s="39"/>
      <c r="Z16" s="39"/>
      <c r="AA16" s="39"/>
      <c r="AB16" s="39"/>
      <c r="AC16" s="40"/>
      <c r="AD16" s="49"/>
      <c r="AE16" s="50"/>
      <c r="AF16" s="50"/>
      <c r="AG16" s="50"/>
      <c r="AH16" s="50"/>
      <c r="AI16" s="50"/>
      <c r="AJ16" s="50"/>
      <c r="AK16" s="50"/>
      <c r="AL16" s="50"/>
      <c r="AM16" s="50"/>
      <c r="AN16" s="50"/>
      <c r="AO16" s="51"/>
      <c r="AP16" s="42"/>
      <c r="AQ16" s="42"/>
      <c r="AR16" s="11"/>
      <c r="AS16" s="11"/>
      <c r="AT16" s="11"/>
      <c r="AU16" s="11"/>
      <c r="AV16" s="22"/>
      <c r="AW16" s="11"/>
      <c r="AX16" s="22"/>
      <c r="AY16" s="22"/>
      <c r="AZ16" s="22"/>
      <c r="BA16" s="34"/>
      <c r="BB16" s="72"/>
    </row>
    <row r="17" spans="1:54" ht="27.6">
      <c r="A17" s="44"/>
      <c r="B17" s="45"/>
      <c r="C17" s="29"/>
      <c r="D17" s="7"/>
      <c r="E17" s="23"/>
      <c r="F17" s="48"/>
      <c r="G17" s="39"/>
      <c r="H17" s="39"/>
      <c r="I17" s="39"/>
      <c r="J17" s="39"/>
      <c r="K17" s="12"/>
      <c r="L17" s="12"/>
      <c r="M17" s="12"/>
      <c r="N17" s="12"/>
      <c r="O17" s="12"/>
      <c r="P17" s="12"/>
      <c r="Q17" s="21"/>
      <c r="R17" s="35"/>
      <c r="S17" s="12"/>
      <c r="T17" s="12"/>
      <c r="U17" s="12"/>
      <c r="V17" s="39"/>
      <c r="W17" s="39"/>
      <c r="X17" s="39"/>
      <c r="Y17" s="39"/>
      <c r="Z17" s="39"/>
      <c r="AA17" s="39"/>
      <c r="AB17" s="39"/>
      <c r="AC17" s="40"/>
      <c r="AD17" s="49"/>
      <c r="AE17" s="50"/>
      <c r="AF17" s="50"/>
      <c r="AG17" s="50"/>
      <c r="AH17" s="50"/>
      <c r="AI17" s="50"/>
      <c r="AJ17" s="50"/>
      <c r="AK17" s="50"/>
      <c r="AL17" s="50"/>
      <c r="AM17" s="50"/>
      <c r="AN17" s="50"/>
      <c r="AO17" s="52"/>
      <c r="AP17" s="42"/>
      <c r="AQ17" s="42"/>
      <c r="AR17" s="11"/>
      <c r="AS17" s="11"/>
      <c r="AT17" s="11"/>
      <c r="AU17" s="11"/>
      <c r="AV17" s="11"/>
      <c r="AW17" s="11"/>
      <c r="AX17" s="11"/>
      <c r="AY17" s="11"/>
      <c r="AZ17" s="11"/>
      <c r="BA17" s="34"/>
      <c r="BB17" s="72"/>
    </row>
    <row r="18" spans="1:54" ht="27.6">
      <c r="A18" s="46"/>
      <c r="B18" s="47"/>
      <c r="C18" s="5"/>
      <c r="D18" s="7"/>
      <c r="E18" s="23"/>
      <c r="F18" s="37"/>
      <c r="G18" s="7"/>
      <c r="H18" s="7"/>
      <c r="I18" s="7"/>
      <c r="J18" s="7"/>
      <c r="K18" s="7"/>
      <c r="L18" s="7"/>
      <c r="M18" s="7"/>
      <c r="N18" s="7"/>
      <c r="O18" s="7"/>
      <c r="P18" s="7"/>
      <c r="Q18" s="23"/>
      <c r="R18" s="37"/>
      <c r="S18" s="7"/>
      <c r="T18" s="7"/>
      <c r="U18" s="7"/>
      <c r="V18" s="7"/>
      <c r="W18" s="7"/>
      <c r="X18" s="39"/>
      <c r="Y18" s="39"/>
      <c r="Z18" s="39"/>
      <c r="AA18" s="39"/>
      <c r="AB18" s="39"/>
      <c r="AC18" s="40"/>
      <c r="AD18" s="41"/>
      <c r="AE18" s="42"/>
      <c r="AF18" s="42"/>
      <c r="AG18" s="42"/>
      <c r="AH18" s="42"/>
      <c r="AI18" s="42"/>
      <c r="AJ18" s="42"/>
      <c r="AK18" s="42"/>
      <c r="AL18" s="42"/>
      <c r="AM18" s="42"/>
      <c r="AN18" s="42"/>
      <c r="AO18" s="43"/>
      <c r="AP18" s="42"/>
      <c r="AQ18" s="42"/>
      <c r="AR18" s="11"/>
      <c r="AS18" s="11"/>
      <c r="AT18" s="11"/>
      <c r="AU18" s="11"/>
      <c r="AV18" s="11"/>
      <c r="AW18" s="11"/>
      <c r="AX18" s="11"/>
      <c r="AY18" s="11"/>
      <c r="AZ18" s="11"/>
      <c r="BA18" s="34"/>
      <c r="BB18" s="72"/>
    </row>
    <row r="19" spans="1:54" ht="27.6">
      <c r="A19" s="26"/>
      <c r="B19" s="27"/>
      <c r="C19" s="8"/>
      <c r="D19" s="7"/>
      <c r="E19" s="23"/>
      <c r="F19" s="35"/>
      <c r="G19" s="12"/>
      <c r="H19" s="12"/>
      <c r="I19" s="12"/>
      <c r="J19" s="12"/>
      <c r="K19" s="12"/>
      <c r="L19" s="12"/>
      <c r="M19" s="12"/>
      <c r="N19" s="12"/>
      <c r="O19" s="12"/>
      <c r="P19" s="12"/>
      <c r="Q19" s="21"/>
      <c r="R19" s="35"/>
      <c r="S19" s="12"/>
      <c r="T19" s="12"/>
      <c r="U19" s="12"/>
      <c r="V19" s="12"/>
      <c r="W19" s="12"/>
      <c r="X19" s="39"/>
      <c r="Y19" s="39"/>
      <c r="Z19" s="39"/>
      <c r="AA19" s="39"/>
      <c r="AB19" s="39"/>
      <c r="AC19" s="40"/>
      <c r="AD19" s="53"/>
      <c r="AE19" s="36"/>
      <c r="AF19" s="36"/>
      <c r="AG19" s="36"/>
      <c r="AH19" s="36"/>
      <c r="AI19" s="36"/>
      <c r="AJ19" s="36"/>
      <c r="AK19" s="36"/>
      <c r="AL19" s="36"/>
      <c r="AM19" s="36"/>
      <c r="AN19" s="36"/>
      <c r="AO19" s="52"/>
      <c r="AP19" s="36"/>
      <c r="AQ19" s="36"/>
      <c r="AR19" s="22"/>
      <c r="AS19" s="22"/>
      <c r="AT19" s="22"/>
      <c r="AU19" s="22"/>
      <c r="AV19" s="11"/>
      <c r="AW19" s="11"/>
      <c r="AX19" s="11"/>
      <c r="AY19" s="11"/>
      <c r="AZ19" s="11"/>
      <c r="BA19" s="34"/>
      <c r="BB19" s="72"/>
    </row>
    <row r="20" spans="1:54" ht="27.6">
      <c r="A20" s="44"/>
      <c r="B20" s="45"/>
      <c r="C20" s="29"/>
      <c r="D20" s="7"/>
      <c r="E20" s="23"/>
      <c r="F20" s="48"/>
      <c r="G20" s="39"/>
      <c r="H20" s="39"/>
      <c r="I20" s="39"/>
      <c r="J20" s="39"/>
      <c r="K20" s="12"/>
      <c r="L20" s="12"/>
      <c r="M20" s="12"/>
      <c r="N20" s="12"/>
      <c r="O20" s="12"/>
      <c r="P20" s="12"/>
      <c r="Q20" s="21"/>
      <c r="R20" s="35"/>
      <c r="S20" s="12"/>
      <c r="T20" s="12"/>
      <c r="U20" s="12"/>
      <c r="V20" s="39"/>
      <c r="W20" s="39"/>
      <c r="X20" s="39"/>
      <c r="Y20" s="39"/>
      <c r="Z20" s="39"/>
      <c r="AA20" s="39"/>
      <c r="AB20" s="39"/>
      <c r="AC20" s="40"/>
      <c r="AD20" s="49"/>
      <c r="AE20" s="50"/>
      <c r="AF20" s="50"/>
      <c r="AG20" s="50"/>
      <c r="AH20" s="50"/>
      <c r="AI20" s="50"/>
      <c r="AJ20" s="50"/>
      <c r="AK20" s="50"/>
      <c r="AL20" s="50"/>
      <c r="AM20" s="50"/>
      <c r="AN20" s="50"/>
      <c r="AO20" s="51"/>
      <c r="AP20" s="42"/>
      <c r="AQ20" s="42"/>
      <c r="AR20" s="11"/>
      <c r="AS20" s="11"/>
      <c r="AT20" s="11"/>
      <c r="AU20" s="11"/>
      <c r="AV20" s="11"/>
      <c r="AW20" s="11"/>
      <c r="AX20" s="11"/>
      <c r="AY20" s="11"/>
      <c r="AZ20" s="11"/>
      <c r="BA20" s="34"/>
      <c r="BB20" s="72"/>
    </row>
    <row r="21" spans="1:54" s="3" customFormat="1" ht="27.6">
      <c r="A21" s="9"/>
      <c r="B21" s="27"/>
      <c r="C21" s="5"/>
      <c r="D21" s="7"/>
      <c r="E21" s="23"/>
      <c r="F21" s="37"/>
      <c r="G21" s="7"/>
      <c r="H21" s="7"/>
      <c r="I21" s="7"/>
      <c r="J21" s="7"/>
      <c r="K21" s="7"/>
      <c r="L21" s="7"/>
      <c r="M21" s="7"/>
      <c r="N21" s="7"/>
      <c r="O21" s="7"/>
      <c r="P21" s="7"/>
      <c r="Q21" s="23"/>
      <c r="R21" s="37"/>
      <c r="S21" s="7"/>
      <c r="T21" s="7"/>
      <c r="U21" s="7"/>
      <c r="V21" s="7"/>
      <c r="W21" s="7"/>
      <c r="X21" s="39"/>
      <c r="Y21" s="39"/>
      <c r="Z21" s="39"/>
      <c r="AA21" s="39"/>
      <c r="AB21" s="39"/>
      <c r="AC21" s="40"/>
      <c r="AD21" s="41"/>
      <c r="AE21" s="42"/>
      <c r="AF21" s="42"/>
      <c r="AG21" s="42"/>
      <c r="AH21" s="42"/>
      <c r="AI21" s="42"/>
      <c r="AJ21" s="42"/>
      <c r="AK21" s="42"/>
      <c r="AL21" s="42"/>
      <c r="AM21" s="42"/>
      <c r="AN21" s="42"/>
      <c r="AO21" s="43"/>
      <c r="AP21" s="42"/>
      <c r="AQ21" s="42"/>
      <c r="AR21" s="11"/>
      <c r="AS21" s="11"/>
      <c r="AT21" s="11"/>
      <c r="AU21" s="11"/>
      <c r="AV21" s="11"/>
      <c r="AW21" s="11"/>
      <c r="AX21" s="11"/>
      <c r="AY21" s="11"/>
      <c r="AZ21" s="11"/>
      <c r="BA21" s="34"/>
      <c r="BB21" s="72"/>
    </row>
    <row r="22" spans="1:54" s="3" customFormat="1" ht="27.6">
      <c r="A22" s="46"/>
      <c r="B22" s="47"/>
      <c r="C22" s="5"/>
      <c r="D22" s="7"/>
      <c r="E22" s="23"/>
      <c r="F22" s="37"/>
      <c r="G22" s="7"/>
      <c r="H22" s="7"/>
      <c r="I22" s="7"/>
      <c r="J22" s="7"/>
      <c r="K22" s="7"/>
      <c r="L22" s="7"/>
      <c r="M22" s="7"/>
      <c r="N22" s="7"/>
      <c r="O22" s="7"/>
      <c r="P22" s="7"/>
      <c r="Q22" s="23"/>
      <c r="R22" s="37"/>
      <c r="S22" s="7"/>
      <c r="T22" s="7"/>
      <c r="U22" s="7"/>
      <c r="V22" s="7"/>
      <c r="W22" s="7"/>
      <c r="X22" s="39"/>
      <c r="Y22" s="39"/>
      <c r="Z22" s="39"/>
      <c r="AA22" s="39"/>
      <c r="AB22" s="39"/>
      <c r="AC22" s="40"/>
      <c r="AD22" s="41"/>
      <c r="AE22" s="42"/>
      <c r="AF22" s="42"/>
      <c r="AG22" s="42"/>
      <c r="AH22" s="42"/>
      <c r="AI22" s="42"/>
      <c r="AJ22" s="42"/>
      <c r="AK22" s="42"/>
      <c r="AL22" s="42"/>
      <c r="AM22" s="42"/>
      <c r="AN22" s="42"/>
      <c r="AO22" s="43"/>
      <c r="AP22" s="42"/>
      <c r="AQ22" s="42"/>
      <c r="AR22" s="11"/>
      <c r="AS22" s="11"/>
      <c r="AT22" s="11"/>
      <c r="AU22" s="11"/>
      <c r="AV22" s="11"/>
      <c r="AW22" s="11"/>
      <c r="AX22" s="11"/>
      <c r="AY22" s="11"/>
      <c r="AZ22" s="11"/>
      <c r="BA22" s="34"/>
      <c r="BB22" s="72"/>
    </row>
    <row r="23" spans="1:54" s="3" customFormat="1" ht="27.6">
      <c r="A23" s="46"/>
      <c r="B23" s="47"/>
      <c r="C23" s="5"/>
      <c r="D23" s="7"/>
      <c r="E23" s="23"/>
      <c r="F23" s="37"/>
      <c r="G23" s="7"/>
      <c r="H23" s="7"/>
      <c r="I23" s="7"/>
      <c r="J23" s="7"/>
      <c r="K23" s="7"/>
      <c r="L23" s="7"/>
      <c r="M23" s="7"/>
      <c r="N23" s="7"/>
      <c r="O23" s="7"/>
      <c r="P23" s="7"/>
      <c r="Q23" s="23"/>
      <c r="R23" s="37"/>
      <c r="S23" s="7"/>
      <c r="T23" s="7"/>
      <c r="U23" s="7"/>
      <c r="V23" s="7"/>
      <c r="W23" s="7"/>
      <c r="X23" s="39"/>
      <c r="Y23" s="39"/>
      <c r="Z23" s="39"/>
      <c r="AA23" s="39"/>
      <c r="AB23" s="39"/>
      <c r="AC23" s="40"/>
      <c r="AD23" s="41"/>
      <c r="AE23" s="42"/>
      <c r="AF23" s="42"/>
      <c r="AG23" s="42"/>
      <c r="AH23" s="42"/>
      <c r="AI23" s="42"/>
      <c r="AJ23" s="42"/>
      <c r="AK23" s="42"/>
      <c r="AL23" s="42"/>
      <c r="AM23" s="42"/>
      <c r="AN23" s="42"/>
      <c r="AO23" s="43"/>
      <c r="AP23" s="42"/>
      <c r="AQ23" s="42"/>
      <c r="AR23" s="11"/>
      <c r="AS23" s="11"/>
      <c r="AT23" s="11"/>
      <c r="AU23" s="11"/>
      <c r="AV23" s="11"/>
      <c r="AW23" s="11"/>
      <c r="AX23" s="11"/>
      <c r="AY23" s="11"/>
      <c r="AZ23" s="11"/>
      <c r="BA23" s="34"/>
      <c r="BB23" s="72"/>
    </row>
    <row r="24" spans="1:54" s="3" customFormat="1" ht="27.6">
      <c r="A24" s="46"/>
      <c r="B24" s="47"/>
      <c r="C24" s="5"/>
      <c r="D24" s="7"/>
      <c r="E24" s="23"/>
      <c r="F24" s="37"/>
      <c r="G24" s="7"/>
      <c r="H24" s="7"/>
      <c r="I24" s="7"/>
      <c r="J24" s="7"/>
      <c r="K24" s="7"/>
      <c r="L24" s="7"/>
      <c r="M24" s="7"/>
      <c r="N24" s="7"/>
      <c r="O24" s="7"/>
      <c r="P24" s="7"/>
      <c r="Q24" s="23"/>
      <c r="R24" s="37"/>
      <c r="S24" s="7"/>
      <c r="T24" s="7"/>
      <c r="U24" s="7"/>
      <c r="V24" s="7"/>
      <c r="W24" s="7"/>
      <c r="X24" s="39"/>
      <c r="Y24" s="39"/>
      <c r="Z24" s="39"/>
      <c r="AA24" s="39"/>
      <c r="AB24" s="39"/>
      <c r="AC24" s="40"/>
      <c r="AD24" s="41"/>
      <c r="AE24" s="42"/>
      <c r="AF24" s="42"/>
      <c r="AG24" s="42"/>
      <c r="AH24" s="42"/>
      <c r="AI24" s="42"/>
      <c r="AJ24" s="42"/>
      <c r="AK24" s="42"/>
      <c r="AL24" s="42"/>
      <c r="AM24" s="42"/>
      <c r="AN24" s="42"/>
      <c r="AO24" s="43"/>
      <c r="AP24" s="42"/>
      <c r="AQ24" s="42"/>
      <c r="AR24" s="11"/>
      <c r="AS24" s="11"/>
      <c r="AT24" s="11"/>
      <c r="AU24" s="11"/>
      <c r="AV24" s="11"/>
      <c r="AW24" s="11"/>
      <c r="AX24" s="11"/>
      <c r="AY24" s="11"/>
      <c r="AZ24" s="11"/>
      <c r="BA24" s="34"/>
      <c r="BB24" s="72"/>
    </row>
    <row r="25" spans="1:54" s="3" customFormat="1" ht="27.6">
      <c r="A25" s="46"/>
      <c r="B25" s="47"/>
      <c r="C25" s="5"/>
      <c r="D25" s="7"/>
      <c r="E25" s="23"/>
      <c r="F25" s="37"/>
      <c r="G25" s="7"/>
      <c r="H25" s="7"/>
      <c r="I25" s="7"/>
      <c r="J25" s="7"/>
      <c r="K25" s="7"/>
      <c r="L25" s="7"/>
      <c r="M25" s="7"/>
      <c r="N25" s="7"/>
      <c r="O25" s="7"/>
      <c r="P25" s="7"/>
      <c r="Q25" s="23"/>
      <c r="R25" s="37"/>
      <c r="S25" s="7"/>
      <c r="T25" s="7"/>
      <c r="U25" s="7"/>
      <c r="V25" s="7"/>
      <c r="W25" s="7"/>
      <c r="X25" s="39"/>
      <c r="Y25" s="39"/>
      <c r="Z25" s="39"/>
      <c r="AA25" s="39"/>
      <c r="AB25" s="39"/>
      <c r="AC25" s="40"/>
      <c r="AD25" s="41"/>
      <c r="AE25" s="42"/>
      <c r="AF25" s="42"/>
      <c r="AG25" s="42"/>
      <c r="AH25" s="42"/>
      <c r="AI25" s="42"/>
      <c r="AJ25" s="42"/>
      <c r="AK25" s="42"/>
      <c r="AL25" s="42"/>
      <c r="AM25" s="42"/>
      <c r="AN25" s="42"/>
      <c r="AO25" s="43"/>
      <c r="AP25" s="42"/>
      <c r="AQ25" s="42"/>
      <c r="AR25" s="11"/>
      <c r="AS25" s="11"/>
      <c r="AT25" s="11"/>
      <c r="AU25" s="11"/>
      <c r="AV25" s="11"/>
      <c r="AW25" s="11"/>
      <c r="AX25" s="11"/>
      <c r="AY25" s="11"/>
      <c r="AZ25" s="11"/>
      <c r="BA25" s="34"/>
      <c r="BB25" s="72"/>
    </row>
    <row r="26" spans="1:54" s="3" customFormat="1" ht="27.6">
      <c r="A26" s="46"/>
      <c r="B26" s="47"/>
      <c r="C26" s="5"/>
      <c r="D26" s="7"/>
      <c r="E26" s="23"/>
      <c r="F26" s="37"/>
      <c r="G26" s="7"/>
      <c r="H26" s="7"/>
      <c r="I26" s="7"/>
      <c r="J26" s="7"/>
      <c r="K26" s="7"/>
      <c r="L26" s="7"/>
      <c r="M26" s="7"/>
      <c r="N26" s="7"/>
      <c r="O26" s="7"/>
      <c r="P26" s="7"/>
      <c r="Q26" s="23"/>
      <c r="R26" s="37"/>
      <c r="S26" s="7"/>
      <c r="T26" s="7"/>
      <c r="U26" s="7"/>
      <c r="V26" s="7"/>
      <c r="W26" s="7"/>
      <c r="X26" s="39"/>
      <c r="Y26" s="39"/>
      <c r="Z26" s="39"/>
      <c r="AA26" s="39"/>
      <c r="AB26" s="39"/>
      <c r="AC26" s="40"/>
      <c r="AD26" s="41"/>
      <c r="AE26" s="42"/>
      <c r="AF26" s="42"/>
      <c r="AG26" s="42"/>
      <c r="AH26" s="42"/>
      <c r="AI26" s="42"/>
      <c r="AJ26" s="42"/>
      <c r="AK26" s="42"/>
      <c r="AL26" s="42"/>
      <c r="AM26" s="42"/>
      <c r="AN26" s="42"/>
      <c r="AO26" s="43"/>
      <c r="AP26" s="42"/>
      <c r="AQ26" s="42"/>
      <c r="AR26" s="11"/>
      <c r="AS26" s="11"/>
      <c r="AT26" s="11"/>
      <c r="AU26" s="11"/>
      <c r="AV26" s="11"/>
      <c r="AW26" s="11"/>
      <c r="AX26" s="11"/>
      <c r="AY26" s="11"/>
      <c r="AZ26" s="11"/>
      <c r="BA26" s="34"/>
      <c r="BB26" s="72"/>
    </row>
    <row r="27" spans="1:54" s="3" customFormat="1" ht="27.6">
      <c r="A27" s="46"/>
      <c r="B27" s="47"/>
      <c r="C27" s="5"/>
      <c r="D27" s="7"/>
      <c r="E27" s="23"/>
      <c r="F27" s="37"/>
      <c r="G27" s="7"/>
      <c r="H27" s="7"/>
      <c r="I27" s="7"/>
      <c r="J27" s="7"/>
      <c r="K27" s="7"/>
      <c r="L27" s="7"/>
      <c r="M27" s="7"/>
      <c r="N27" s="7"/>
      <c r="O27" s="7"/>
      <c r="P27" s="7"/>
      <c r="Q27" s="23"/>
      <c r="R27" s="37"/>
      <c r="S27" s="7"/>
      <c r="T27" s="7"/>
      <c r="U27" s="7"/>
      <c r="V27" s="7"/>
      <c r="W27" s="7"/>
      <c r="X27" s="39"/>
      <c r="Y27" s="39"/>
      <c r="Z27" s="39"/>
      <c r="AA27" s="39"/>
      <c r="AB27" s="39"/>
      <c r="AC27" s="40"/>
      <c r="AD27" s="41"/>
      <c r="AE27" s="42"/>
      <c r="AF27" s="42"/>
      <c r="AG27" s="42"/>
      <c r="AH27" s="42"/>
      <c r="AI27" s="42"/>
      <c r="AJ27" s="42"/>
      <c r="AK27" s="42"/>
      <c r="AL27" s="42"/>
      <c r="AM27" s="42"/>
      <c r="AN27" s="42"/>
      <c r="AO27" s="43"/>
      <c r="AP27" s="42"/>
      <c r="AQ27" s="42"/>
      <c r="AR27" s="11"/>
      <c r="AS27" s="11"/>
      <c r="AT27" s="11"/>
      <c r="AU27" s="11"/>
      <c r="AV27" s="11"/>
      <c r="AW27" s="11"/>
      <c r="AX27" s="11"/>
      <c r="AY27" s="11"/>
      <c r="AZ27" s="11"/>
      <c r="BA27" s="34"/>
      <c r="BB27" s="72"/>
    </row>
    <row r="28" spans="1:54" s="3" customFormat="1" ht="27.6">
      <c r="A28" s="44"/>
      <c r="B28" s="33"/>
      <c r="C28" s="5"/>
      <c r="D28" s="7"/>
      <c r="E28" s="23"/>
      <c r="F28" s="37"/>
      <c r="G28" s="7"/>
      <c r="H28" s="7"/>
      <c r="I28" s="7"/>
      <c r="J28" s="7"/>
      <c r="K28" s="7"/>
      <c r="L28" s="7"/>
      <c r="M28" s="7"/>
      <c r="N28" s="7"/>
      <c r="O28" s="7"/>
      <c r="P28" s="7"/>
      <c r="Q28" s="23"/>
      <c r="R28" s="37"/>
      <c r="S28" s="7"/>
      <c r="T28" s="7"/>
      <c r="U28" s="7"/>
      <c r="V28" s="7"/>
      <c r="W28" s="7"/>
      <c r="X28" s="39"/>
      <c r="Y28" s="39"/>
      <c r="Z28" s="39"/>
      <c r="AA28" s="39"/>
      <c r="AB28" s="39"/>
      <c r="AC28" s="40"/>
      <c r="AD28" s="41"/>
      <c r="AE28" s="42"/>
      <c r="AF28" s="42"/>
      <c r="AG28" s="42"/>
      <c r="AH28" s="42"/>
      <c r="AI28" s="42"/>
      <c r="AJ28" s="42"/>
      <c r="AK28" s="42"/>
      <c r="AL28" s="42"/>
      <c r="AM28" s="42"/>
      <c r="AN28" s="42"/>
      <c r="AO28" s="43"/>
      <c r="AP28" s="42"/>
      <c r="AQ28" s="42"/>
      <c r="AR28" s="11"/>
      <c r="AS28" s="11"/>
      <c r="AT28" s="11"/>
      <c r="AU28" s="11"/>
      <c r="AV28" s="11"/>
      <c r="AW28" s="11"/>
      <c r="AX28" s="11"/>
      <c r="AY28" s="11"/>
      <c r="AZ28" s="11"/>
      <c r="BA28" s="34"/>
      <c r="BB28" s="72"/>
    </row>
    <row r="29" spans="1:54" s="3" customFormat="1" ht="27.6">
      <c r="A29" s="44"/>
      <c r="B29" s="45"/>
      <c r="C29" s="29"/>
      <c r="D29" s="7"/>
      <c r="E29" s="23"/>
      <c r="F29" s="48"/>
      <c r="G29" s="39"/>
      <c r="H29" s="39"/>
      <c r="I29" s="39"/>
      <c r="J29" s="39"/>
      <c r="K29" s="12"/>
      <c r="L29" s="12"/>
      <c r="M29" s="12"/>
      <c r="N29" s="12"/>
      <c r="O29" s="12"/>
      <c r="P29" s="12"/>
      <c r="Q29" s="21"/>
      <c r="R29" s="35"/>
      <c r="S29" s="12"/>
      <c r="T29" s="12"/>
      <c r="U29" s="12"/>
      <c r="V29" s="39"/>
      <c r="W29" s="39"/>
      <c r="X29" s="39"/>
      <c r="Y29" s="39"/>
      <c r="Z29" s="39"/>
      <c r="AA29" s="39"/>
      <c r="AB29" s="39"/>
      <c r="AC29" s="40"/>
      <c r="AD29" s="49"/>
      <c r="AE29" s="50"/>
      <c r="AF29" s="50"/>
      <c r="AG29" s="50"/>
      <c r="AH29" s="50"/>
      <c r="AI29" s="50"/>
      <c r="AJ29" s="50"/>
      <c r="AK29" s="50"/>
      <c r="AL29" s="50"/>
      <c r="AM29" s="50"/>
      <c r="AN29" s="50"/>
      <c r="AO29" s="51"/>
      <c r="AP29" s="42"/>
      <c r="AQ29" s="42"/>
      <c r="AR29" s="11"/>
      <c r="AS29" s="11"/>
      <c r="AT29" s="11"/>
      <c r="AU29" s="11"/>
      <c r="AV29" s="11"/>
      <c r="AW29" s="11"/>
      <c r="AX29" s="11"/>
      <c r="AY29" s="11"/>
      <c r="AZ29" s="11"/>
      <c r="BA29" s="34"/>
      <c r="BB29" s="72"/>
    </row>
    <row r="30" spans="1:54" s="3" customFormat="1" ht="27.6">
      <c r="A30" s="46"/>
      <c r="B30" s="47"/>
      <c r="C30" s="5"/>
      <c r="D30" s="7"/>
      <c r="E30" s="23"/>
      <c r="F30" s="37"/>
      <c r="G30" s="7"/>
      <c r="H30" s="7"/>
      <c r="I30" s="7"/>
      <c r="J30" s="7"/>
      <c r="K30" s="7"/>
      <c r="L30" s="7"/>
      <c r="M30" s="7"/>
      <c r="N30" s="7"/>
      <c r="O30" s="7"/>
      <c r="P30" s="7"/>
      <c r="Q30" s="23"/>
      <c r="R30" s="37"/>
      <c r="S30" s="7"/>
      <c r="T30" s="7"/>
      <c r="U30" s="7"/>
      <c r="V30" s="7"/>
      <c r="W30" s="7"/>
      <c r="X30" s="39"/>
      <c r="Y30" s="39"/>
      <c r="Z30" s="39"/>
      <c r="AA30" s="39"/>
      <c r="AB30" s="39"/>
      <c r="AC30" s="40"/>
      <c r="AD30" s="41"/>
      <c r="AE30" s="42"/>
      <c r="AF30" s="42"/>
      <c r="AG30" s="42"/>
      <c r="AH30" s="42"/>
      <c r="AI30" s="42"/>
      <c r="AJ30" s="42"/>
      <c r="AK30" s="42"/>
      <c r="AL30" s="42"/>
      <c r="AM30" s="42"/>
      <c r="AN30" s="42"/>
      <c r="AO30" s="43"/>
      <c r="AP30" s="42"/>
      <c r="AQ30" s="42"/>
      <c r="AR30" s="11"/>
      <c r="AS30" s="11"/>
      <c r="AT30" s="11"/>
      <c r="AU30" s="11"/>
      <c r="AV30" s="11"/>
      <c r="AW30" s="11"/>
      <c r="AX30" s="11"/>
      <c r="AY30" s="11"/>
      <c r="AZ30" s="11"/>
      <c r="BA30" s="34"/>
      <c r="BB30" s="72"/>
    </row>
    <row r="31" spans="1:54" s="3" customFormat="1" ht="27.6">
      <c r="A31" s="46"/>
      <c r="B31" s="47"/>
      <c r="C31" s="5"/>
      <c r="D31" s="7"/>
      <c r="E31" s="23"/>
      <c r="F31" s="37"/>
      <c r="G31" s="7"/>
      <c r="H31" s="7"/>
      <c r="I31" s="7"/>
      <c r="J31" s="7"/>
      <c r="K31" s="7"/>
      <c r="L31" s="7"/>
      <c r="M31" s="7"/>
      <c r="N31" s="7"/>
      <c r="O31" s="7"/>
      <c r="P31" s="7"/>
      <c r="Q31" s="23"/>
      <c r="R31" s="37"/>
      <c r="S31" s="7"/>
      <c r="T31" s="7"/>
      <c r="U31" s="7"/>
      <c r="V31" s="7"/>
      <c r="W31" s="7"/>
      <c r="X31" s="39"/>
      <c r="Y31" s="39"/>
      <c r="Z31" s="39"/>
      <c r="AA31" s="39"/>
      <c r="AB31" s="39"/>
      <c r="AC31" s="40"/>
      <c r="AD31" s="41"/>
      <c r="AE31" s="42"/>
      <c r="AF31" s="42"/>
      <c r="AG31" s="42"/>
      <c r="AH31" s="42"/>
      <c r="AI31" s="42"/>
      <c r="AJ31" s="42"/>
      <c r="AK31" s="42"/>
      <c r="AL31" s="42"/>
      <c r="AM31" s="42"/>
      <c r="AN31" s="42"/>
      <c r="AO31" s="43"/>
      <c r="AP31" s="42"/>
      <c r="AQ31" s="42"/>
      <c r="AR31" s="11"/>
      <c r="AS31" s="11"/>
      <c r="AT31" s="11"/>
      <c r="AU31" s="11"/>
      <c r="AV31" s="11"/>
      <c r="AW31" s="11"/>
      <c r="AX31" s="11"/>
      <c r="AY31" s="11"/>
      <c r="AZ31" s="11"/>
      <c r="BA31" s="34"/>
      <c r="BB31" s="72"/>
    </row>
    <row r="32" spans="1:54" s="3" customFormat="1" ht="27.6">
      <c r="A32" s="44"/>
      <c r="B32" s="45"/>
      <c r="C32" s="29"/>
      <c r="D32" s="7"/>
      <c r="E32" s="23"/>
      <c r="F32" s="48"/>
      <c r="G32" s="39"/>
      <c r="H32" s="39"/>
      <c r="I32" s="39"/>
      <c r="J32" s="39"/>
      <c r="K32" s="12"/>
      <c r="L32" s="12"/>
      <c r="M32" s="12"/>
      <c r="N32" s="12"/>
      <c r="O32" s="12"/>
      <c r="P32" s="12"/>
      <c r="Q32" s="21"/>
      <c r="R32" s="35"/>
      <c r="S32" s="12"/>
      <c r="T32" s="12"/>
      <c r="U32" s="12"/>
      <c r="V32" s="39"/>
      <c r="W32" s="39"/>
      <c r="X32" s="39"/>
      <c r="Y32" s="39"/>
      <c r="Z32" s="39"/>
      <c r="AA32" s="39"/>
      <c r="AB32" s="39"/>
      <c r="AC32" s="40"/>
      <c r="AD32" s="49"/>
      <c r="AE32" s="50"/>
      <c r="AF32" s="50"/>
      <c r="AG32" s="50"/>
      <c r="AH32" s="50"/>
      <c r="AI32" s="50"/>
      <c r="AJ32" s="50"/>
      <c r="AK32" s="50"/>
      <c r="AL32" s="50"/>
      <c r="AM32" s="50"/>
      <c r="AN32" s="50"/>
      <c r="AO32" s="51"/>
      <c r="AP32" s="42"/>
      <c r="AQ32" s="42"/>
      <c r="AR32" s="11"/>
      <c r="AS32" s="11"/>
      <c r="AT32" s="11"/>
      <c r="AU32" s="11"/>
      <c r="AV32" s="11"/>
      <c r="AW32" s="11"/>
      <c r="AX32" s="11"/>
      <c r="AY32" s="11"/>
      <c r="AZ32" s="11"/>
      <c r="BA32" s="34"/>
      <c r="BB32" s="72"/>
    </row>
    <row r="33" spans="1:90" ht="27.6">
      <c r="A33" s="46"/>
      <c r="B33" s="47"/>
      <c r="C33" s="5"/>
      <c r="D33" s="7"/>
      <c r="E33" s="23"/>
      <c r="F33" s="37"/>
      <c r="G33" s="7"/>
      <c r="H33" s="7"/>
      <c r="I33" s="7"/>
      <c r="J33" s="7"/>
      <c r="K33" s="7"/>
      <c r="L33" s="7"/>
      <c r="M33" s="7"/>
      <c r="N33" s="7"/>
      <c r="O33" s="7"/>
      <c r="P33" s="7"/>
      <c r="Q33" s="23"/>
      <c r="R33" s="37"/>
      <c r="S33" s="7"/>
      <c r="T33" s="7"/>
      <c r="U33" s="7"/>
      <c r="V33" s="7"/>
      <c r="W33" s="7"/>
      <c r="X33" s="39"/>
      <c r="Y33" s="39"/>
      <c r="Z33" s="39"/>
      <c r="AA33" s="39"/>
      <c r="AB33" s="39"/>
      <c r="AC33" s="40"/>
      <c r="AD33" s="41"/>
      <c r="AE33" s="42"/>
      <c r="AF33" s="42"/>
      <c r="AG33" s="42"/>
      <c r="AH33" s="42"/>
      <c r="AI33" s="42"/>
      <c r="AJ33" s="42"/>
      <c r="AK33" s="42"/>
      <c r="AL33" s="42"/>
      <c r="AM33" s="42"/>
      <c r="AN33" s="42"/>
      <c r="AO33" s="43"/>
      <c r="AP33" s="42"/>
      <c r="AQ33" s="42"/>
      <c r="AR33" s="11"/>
      <c r="AS33" s="11"/>
      <c r="AT33" s="11"/>
      <c r="AU33" s="11"/>
      <c r="AV33" s="11"/>
      <c r="AW33" s="11"/>
      <c r="AX33" s="11"/>
      <c r="AY33" s="11"/>
      <c r="AZ33" s="11"/>
      <c r="BA33" s="34"/>
      <c r="BB33" s="72"/>
    </row>
    <row r="34" spans="1:90" ht="27.6">
      <c r="A34" s="46"/>
      <c r="B34" s="47"/>
      <c r="C34" s="5"/>
      <c r="D34" s="7"/>
      <c r="E34" s="23"/>
      <c r="F34" s="37"/>
      <c r="G34" s="7"/>
      <c r="H34" s="7"/>
      <c r="I34" s="7"/>
      <c r="J34" s="7"/>
      <c r="K34" s="7"/>
      <c r="L34" s="7"/>
      <c r="M34" s="7"/>
      <c r="N34" s="7"/>
      <c r="O34" s="7"/>
      <c r="P34" s="7"/>
      <c r="Q34" s="23"/>
      <c r="R34" s="37"/>
      <c r="S34" s="7"/>
      <c r="T34" s="7"/>
      <c r="U34" s="7"/>
      <c r="V34" s="7"/>
      <c r="W34" s="7"/>
      <c r="X34" s="39"/>
      <c r="Y34" s="39"/>
      <c r="Z34" s="39"/>
      <c r="AA34" s="39"/>
      <c r="AB34" s="39"/>
      <c r="AC34" s="40"/>
      <c r="AD34" s="41"/>
      <c r="AE34" s="42"/>
      <c r="AF34" s="42"/>
      <c r="AG34" s="42"/>
      <c r="AH34" s="42"/>
      <c r="AI34" s="42"/>
      <c r="AJ34" s="42"/>
      <c r="AK34" s="42"/>
      <c r="AL34" s="42"/>
      <c r="AM34" s="42"/>
      <c r="AN34" s="42"/>
      <c r="AO34" s="43"/>
      <c r="AP34" s="42"/>
      <c r="AQ34" s="42"/>
      <c r="AR34" s="11"/>
      <c r="AS34" s="11"/>
      <c r="AT34" s="11"/>
      <c r="AU34" s="11"/>
      <c r="AV34" s="11"/>
      <c r="AW34" s="11"/>
      <c r="AX34" s="11"/>
      <c r="AY34" s="11"/>
      <c r="AZ34" s="11"/>
      <c r="BA34" s="34"/>
      <c r="BB34" s="72"/>
      <c r="CI34" s="3"/>
      <c r="CJ34" s="3"/>
      <c r="CK34" s="3"/>
      <c r="CL34" s="3"/>
    </row>
    <row r="35" spans="1:90" s="1" customFormat="1" ht="27.6">
      <c r="A35" s="44"/>
      <c r="B35" s="33"/>
      <c r="C35" s="5"/>
      <c r="D35" s="7"/>
      <c r="E35" s="23"/>
      <c r="F35" s="37"/>
      <c r="G35" s="7"/>
      <c r="H35" s="7"/>
      <c r="I35" s="7"/>
      <c r="J35" s="7"/>
      <c r="K35" s="7"/>
      <c r="L35" s="7"/>
      <c r="M35" s="7"/>
      <c r="N35" s="7"/>
      <c r="O35" s="7"/>
      <c r="P35" s="7"/>
      <c r="Q35" s="23"/>
      <c r="R35" s="37"/>
      <c r="S35" s="7"/>
      <c r="T35" s="7"/>
      <c r="U35" s="7"/>
      <c r="V35" s="7"/>
      <c r="W35" s="7"/>
      <c r="X35" s="39"/>
      <c r="Y35" s="39"/>
      <c r="Z35" s="39"/>
      <c r="AA35" s="39"/>
      <c r="AB35" s="39"/>
      <c r="AC35" s="40"/>
      <c r="AD35" s="41"/>
      <c r="AE35" s="42"/>
      <c r="AF35" s="42"/>
      <c r="AG35" s="42"/>
      <c r="AH35" s="42"/>
      <c r="AI35" s="42"/>
      <c r="AJ35" s="42"/>
      <c r="AK35" s="42"/>
      <c r="AL35" s="42"/>
      <c r="AM35" s="42"/>
      <c r="AN35" s="42"/>
      <c r="AO35" s="43"/>
      <c r="AP35" s="42"/>
      <c r="AQ35" s="42"/>
      <c r="AR35" s="11"/>
      <c r="AS35" s="11"/>
      <c r="AT35" s="11"/>
      <c r="AU35" s="11"/>
      <c r="AV35" s="22"/>
      <c r="AW35" s="11"/>
      <c r="AX35" s="22"/>
      <c r="AY35" s="22"/>
      <c r="AZ35" s="22"/>
      <c r="BA35" s="34"/>
      <c r="BB35" s="72"/>
    </row>
    <row r="36" spans="1:90" s="1" customFormat="1">
      <c r="A36" s="44"/>
      <c r="B36" s="45"/>
      <c r="C36" s="29"/>
      <c r="D36" s="7"/>
      <c r="E36" s="23"/>
      <c r="F36" s="48"/>
      <c r="G36" s="39"/>
      <c r="H36" s="39"/>
      <c r="I36" s="39"/>
      <c r="J36" s="39"/>
      <c r="K36" s="12"/>
      <c r="L36" s="12"/>
      <c r="M36" s="12"/>
      <c r="N36" s="12"/>
      <c r="O36" s="12"/>
      <c r="P36" s="12"/>
      <c r="Q36" s="21"/>
      <c r="R36" s="12"/>
      <c r="S36" s="12"/>
      <c r="T36" s="12"/>
      <c r="U36" s="12"/>
      <c r="V36" s="39"/>
      <c r="W36" s="39"/>
      <c r="X36" s="39"/>
      <c r="Y36" s="39"/>
      <c r="Z36" s="39"/>
      <c r="AA36" s="39"/>
      <c r="AB36" s="39"/>
      <c r="AC36" s="39"/>
      <c r="AD36" s="49"/>
      <c r="AE36" s="50"/>
      <c r="AF36" s="50"/>
      <c r="AG36" s="50"/>
      <c r="AH36" s="50"/>
      <c r="AI36" s="50"/>
      <c r="AJ36" s="50"/>
      <c r="AK36" s="50"/>
      <c r="AL36" s="50"/>
      <c r="AM36" s="50"/>
      <c r="AN36" s="50"/>
      <c r="AO36" s="51"/>
      <c r="AP36" s="42"/>
      <c r="AQ36" s="42"/>
      <c r="AR36" s="11"/>
      <c r="AS36" s="11"/>
      <c r="AT36" s="11"/>
      <c r="AU36" s="11"/>
      <c r="AV36" s="22"/>
      <c r="AW36" s="11"/>
      <c r="AX36" s="22"/>
      <c r="AY36" s="22"/>
      <c r="AZ36" s="22"/>
      <c r="BA36" s="34"/>
      <c r="BB36" s="74"/>
    </row>
    <row r="37" spans="1:90" s="1" customFormat="1" ht="28.2" thickBot="1">
      <c r="A37" s="54"/>
      <c r="B37" s="55"/>
      <c r="C37" s="73"/>
      <c r="D37" s="56"/>
      <c r="E37" s="57"/>
      <c r="F37" s="58"/>
      <c r="G37" s="56"/>
      <c r="H37" s="56"/>
      <c r="I37" s="56"/>
      <c r="J37" s="56"/>
      <c r="K37" s="56"/>
      <c r="L37" s="56"/>
      <c r="M37" s="56"/>
      <c r="N37" s="56"/>
      <c r="O37" s="56"/>
      <c r="P37" s="56"/>
      <c r="Q37" s="57"/>
      <c r="R37" s="56"/>
      <c r="S37" s="56"/>
      <c r="T37" s="56"/>
      <c r="U37" s="56"/>
      <c r="V37" s="56"/>
      <c r="W37" s="56"/>
      <c r="X37" s="56"/>
      <c r="Y37" s="56"/>
      <c r="Z37" s="56"/>
      <c r="AA37" s="56"/>
      <c r="AB37" s="56"/>
      <c r="AC37" s="56"/>
      <c r="AD37" s="59"/>
      <c r="AE37" s="60"/>
      <c r="AF37" s="60"/>
      <c r="AG37" s="60"/>
      <c r="AH37" s="60"/>
      <c r="AI37" s="60"/>
      <c r="AJ37" s="60"/>
      <c r="AK37" s="60"/>
      <c r="AL37" s="60"/>
      <c r="AM37" s="60"/>
      <c r="AN37" s="60"/>
      <c r="AO37" s="61"/>
      <c r="AP37" s="62"/>
      <c r="AQ37" s="62"/>
      <c r="AR37" s="62"/>
      <c r="AS37" s="62"/>
      <c r="AT37" s="62"/>
      <c r="AU37" s="62"/>
      <c r="AV37" s="62"/>
      <c r="AW37" s="62"/>
      <c r="AX37" s="62"/>
      <c r="AY37" s="62"/>
      <c r="AZ37" s="62"/>
      <c r="BA37" s="63"/>
      <c r="BB37" s="75"/>
    </row>
    <row r="38" spans="1:90" s="1" customFormat="1" ht="25.2" customHeight="1">
      <c r="A38" s="64"/>
      <c r="B38" s="4"/>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17"/>
      <c r="AT38" s="17"/>
    </row>
    <row r="39" spans="1:90" s="1" customFormat="1" ht="25.2" customHeight="1">
      <c r="A39" s="467" t="s">
        <v>140</v>
      </c>
      <c r="B39" s="467"/>
      <c r="C39" s="467"/>
      <c r="D39" s="467"/>
      <c r="E39" s="467"/>
      <c r="F39" s="467"/>
      <c r="G39" s="467"/>
      <c r="H39" s="467"/>
      <c r="I39" s="467"/>
      <c r="J39" s="467"/>
      <c r="K39" s="467"/>
      <c r="L39" s="467"/>
      <c r="M39" s="467"/>
      <c r="N39" s="467"/>
      <c r="O39" s="467"/>
      <c r="P39" s="467"/>
      <c r="Q39" s="467"/>
      <c r="R39" s="467"/>
      <c r="S39" s="467"/>
      <c r="T39" s="467"/>
      <c r="U39" s="467"/>
      <c r="V39" s="467"/>
      <c r="W39" s="467"/>
      <c r="X39" s="467"/>
      <c r="Y39" s="467"/>
      <c r="Z39" s="467"/>
      <c r="AA39" s="467"/>
      <c r="AB39" s="467"/>
      <c r="AC39" s="467"/>
      <c r="AD39" s="467"/>
      <c r="AE39" s="467"/>
      <c r="AF39" s="467"/>
      <c r="AG39" s="467"/>
      <c r="AH39" s="467"/>
      <c r="AI39" s="467"/>
      <c r="AJ39" s="467"/>
      <c r="AK39" s="467"/>
      <c r="AL39" s="467"/>
      <c r="AM39" s="467"/>
      <c r="AN39" s="467"/>
      <c r="AO39" s="467"/>
      <c r="AP39" s="467"/>
      <c r="AQ39" s="467"/>
      <c r="AR39" s="467"/>
      <c r="AS39" s="17"/>
      <c r="AT39" s="65"/>
      <c r="AU39" s="13"/>
      <c r="AW39" s="13"/>
    </row>
    <row r="40" spans="1:90" s="1" customFormat="1" ht="25.2" customHeight="1">
      <c r="A40" s="466"/>
      <c r="B40" s="466"/>
      <c r="C40" s="466"/>
      <c r="D40" s="466"/>
      <c r="E40" s="466"/>
      <c r="F40" s="466"/>
      <c r="G40" s="466"/>
      <c r="H40" s="466"/>
      <c r="I40" s="466"/>
      <c r="J40" s="466"/>
      <c r="K40" s="466"/>
      <c r="L40" s="466"/>
      <c r="M40" s="466"/>
      <c r="N40" s="466"/>
      <c r="O40" s="466"/>
      <c r="P40" s="466"/>
      <c r="Q40" s="466"/>
      <c r="R40" s="466"/>
      <c r="S40" s="466"/>
      <c r="T40" s="466"/>
      <c r="U40" s="466"/>
      <c r="V40" s="466"/>
      <c r="W40" s="466"/>
      <c r="X40" s="466"/>
      <c r="Y40" s="466"/>
      <c r="Z40" s="466"/>
      <c r="AA40" s="466"/>
      <c r="AB40" s="466"/>
      <c r="AC40" s="466"/>
      <c r="AD40" s="466"/>
      <c r="AE40" s="466"/>
      <c r="AF40" s="466"/>
      <c r="AG40" s="466"/>
      <c r="AH40" s="466"/>
      <c r="AI40" s="466"/>
      <c r="AJ40" s="466"/>
      <c r="AK40" s="466"/>
      <c r="AL40" s="466"/>
      <c r="AM40" s="466"/>
      <c r="AN40" s="466"/>
      <c r="AO40" s="466"/>
      <c r="AP40" s="466"/>
      <c r="AQ40" s="466"/>
      <c r="AR40" s="466"/>
      <c r="AS40" s="17"/>
      <c r="AT40" s="17"/>
      <c r="AU40" s="13"/>
    </row>
    <row r="41" spans="1:90" ht="25.2" customHeight="1">
      <c r="A41" s="66" t="s">
        <v>180</v>
      </c>
      <c r="B41" s="30"/>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17"/>
      <c r="AT41" s="17"/>
      <c r="AU41" s="24"/>
      <c r="AV41" s="24"/>
      <c r="AW41" s="24"/>
      <c r="AX41" s="24"/>
      <c r="AY41" s="24"/>
      <c r="AZ41" s="24"/>
      <c r="BA41" s="24"/>
      <c r="BB41" s="24"/>
      <c r="BC41" s="24"/>
      <c r="BD41" s="24"/>
      <c r="BE41" s="24"/>
      <c r="BF41" s="24"/>
      <c r="BG41" s="24"/>
      <c r="BH41" s="24"/>
      <c r="BI41" s="24"/>
      <c r="BJ41" s="24"/>
      <c r="BK41" s="24"/>
      <c r="BL41" s="24"/>
      <c r="BM41" s="24"/>
      <c r="BN41" s="24"/>
      <c r="BO41" s="24"/>
      <c r="BP41" s="24"/>
      <c r="BQ41" s="24"/>
      <c r="BR41" s="24"/>
      <c r="BS41" s="24"/>
      <c r="BT41" s="24"/>
      <c r="BU41" s="24"/>
      <c r="BV41" s="24"/>
      <c r="BW41" s="24"/>
      <c r="BX41" s="24"/>
      <c r="BY41" s="24"/>
      <c r="BZ41" s="24"/>
      <c r="CA41" s="24"/>
      <c r="CB41" s="24"/>
      <c r="CC41" s="24"/>
      <c r="CD41" s="24"/>
      <c r="CE41" s="24"/>
      <c r="CF41" s="24"/>
      <c r="CG41" s="24"/>
      <c r="CH41" s="24"/>
    </row>
    <row r="42" spans="1:90" ht="25.2" customHeight="1">
      <c r="A42" s="466" t="s">
        <v>181</v>
      </c>
      <c r="B42" s="466"/>
      <c r="C42" s="466"/>
      <c r="D42" s="466"/>
      <c r="E42" s="466"/>
      <c r="F42" s="466"/>
      <c r="G42" s="466"/>
      <c r="H42" s="466"/>
      <c r="I42" s="466"/>
      <c r="J42" s="466"/>
      <c r="K42" s="466"/>
      <c r="L42" s="466"/>
      <c r="M42" s="466"/>
      <c r="N42" s="466"/>
      <c r="O42" s="466"/>
      <c r="P42" s="466"/>
      <c r="Q42" s="466"/>
      <c r="R42" s="466"/>
      <c r="S42" s="466"/>
      <c r="T42" s="466"/>
      <c r="U42" s="466"/>
      <c r="V42" s="466"/>
      <c r="W42" s="466"/>
      <c r="X42" s="466"/>
      <c r="Y42" s="466"/>
      <c r="Z42" s="466"/>
      <c r="AA42" s="466"/>
      <c r="AB42" s="466"/>
      <c r="AC42" s="466"/>
      <c r="AD42" s="466"/>
      <c r="AE42" s="466"/>
      <c r="AF42" s="466"/>
      <c r="AG42" s="466"/>
      <c r="AH42" s="466"/>
      <c r="AI42" s="466"/>
      <c r="AJ42" s="466"/>
      <c r="AK42" s="466"/>
      <c r="AL42" s="466"/>
      <c r="AM42" s="466"/>
      <c r="AN42" s="466"/>
      <c r="AO42" s="466"/>
      <c r="AP42" s="466"/>
      <c r="AQ42" s="466"/>
      <c r="AR42" s="466"/>
      <c r="AS42" s="17"/>
      <c r="AT42" s="17"/>
      <c r="AU42" s="24"/>
      <c r="AV42" s="24"/>
      <c r="AW42" s="24"/>
      <c r="AX42" s="24"/>
      <c r="AY42" s="24"/>
      <c r="AZ42" s="24"/>
      <c r="BA42" s="24"/>
      <c r="BB42" s="24"/>
      <c r="BC42" s="24"/>
      <c r="BD42" s="24"/>
      <c r="BE42" s="24"/>
      <c r="BF42" s="24"/>
      <c r="BG42" s="24"/>
      <c r="BH42" s="24"/>
      <c r="BI42" s="24"/>
      <c r="BJ42" s="24"/>
      <c r="BK42" s="24"/>
      <c r="BL42" s="24"/>
      <c r="BM42" s="24"/>
      <c r="BN42" s="24"/>
      <c r="BO42" s="24"/>
      <c r="BP42" s="24"/>
      <c r="BQ42" s="24"/>
      <c r="BR42" s="24"/>
      <c r="BS42" s="24"/>
      <c r="BT42" s="24"/>
      <c r="BU42" s="24"/>
      <c r="BV42" s="24"/>
      <c r="BW42" s="24"/>
      <c r="BX42" s="24"/>
      <c r="BY42" s="24"/>
      <c r="BZ42" s="24"/>
      <c r="CA42" s="24"/>
      <c r="CB42" s="24"/>
      <c r="CC42" s="24"/>
      <c r="CD42" s="24"/>
      <c r="CE42" s="24"/>
      <c r="CF42" s="24"/>
      <c r="CG42" s="24"/>
      <c r="CH42" s="24"/>
    </row>
    <row r="43" spans="1:90" ht="25.2" customHeight="1">
      <c r="A43" s="466"/>
      <c r="B43" s="466"/>
      <c r="C43" s="466"/>
      <c r="D43" s="466"/>
      <c r="E43" s="466"/>
      <c r="F43" s="466"/>
      <c r="G43" s="466"/>
      <c r="H43" s="466"/>
      <c r="I43" s="466"/>
      <c r="J43" s="466"/>
      <c r="K43" s="466"/>
      <c r="L43" s="466"/>
      <c r="M43" s="466"/>
      <c r="N43" s="466"/>
      <c r="O43" s="466"/>
      <c r="P43" s="466"/>
      <c r="Q43" s="466"/>
      <c r="R43" s="466"/>
      <c r="S43" s="466"/>
      <c r="T43" s="466"/>
      <c r="U43" s="466"/>
      <c r="V43" s="466"/>
      <c r="W43" s="466"/>
      <c r="X43" s="466"/>
      <c r="Y43" s="466"/>
      <c r="Z43" s="466"/>
      <c r="AA43" s="466"/>
      <c r="AB43" s="466"/>
      <c r="AC43" s="466"/>
      <c r="AD43" s="466"/>
      <c r="AE43" s="466"/>
      <c r="AF43" s="466"/>
      <c r="AG43" s="466"/>
      <c r="AH43" s="466"/>
      <c r="AI43" s="466"/>
      <c r="AJ43" s="466"/>
      <c r="AK43" s="466"/>
      <c r="AL43" s="466"/>
      <c r="AM43" s="466"/>
      <c r="AN43" s="466"/>
      <c r="AO43" s="466"/>
      <c r="AP43" s="466"/>
      <c r="AQ43" s="466"/>
      <c r="AR43" s="466"/>
      <c r="AS43" s="17"/>
      <c r="AT43" s="17"/>
      <c r="AU43" s="24"/>
      <c r="AV43" s="24"/>
      <c r="AW43" s="24"/>
      <c r="AX43" s="24"/>
      <c r="AY43" s="24"/>
      <c r="AZ43" s="24"/>
      <c r="BA43" s="24"/>
      <c r="BB43" s="24"/>
      <c r="BC43" s="24"/>
      <c r="BD43" s="24"/>
      <c r="BE43" s="24"/>
      <c r="BF43" s="24"/>
      <c r="BG43" s="24"/>
      <c r="BH43" s="24"/>
      <c r="BI43" s="24"/>
      <c r="BJ43" s="24"/>
      <c r="BK43" s="24"/>
      <c r="BL43" s="24"/>
      <c r="BM43" s="24"/>
      <c r="BN43" s="24"/>
      <c r="BO43" s="24"/>
      <c r="BP43" s="24"/>
      <c r="BQ43" s="24"/>
      <c r="BR43" s="24"/>
      <c r="BS43" s="24"/>
      <c r="BT43" s="24"/>
      <c r="BU43" s="24"/>
      <c r="BV43" s="24"/>
      <c r="BW43" s="24"/>
      <c r="BX43" s="24"/>
      <c r="BY43" s="24"/>
      <c r="BZ43" s="24"/>
      <c r="CA43" s="24"/>
      <c r="CB43" s="24"/>
      <c r="CC43" s="24"/>
      <c r="CD43" s="24"/>
      <c r="CE43" s="24"/>
      <c r="CF43" s="24"/>
      <c r="CG43" s="24"/>
      <c r="CH43" s="24"/>
    </row>
    <row r="44" spans="1:90" s="70" customFormat="1" ht="25.95" customHeight="1">
      <c r="A44" s="14" t="s">
        <v>259</v>
      </c>
      <c r="B44" s="67"/>
      <c r="C44" s="68"/>
      <c r="D44" s="68"/>
      <c r="E44" s="68"/>
      <c r="F44" s="68"/>
      <c r="G44" s="68"/>
      <c r="H44" s="68"/>
      <c r="I44" s="68"/>
      <c r="J44" s="68"/>
      <c r="K44" s="68"/>
      <c r="L44" s="69"/>
      <c r="M44" s="69"/>
      <c r="N44" s="69"/>
      <c r="O44" s="69"/>
      <c r="P44" s="69"/>
      <c r="Q44" s="69"/>
      <c r="R44" s="69"/>
      <c r="S44" s="69"/>
      <c r="T44" s="69"/>
      <c r="U44" s="69"/>
      <c r="V44" s="69"/>
      <c r="W44" s="68"/>
      <c r="X44" s="68"/>
      <c r="Y44" s="68"/>
      <c r="Z44" s="69"/>
      <c r="AA44" s="69"/>
      <c r="AB44" s="69"/>
      <c r="AC44" s="69"/>
      <c r="AD44" s="68"/>
      <c r="AE44" s="68"/>
      <c r="AF44" s="68"/>
      <c r="AG44" s="68"/>
      <c r="AH44" s="68"/>
      <c r="AI44" s="68"/>
      <c r="AJ44" s="68"/>
      <c r="AK44" s="68"/>
      <c r="AL44" s="68"/>
      <c r="AM44" s="68"/>
      <c r="AN44" s="68"/>
      <c r="AO44" s="68"/>
      <c r="AP44" s="68"/>
      <c r="AQ44" s="38"/>
      <c r="AR44" s="38"/>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31"/>
      <c r="BZ44" s="31"/>
      <c r="CA44" s="31"/>
      <c r="CB44" s="31"/>
      <c r="CC44" s="31"/>
      <c r="CD44" s="31"/>
      <c r="CE44" s="31"/>
      <c r="CF44" s="31"/>
      <c r="CG44" s="31"/>
      <c r="CH44" s="31"/>
    </row>
    <row r="45" spans="1:90" ht="32.4" customHeight="1">
      <c r="A45" s="6" t="s">
        <v>116</v>
      </c>
      <c r="B45" s="30"/>
      <c r="C45" s="30"/>
      <c r="D45" s="30"/>
      <c r="E45" s="30"/>
      <c r="F45" s="30"/>
      <c r="G45" s="30"/>
      <c r="H45" s="30"/>
      <c r="I45" s="30"/>
      <c r="J45" s="30"/>
      <c r="K45" s="30"/>
      <c r="L45" s="30"/>
      <c r="M45" s="30"/>
      <c r="N45" s="30"/>
      <c r="O45" s="30"/>
      <c r="P45" s="30"/>
      <c r="Q45" s="30"/>
      <c r="R45" s="10"/>
      <c r="S45" s="10"/>
      <c r="T45" s="10"/>
      <c r="U45" s="10"/>
      <c r="V45" s="71"/>
      <c r="W45" s="71"/>
      <c r="X45" s="71"/>
      <c r="Y45" s="71"/>
      <c r="Z45" s="10"/>
      <c r="AA45" s="10"/>
      <c r="AB45" s="10"/>
      <c r="AC45" s="71"/>
      <c r="AD45" s="71"/>
      <c r="AE45" s="71"/>
      <c r="AF45" s="71"/>
      <c r="AG45" s="71"/>
      <c r="AH45" s="71"/>
      <c r="AI45" s="71"/>
      <c r="AJ45" s="71"/>
      <c r="AK45" s="71"/>
      <c r="AL45" s="71"/>
      <c r="AM45" s="71"/>
      <c r="AN45" s="71"/>
      <c r="AO45" s="71"/>
      <c r="AP45" s="15"/>
      <c r="AQ45" s="15"/>
      <c r="AR45" s="15"/>
    </row>
    <row r="46" spans="1:90">
      <c r="A46" s="6" t="s">
        <v>117</v>
      </c>
    </row>
  </sheetData>
  <sortState xmlns:xlrd2="http://schemas.microsoft.com/office/spreadsheetml/2017/richdata2" ref="A14:AU36">
    <sortCondition ref="AJ14:AJ36"/>
  </sortState>
  <mergeCells count="19">
    <mergeCell ref="A43:AR43"/>
    <mergeCell ref="A12:A13"/>
    <mergeCell ref="B12:B13"/>
    <mergeCell ref="C12:C13"/>
    <mergeCell ref="D12:D13"/>
    <mergeCell ref="A39:AR39"/>
    <mergeCell ref="A40:AR40"/>
    <mergeCell ref="E12:E13"/>
    <mergeCell ref="F12:Q12"/>
    <mergeCell ref="AD12:AO12"/>
    <mergeCell ref="AP12:BA12"/>
    <mergeCell ref="R12:AC12"/>
    <mergeCell ref="A42:AR42"/>
    <mergeCell ref="BB12:BB13"/>
    <mergeCell ref="A7:BA7"/>
    <mergeCell ref="A10:BA10"/>
    <mergeCell ref="A11:BA11"/>
    <mergeCell ref="A9:BA9"/>
    <mergeCell ref="A8:BA8"/>
  </mergeCells>
  <conditionalFormatting sqref="A44:A46">
    <cfRule type="duplicateValues" dxfId="4" priority="1"/>
  </conditionalFormatting>
  <conditionalFormatting sqref="BB14:BB35 BB37">
    <cfRule type="iconSet" priority="2">
      <iconSet iconSet="3TrafficLights2" showValue="0" reverse="1">
        <cfvo type="percent" val="0"/>
        <cfvo type="num" val="2"/>
        <cfvo type="num" val="3"/>
      </iconSet>
    </cfRule>
    <cfRule type="cellIs" dxfId="3" priority="3" operator="equal">
      <formula>1</formula>
    </cfRule>
    <cfRule type="iconSet" priority="4">
      <iconSet iconSet="3TrafficLights2">
        <cfvo type="percent" val="0"/>
        <cfvo type="percent" val="33"/>
        <cfvo type="percent" val="67"/>
      </iconSet>
    </cfRule>
  </conditionalFormatting>
  <pageMargins left="0.70866141732283472" right="0.70866141732283472" top="0.74803149606299213" bottom="0.74803149606299213" header="0.31496062992125984" footer="0.31496062992125984"/>
  <pageSetup scale="17" orientation="landscape" r:id="rId1"/>
  <ignoredErrors>
    <ignoredError sqref="A7 A11 A10"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3:V202"/>
  <sheetViews>
    <sheetView showGridLines="0" topLeftCell="A3" zoomScale="70" zoomScaleNormal="70" zoomScaleSheetLayoutView="55" workbookViewId="0">
      <selection activeCell="A3" sqref="A3:Q55"/>
    </sheetView>
  </sheetViews>
  <sheetFormatPr baseColWidth="10" defaultColWidth="11" defaultRowHeight="14.4"/>
  <cols>
    <col min="1" max="1" width="34.109375" style="1" customWidth="1"/>
    <col min="2" max="2" width="52.77734375" style="1" customWidth="1"/>
    <col min="3" max="3" width="21.109375" style="83" customWidth="1"/>
    <col min="4" max="4" width="27.21875" style="330" bestFit="1" customWidth="1"/>
    <col min="5" max="6" width="22.77734375" style="331" bestFit="1" customWidth="1"/>
    <col min="7" max="7" width="22.77734375" style="331" customWidth="1"/>
    <col min="8" max="8" width="22.77734375" style="331" bestFit="1" customWidth="1"/>
    <col min="9" max="9" width="24.109375" style="1" bestFit="1" customWidth="1"/>
    <col min="10" max="10" width="25.44140625" style="1" customWidth="1"/>
    <col min="11" max="11" width="24.109375" style="1" bestFit="1" customWidth="1"/>
    <col min="12" max="12" width="17.6640625" style="1" customWidth="1"/>
    <col min="13" max="13" width="19.33203125" style="1" customWidth="1"/>
    <col min="14" max="14" width="22.44140625" style="1" bestFit="1" customWidth="1"/>
    <col min="15" max="15" width="22.77734375" style="1" bestFit="1" customWidth="1"/>
    <col min="16" max="16" width="18.21875" style="1" customWidth="1"/>
    <col min="17" max="17" width="17.77734375" style="1" customWidth="1"/>
    <col min="18" max="18" width="12.88671875" style="3" customWidth="1"/>
    <col min="19" max="22" width="11" style="3"/>
    <col min="23" max="16384" width="11" style="1"/>
  </cols>
  <sheetData>
    <row r="3" spans="1:22" ht="40.200000000000003" customHeight="1"/>
    <row r="4" spans="1:22" s="3" customFormat="1" ht="35.4" customHeight="1">
      <c r="A4" s="469" t="s">
        <v>182</v>
      </c>
      <c r="B4" s="469"/>
      <c r="C4" s="469"/>
      <c r="D4" s="469"/>
      <c r="E4" s="469"/>
      <c r="F4" s="469"/>
      <c r="G4" s="469"/>
      <c r="H4" s="469"/>
      <c r="I4" s="469"/>
      <c r="J4" s="469"/>
      <c r="K4" s="469"/>
      <c r="L4" s="469"/>
      <c r="M4" s="469"/>
      <c r="N4" s="469"/>
      <c r="O4" s="469"/>
      <c r="P4" s="469"/>
      <c r="Q4" s="469"/>
    </row>
    <row r="5" spans="1:22" s="3" customFormat="1" ht="25.2" customHeight="1">
      <c r="A5" s="470" t="s">
        <v>13</v>
      </c>
      <c r="B5" s="470"/>
      <c r="C5" s="470"/>
      <c r="D5" s="470"/>
      <c r="E5" s="470"/>
      <c r="F5" s="470"/>
      <c r="G5" s="470"/>
      <c r="H5" s="470"/>
      <c r="I5" s="470"/>
      <c r="J5" s="470"/>
      <c r="K5" s="470"/>
      <c r="L5" s="470"/>
      <c r="M5" s="470"/>
      <c r="N5" s="470"/>
      <c r="O5" s="470"/>
      <c r="P5" s="470"/>
      <c r="Q5" s="470"/>
    </row>
    <row r="6" spans="1:22" s="3" customFormat="1" ht="25.2" customHeight="1">
      <c r="A6" s="469" t="s">
        <v>17</v>
      </c>
      <c r="B6" s="469"/>
      <c r="C6" s="469"/>
      <c r="D6" s="469"/>
      <c r="E6" s="469"/>
      <c r="F6" s="469"/>
      <c r="G6" s="469"/>
      <c r="H6" s="469"/>
      <c r="I6" s="469"/>
      <c r="J6" s="469"/>
      <c r="K6" s="469"/>
      <c r="L6" s="469"/>
      <c r="M6" s="469"/>
      <c r="N6" s="469"/>
      <c r="O6" s="469"/>
      <c r="P6" s="469"/>
      <c r="Q6" s="469"/>
    </row>
    <row r="7" spans="1:22" s="3" customFormat="1" ht="25.2" customHeight="1" thickBot="1">
      <c r="A7" s="471">
        <f>+'Anexo 1'!A7:N7</f>
        <v>45473</v>
      </c>
      <c r="B7" s="471"/>
      <c r="C7" s="471"/>
      <c r="D7" s="471"/>
      <c r="E7" s="471"/>
      <c r="F7" s="471"/>
      <c r="G7" s="471"/>
      <c r="H7" s="471"/>
      <c r="I7" s="471"/>
      <c r="J7" s="471"/>
      <c r="K7" s="471"/>
      <c r="L7" s="471"/>
      <c r="M7" s="471"/>
      <c r="N7" s="471"/>
      <c r="O7" s="471"/>
      <c r="P7" s="471"/>
      <c r="Q7" s="471"/>
    </row>
    <row r="8" spans="1:22" ht="87" thickBot="1">
      <c r="A8" s="84" t="s">
        <v>18</v>
      </c>
      <c r="B8" s="84" t="s">
        <v>19</v>
      </c>
      <c r="C8" s="84" t="s">
        <v>20</v>
      </c>
      <c r="D8" s="84" t="s">
        <v>156</v>
      </c>
      <c r="E8" s="84" t="s">
        <v>183</v>
      </c>
      <c r="F8" s="84" t="s">
        <v>184</v>
      </c>
      <c r="G8" s="84" t="s">
        <v>185</v>
      </c>
      <c r="H8" s="84" t="s">
        <v>186</v>
      </c>
      <c r="I8" s="84" t="s">
        <v>187</v>
      </c>
      <c r="J8" s="84" t="s">
        <v>188</v>
      </c>
      <c r="K8" s="84" t="s">
        <v>189</v>
      </c>
      <c r="L8" s="84" t="s">
        <v>190</v>
      </c>
      <c r="M8" s="84" t="s">
        <v>191</v>
      </c>
      <c r="N8" s="84" t="s">
        <v>242</v>
      </c>
      <c r="O8" s="84" t="s">
        <v>192</v>
      </c>
      <c r="P8" s="84" t="s">
        <v>243</v>
      </c>
      <c r="Q8" s="84" t="s">
        <v>193</v>
      </c>
      <c r="R8" s="1"/>
      <c r="S8" s="1"/>
      <c r="T8" s="1"/>
      <c r="U8" s="1"/>
      <c r="V8" s="1"/>
    </row>
    <row r="9" spans="1:22" s="3" customFormat="1">
      <c r="A9" s="332"/>
      <c r="C9" s="16"/>
      <c r="D9" s="333"/>
      <c r="E9" s="334"/>
      <c r="F9" s="334"/>
      <c r="G9" s="334"/>
      <c r="H9" s="334"/>
      <c r="I9" s="335"/>
      <c r="J9" s="335"/>
      <c r="K9" s="335"/>
      <c r="L9" s="335"/>
      <c r="M9" s="335"/>
      <c r="N9" s="335"/>
      <c r="O9" s="335"/>
      <c r="P9" s="335"/>
      <c r="Q9" s="336"/>
    </row>
    <row r="10" spans="1:22" s="3" customFormat="1">
      <c r="A10" s="337" t="s">
        <v>29</v>
      </c>
      <c r="B10" s="338"/>
      <c r="C10" s="16"/>
      <c r="D10" s="333"/>
      <c r="E10" s="339"/>
      <c r="F10" s="339"/>
      <c r="G10" s="339"/>
      <c r="H10" s="339"/>
      <c r="I10" s="335"/>
      <c r="J10" s="335"/>
      <c r="K10" s="335"/>
      <c r="L10" s="335"/>
      <c r="M10" s="335"/>
      <c r="N10" s="335"/>
      <c r="O10" s="335"/>
      <c r="P10" s="335"/>
      <c r="Q10" s="340"/>
    </row>
    <row r="11" spans="1:22" ht="57.6">
      <c r="A11" s="9">
        <v>1725</v>
      </c>
      <c r="B11" s="4" t="s">
        <v>151</v>
      </c>
      <c r="C11" s="8" t="s">
        <v>31</v>
      </c>
      <c r="D11" s="12">
        <f>+'Anexo 1'!E11</f>
        <v>99453757</v>
      </c>
      <c r="E11" s="7" t="s">
        <v>33</v>
      </c>
      <c r="F11" s="7" t="s">
        <v>33</v>
      </c>
      <c r="G11" s="7" t="s">
        <v>33</v>
      </c>
      <c r="H11" s="7" t="s">
        <v>33</v>
      </c>
      <c r="I11" s="12" t="s">
        <v>33</v>
      </c>
      <c r="J11" s="12" t="s">
        <v>33</v>
      </c>
      <c r="K11" s="12" t="s">
        <v>33</v>
      </c>
      <c r="L11" s="12" t="s">
        <v>33</v>
      </c>
      <c r="M11" s="341" t="s">
        <v>33</v>
      </c>
      <c r="N11" s="12" t="s">
        <v>33</v>
      </c>
      <c r="O11" s="12" t="s">
        <v>33</v>
      </c>
      <c r="P11" s="12" t="s">
        <v>33</v>
      </c>
      <c r="Q11" s="21" t="s">
        <v>33</v>
      </c>
      <c r="R11" s="187"/>
      <c r="S11" s="1"/>
      <c r="T11" s="1"/>
      <c r="U11" s="1"/>
      <c r="V11" s="1"/>
    </row>
    <row r="12" spans="1:22" ht="28.8" customHeight="1">
      <c r="A12" s="9" t="s">
        <v>34</v>
      </c>
      <c r="B12" s="4" t="s">
        <v>35</v>
      </c>
      <c r="C12" s="8" t="s">
        <v>37</v>
      </c>
      <c r="D12" s="12">
        <f>+'Anexo 1'!E12</f>
        <v>90055000</v>
      </c>
      <c r="E12" s="7">
        <v>92729100</v>
      </c>
      <c r="F12" s="7">
        <v>88554970.5</v>
      </c>
      <c r="G12" s="7">
        <v>88554970.5</v>
      </c>
      <c r="H12" s="7">
        <v>92729100.003600881</v>
      </c>
      <c r="I12" s="12">
        <f t="shared" ref="I12:I19" si="0">F12-G12</f>
        <v>0</v>
      </c>
      <c r="J12" s="12">
        <f t="shared" ref="J12:J17" si="1">F12-E12</f>
        <v>-4174129.5</v>
      </c>
      <c r="K12" s="12">
        <f t="shared" ref="K12:K19" si="2">H12-N12</f>
        <v>0</v>
      </c>
      <c r="L12" s="12">
        <f t="shared" ref="L12:L19" si="3">F12/G12</f>
        <v>1</v>
      </c>
      <c r="M12" s="341">
        <f t="shared" ref="M12:M19" si="4">F12/E12</f>
        <v>0.95498576498639587</v>
      </c>
      <c r="N12" s="12">
        <f t="shared" ref="N12:N19" si="5">G12+H12-F12</f>
        <v>92729100.003600895</v>
      </c>
      <c r="O12" s="12">
        <f t="shared" ref="O12:O19" si="6">N12-G12</f>
        <v>4174129.5036008954</v>
      </c>
      <c r="P12" s="12">
        <f>((+'Anexo 2'!K12*12)-(('Anexo 2'!M12)*12))/M12</f>
        <v>17.316474137816538</v>
      </c>
      <c r="Q12" s="21">
        <f t="shared" ref="Q12:Q19" si="7">(H12-F12)/(H12-G12)</f>
        <v>1</v>
      </c>
      <c r="R12" s="187"/>
      <c r="S12" s="1"/>
      <c r="T12" s="1"/>
      <c r="U12" s="1"/>
      <c r="V12" s="1"/>
    </row>
    <row r="13" spans="1:22" s="3" customFormat="1" ht="28.8">
      <c r="A13" s="342">
        <v>2128</v>
      </c>
      <c r="B13" s="182" t="s">
        <v>135</v>
      </c>
      <c r="C13" s="5" t="s">
        <v>39</v>
      </c>
      <c r="D13" s="12">
        <f>+'Anexo 1'!E13</f>
        <v>270000000</v>
      </c>
      <c r="E13" s="7">
        <v>20060523.359999999</v>
      </c>
      <c r="F13" s="7">
        <v>332820118.22000003</v>
      </c>
      <c r="G13" s="7">
        <v>332820118.23000002</v>
      </c>
      <c r="H13" s="7">
        <v>352880641.57999998</v>
      </c>
      <c r="I13" s="12">
        <f t="shared" si="0"/>
        <v>-9.9999904632568359E-3</v>
      </c>
      <c r="J13" s="12">
        <f t="shared" si="1"/>
        <v>312759594.86000001</v>
      </c>
      <c r="K13" s="12">
        <f t="shared" si="2"/>
        <v>-9.9999308586120605E-3</v>
      </c>
      <c r="L13" s="12">
        <f t="shared" si="3"/>
        <v>0.99999999996995381</v>
      </c>
      <c r="M13" s="341">
        <f t="shared" si="4"/>
        <v>16.590799364867618</v>
      </c>
      <c r="N13" s="12">
        <f t="shared" si="5"/>
        <v>352880641.58999991</v>
      </c>
      <c r="O13" s="12">
        <f t="shared" si="6"/>
        <v>20060523.359999895</v>
      </c>
      <c r="P13" s="12">
        <f>((+'Anexo 2'!K13*12)-(('Anexo 2'!M13)*12))/M13</f>
        <v>-3.2439171192774672</v>
      </c>
      <c r="Q13" s="21">
        <f t="shared" si="7"/>
        <v>1.000000000498491</v>
      </c>
      <c r="R13" s="136"/>
    </row>
    <row r="14" spans="1:22" ht="43.2">
      <c r="A14" s="9">
        <v>2129</v>
      </c>
      <c r="B14" s="4" t="s">
        <v>40</v>
      </c>
      <c r="C14" s="8" t="s">
        <v>31</v>
      </c>
      <c r="D14" s="12">
        <f>+'Anexo 1'!E14</f>
        <v>130000000</v>
      </c>
      <c r="E14" s="7">
        <v>148140908</v>
      </c>
      <c r="F14" s="7">
        <v>36446537.704400003</v>
      </c>
      <c r="G14" s="7">
        <v>32545975.920000002</v>
      </c>
      <c r="H14" s="7">
        <v>179141371.86000001</v>
      </c>
      <c r="I14" s="12">
        <f t="shared" si="0"/>
        <v>3900561.7844000012</v>
      </c>
      <c r="J14" s="12">
        <f t="shared" si="1"/>
        <v>-111694370.2956</v>
      </c>
      <c r="K14" s="12">
        <f t="shared" si="2"/>
        <v>3900561.7843999863</v>
      </c>
      <c r="L14" s="12">
        <f t="shared" si="3"/>
        <v>1.1198477438190153</v>
      </c>
      <c r="M14" s="341">
        <f t="shared" si="4"/>
        <v>0.24602615304882566</v>
      </c>
      <c r="N14" s="12">
        <f t="shared" si="5"/>
        <v>175240810.07560003</v>
      </c>
      <c r="O14" s="12">
        <f t="shared" si="6"/>
        <v>142694834.15560001</v>
      </c>
      <c r="P14" s="12">
        <f>((+'Anexo 2'!K14*12)-(('Anexo 2'!M14)*12))/M14</f>
        <v>-92.205366078895366</v>
      </c>
      <c r="Q14" s="21">
        <f t="shared" si="7"/>
        <v>0.9733923309160647</v>
      </c>
      <c r="R14" s="187"/>
      <c r="S14" s="1"/>
      <c r="T14" s="1"/>
      <c r="U14" s="1"/>
      <c r="V14" s="1"/>
    </row>
    <row r="15" spans="1:22" s="3" customFormat="1" ht="57.6" customHeight="1">
      <c r="A15" s="342">
        <v>2164</v>
      </c>
      <c r="B15" s="182" t="s">
        <v>137</v>
      </c>
      <c r="C15" s="5" t="s">
        <v>31</v>
      </c>
      <c r="D15" s="12">
        <f>+'Anexo 1'!E15</f>
        <v>154562390.28999999</v>
      </c>
      <c r="E15" s="7">
        <v>25909196.399999999</v>
      </c>
      <c r="F15" s="7">
        <v>21221960.129999999</v>
      </c>
      <c r="G15" s="7">
        <v>21221960.129999999</v>
      </c>
      <c r="H15" s="7">
        <v>184004232.28</v>
      </c>
      <c r="I15" s="12">
        <f t="shared" si="0"/>
        <v>0</v>
      </c>
      <c r="J15" s="12">
        <f t="shared" si="1"/>
        <v>-4687236.2699999996</v>
      </c>
      <c r="K15" s="12">
        <f t="shared" si="2"/>
        <v>0</v>
      </c>
      <c r="L15" s="12">
        <f t="shared" si="3"/>
        <v>1</v>
      </c>
      <c r="M15" s="341">
        <f t="shared" si="4"/>
        <v>0.81908986301095776</v>
      </c>
      <c r="N15" s="12">
        <f t="shared" si="5"/>
        <v>184004232.28</v>
      </c>
      <c r="O15" s="12">
        <f t="shared" si="6"/>
        <v>162782272.15000001</v>
      </c>
      <c r="P15" s="12">
        <f>((+'Anexo 2'!K15*12)-(('Anexo 2'!M15)*12))/M15</f>
        <v>-17.018555175564138</v>
      </c>
      <c r="Q15" s="21">
        <f t="shared" si="7"/>
        <v>1</v>
      </c>
      <c r="R15" s="187"/>
    </row>
    <row r="16" spans="1:22" s="3" customFormat="1" ht="43.2">
      <c r="A16" s="9" t="s">
        <v>42</v>
      </c>
      <c r="B16" s="4" t="s">
        <v>257</v>
      </c>
      <c r="C16" s="5" t="str">
        <f>+'Anexo 1'!C16</f>
        <v>AyA</v>
      </c>
      <c r="D16" s="12">
        <f>+'Anexo 1'!E16</f>
        <v>111128810</v>
      </c>
      <c r="E16" s="7">
        <v>8406286.1400000006</v>
      </c>
      <c r="F16" s="7">
        <v>6932660.29</v>
      </c>
      <c r="G16" s="7">
        <v>6932660.29</v>
      </c>
      <c r="H16" s="7">
        <v>139863535</v>
      </c>
      <c r="I16" s="12">
        <f t="shared" si="0"/>
        <v>0</v>
      </c>
      <c r="J16" s="12">
        <f t="shared" si="1"/>
        <v>-1473625.8500000006</v>
      </c>
      <c r="K16" s="12">
        <f t="shared" si="2"/>
        <v>0</v>
      </c>
      <c r="L16" s="12">
        <f t="shared" si="3"/>
        <v>1</v>
      </c>
      <c r="M16" s="341">
        <f t="shared" si="4"/>
        <v>0.82469953729174383</v>
      </c>
      <c r="N16" s="12">
        <f t="shared" si="5"/>
        <v>139863535</v>
      </c>
      <c r="O16" s="12">
        <f t="shared" si="6"/>
        <v>132930874.70999999</v>
      </c>
      <c r="P16" s="12">
        <f>((+'Anexo 2'!K16*12)-(('Anexo 2'!M16)*12))/M16</f>
        <v>-2.2324444323771462</v>
      </c>
      <c r="Q16" s="21">
        <f t="shared" si="7"/>
        <v>1</v>
      </c>
      <c r="R16" s="187"/>
    </row>
    <row r="17" spans="1:22" s="3" customFormat="1" ht="28.8">
      <c r="A17" s="342">
        <v>2198</v>
      </c>
      <c r="B17" s="182" t="s">
        <v>44</v>
      </c>
      <c r="C17" s="5" t="str">
        <f>+'Anexo 1'!C17</f>
        <v>AyA/
SENARA</v>
      </c>
      <c r="D17" s="12">
        <f>+'Anexo 1'!E17</f>
        <v>55080000</v>
      </c>
      <c r="E17" s="7">
        <v>12688691.505806452</v>
      </c>
      <c r="F17" s="7">
        <v>1967456.5058064517</v>
      </c>
      <c r="G17" s="7">
        <v>1967456.5058064517</v>
      </c>
      <c r="H17" s="7">
        <v>69178514.525806457</v>
      </c>
      <c r="I17" s="12">
        <f t="shared" si="0"/>
        <v>0</v>
      </c>
      <c r="J17" s="12">
        <f t="shared" si="1"/>
        <v>-10721235</v>
      </c>
      <c r="K17" s="12">
        <f t="shared" si="2"/>
        <v>0</v>
      </c>
      <c r="L17" s="12">
        <f t="shared" si="3"/>
        <v>1</v>
      </c>
      <c r="M17" s="341">
        <f t="shared" si="4"/>
        <v>0.15505590193489432</v>
      </c>
      <c r="N17" s="12">
        <f t="shared" si="5"/>
        <v>69178514.525806457</v>
      </c>
      <c r="O17" s="12">
        <f t="shared" si="6"/>
        <v>67211058.020000011</v>
      </c>
      <c r="P17" s="12">
        <f>((+'Anexo 2'!K17*12)-(('Anexo 2'!M17)*12))/M17</f>
        <v>-155.8430428000741</v>
      </c>
      <c r="Q17" s="21">
        <f t="shared" si="7"/>
        <v>1</v>
      </c>
      <c r="R17" s="187"/>
    </row>
    <row r="18" spans="1:22" s="3" customFormat="1" ht="43.2">
      <c r="A18" s="342">
        <v>2220</v>
      </c>
      <c r="B18" s="4" t="s">
        <v>48</v>
      </c>
      <c r="C18" s="5" t="str">
        <f>+'Anexo 1'!C18</f>
        <v xml:space="preserve">SENARA </v>
      </c>
      <c r="D18" s="12">
        <f>+'Anexo 1'!E18</f>
        <v>425000000</v>
      </c>
      <c r="E18" s="7">
        <v>10215751.43</v>
      </c>
      <c r="F18" s="7">
        <v>8154988.25</v>
      </c>
      <c r="G18" s="7">
        <v>8154988.25</v>
      </c>
      <c r="H18" s="7">
        <v>673842394.80242097</v>
      </c>
      <c r="I18" s="12">
        <f t="shared" si="0"/>
        <v>0</v>
      </c>
      <c r="J18" s="12">
        <f>G18-H18</f>
        <v>-665687406.55242097</v>
      </c>
      <c r="K18" s="12">
        <f t="shared" si="2"/>
        <v>0</v>
      </c>
      <c r="L18" s="12">
        <f t="shared" si="3"/>
        <v>1</v>
      </c>
      <c r="M18" s="341">
        <f t="shared" si="4"/>
        <v>0.79827590812866911</v>
      </c>
      <c r="N18" s="12">
        <f t="shared" si="5"/>
        <v>673842394.80242097</v>
      </c>
      <c r="O18" s="12">
        <f t="shared" si="6"/>
        <v>665687406.55242097</v>
      </c>
      <c r="P18" s="12">
        <f>((+'Anexo 2'!K18*12)-(('Anexo 2'!M18)*12))/M18</f>
        <v>42.996772571646396</v>
      </c>
      <c r="Q18" s="21">
        <f t="shared" si="7"/>
        <v>1</v>
      </c>
      <c r="R18" s="187"/>
    </row>
    <row r="19" spans="1:22" s="3" customFormat="1" ht="43.2">
      <c r="A19" s="342">
        <v>2317</v>
      </c>
      <c r="B19" s="4" t="s">
        <v>53</v>
      </c>
      <c r="C19" s="5" t="s">
        <v>54</v>
      </c>
      <c r="D19" s="12">
        <f>+'Anexo 1'!E19</f>
        <v>700000000</v>
      </c>
      <c r="E19" s="7">
        <v>74689275.579999998</v>
      </c>
      <c r="F19" s="7">
        <f>+E19</f>
        <v>74689275.579999998</v>
      </c>
      <c r="G19" s="7">
        <v>9000000</v>
      </c>
      <c r="H19" s="7">
        <v>700000000</v>
      </c>
      <c r="I19" s="7">
        <f t="shared" si="0"/>
        <v>65689275.579999998</v>
      </c>
      <c r="J19" s="7">
        <f>G19-H19</f>
        <v>-691000000</v>
      </c>
      <c r="K19" s="7">
        <f t="shared" si="2"/>
        <v>65689275.580000043</v>
      </c>
      <c r="L19" s="7">
        <f t="shared" si="3"/>
        <v>8.298808397777778</v>
      </c>
      <c r="M19" s="343">
        <f t="shared" si="4"/>
        <v>1</v>
      </c>
      <c r="N19" s="7">
        <f t="shared" si="5"/>
        <v>634310724.41999996</v>
      </c>
      <c r="O19" s="7">
        <f t="shared" si="6"/>
        <v>625310724.41999996</v>
      </c>
      <c r="P19" s="12">
        <f>((+'Anexo 2'!K19*12)-(('Anexo 2'!M19)*12))/M19</f>
        <v>71.556164383561637</v>
      </c>
      <c r="Q19" s="23">
        <f t="shared" si="7"/>
        <v>0.90493592535455858</v>
      </c>
      <c r="R19" s="187"/>
    </row>
    <row r="20" spans="1:22" s="3" customFormat="1">
      <c r="A20" s="342"/>
      <c r="B20" s="319"/>
      <c r="C20" s="119"/>
      <c r="D20" s="159">
        <f>SUM(D11:D19)</f>
        <v>2035279957.29</v>
      </c>
      <c r="E20" s="7"/>
      <c r="F20" s="7"/>
      <c r="G20" s="7"/>
      <c r="H20" s="7"/>
      <c r="I20" s="7"/>
      <c r="J20" s="7"/>
      <c r="K20" s="7"/>
      <c r="L20" s="7"/>
      <c r="M20" s="343"/>
      <c r="N20" s="7"/>
      <c r="O20" s="7"/>
      <c r="P20" s="7"/>
      <c r="Q20" s="23"/>
      <c r="R20" s="187"/>
    </row>
    <row r="21" spans="1:22" s="3" customFormat="1">
      <c r="A21" s="342"/>
      <c r="B21" s="319"/>
      <c r="C21" s="119"/>
      <c r="D21" s="12"/>
      <c r="E21" s="7"/>
      <c r="F21" s="7"/>
      <c r="G21" s="7"/>
      <c r="H21" s="7"/>
      <c r="I21" s="7"/>
      <c r="J21" s="7"/>
      <c r="K21" s="7"/>
      <c r="L21" s="7"/>
      <c r="M21" s="343"/>
      <c r="N21" s="7"/>
      <c r="O21" s="7"/>
      <c r="P21" s="7"/>
      <c r="Q21" s="23"/>
      <c r="R21" s="187"/>
    </row>
    <row r="22" spans="1:22" s="3" customFormat="1">
      <c r="A22" s="344" t="s">
        <v>55</v>
      </c>
      <c r="B22" s="182"/>
      <c r="C22" s="5"/>
      <c r="D22" s="12"/>
      <c r="E22" s="7"/>
      <c r="F22" s="7"/>
      <c r="G22" s="7"/>
      <c r="H22" s="7"/>
      <c r="I22" s="7"/>
      <c r="J22" s="7"/>
      <c r="K22" s="7"/>
      <c r="L22" s="7"/>
      <c r="M22" s="343"/>
      <c r="N22" s="7"/>
      <c r="O22" s="7"/>
      <c r="P22" s="7"/>
      <c r="Q22" s="23"/>
      <c r="R22" s="187"/>
    </row>
    <row r="23" spans="1:22" s="3" customFormat="1">
      <c r="A23" s="342" t="s">
        <v>56</v>
      </c>
      <c r="B23" s="345" t="s">
        <v>194</v>
      </c>
      <c r="C23" s="5" t="s">
        <v>31</v>
      </c>
      <c r="D23" s="12">
        <f>'Anexo 1'!E23</f>
        <v>73000000</v>
      </c>
      <c r="E23" s="7">
        <v>106109090.36</v>
      </c>
      <c r="F23" s="7">
        <v>106109090.36</v>
      </c>
      <c r="G23" s="7">
        <v>106109090.36</v>
      </c>
      <c r="H23" s="7">
        <v>109350675.48</v>
      </c>
      <c r="I23" s="7">
        <f>F23-G23</f>
        <v>0</v>
      </c>
      <c r="J23" s="7">
        <f>F23-E23</f>
        <v>0</v>
      </c>
      <c r="K23" s="7">
        <f>H23-N23</f>
        <v>0</v>
      </c>
      <c r="L23" s="7">
        <f>F23/G23</f>
        <v>1</v>
      </c>
      <c r="M23" s="343">
        <f>F23/E23</f>
        <v>1</v>
      </c>
      <c r="N23" s="7">
        <f>G23+H23-F23</f>
        <v>109350675.48</v>
      </c>
      <c r="O23" s="7">
        <f>N23-G23</f>
        <v>3241585.1200000048</v>
      </c>
      <c r="P23" s="12">
        <f>((+'Anexo 2'!K23*12)-(('Anexo 2'!M23)*12))/M23</f>
        <v>-57.271232876712332</v>
      </c>
      <c r="Q23" s="23">
        <f>(H23-F23)/(H23-G23)</f>
        <v>1</v>
      </c>
      <c r="R23" s="187"/>
    </row>
    <row r="24" spans="1:22" ht="12" customHeight="1">
      <c r="A24" s="115" t="s">
        <v>59</v>
      </c>
      <c r="B24" s="6" t="s">
        <v>60</v>
      </c>
      <c r="C24" s="424" t="s">
        <v>61</v>
      </c>
      <c r="D24" s="12">
        <f>'Anexo 1'!E24</f>
        <v>400000000</v>
      </c>
      <c r="E24" s="433">
        <v>137000000</v>
      </c>
      <c r="F24" s="433">
        <v>333000000</v>
      </c>
      <c r="G24" s="433">
        <v>309485972.01249999</v>
      </c>
      <c r="H24" s="433">
        <v>450000000</v>
      </c>
      <c r="I24" s="433">
        <f>F24-G24</f>
        <v>23514027.987500012</v>
      </c>
      <c r="J24" s="433">
        <f>F24-E24</f>
        <v>196000000</v>
      </c>
      <c r="K24" s="433">
        <f>H24-N24</f>
        <v>23514027.987499952</v>
      </c>
      <c r="L24" s="433">
        <f>F24/G24</f>
        <v>1.0759776859500123</v>
      </c>
      <c r="M24" s="472">
        <f>F24/E24</f>
        <v>2.4306569343065694</v>
      </c>
      <c r="N24" s="433">
        <f>G24+H24-F24</f>
        <v>426485972.01250005</v>
      </c>
      <c r="O24" s="433">
        <f>N24-G24</f>
        <v>117000000.00000006</v>
      </c>
      <c r="P24" s="433">
        <f>((+'Anexo 2'!K24*12)-(('Anexo 2'!M24)*12))/M24</f>
        <v>-17.948809083055657</v>
      </c>
      <c r="Q24" s="473">
        <f>(H24-F24)/(H24-G24)</f>
        <v>0.83265707826985225</v>
      </c>
      <c r="R24" s="187"/>
      <c r="S24" s="1"/>
      <c r="T24" s="1"/>
      <c r="U24" s="1"/>
      <c r="V24" s="1"/>
    </row>
    <row r="25" spans="1:22">
      <c r="A25" s="115" t="s">
        <v>62</v>
      </c>
      <c r="B25" s="6" t="s">
        <v>60</v>
      </c>
      <c r="C25" s="424"/>
      <c r="D25" s="12">
        <f>'Anexo 1'!E25</f>
        <v>50000000</v>
      </c>
      <c r="E25" s="433"/>
      <c r="F25" s="433"/>
      <c r="G25" s="433"/>
      <c r="H25" s="433"/>
      <c r="I25" s="433"/>
      <c r="J25" s="433"/>
      <c r="K25" s="433"/>
      <c r="L25" s="433"/>
      <c r="M25" s="472"/>
      <c r="N25" s="433"/>
      <c r="O25" s="433"/>
      <c r="P25" s="433"/>
      <c r="Q25" s="473"/>
      <c r="R25" s="187"/>
      <c r="S25" s="1"/>
      <c r="T25" s="1"/>
      <c r="U25" s="1"/>
      <c r="V25" s="1"/>
    </row>
    <row r="26" spans="1:22" s="3" customFormat="1" ht="28.8">
      <c r="A26" s="116" t="s">
        <v>63</v>
      </c>
      <c r="B26" s="182" t="s">
        <v>64</v>
      </c>
      <c r="C26" s="5" t="s">
        <v>65</v>
      </c>
      <c r="D26" s="12">
        <f>'Anexo 1'!E26</f>
        <v>100000000</v>
      </c>
      <c r="E26" s="7">
        <v>109999999.99999999</v>
      </c>
      <c r="F26" s="7">
        <v>97894597.75999999</v>
      </c>
      <c r="G26" s="7">
        <v>72771633.780000001</v>
      </c>
      <c r="H26" s="7">
        <v>113459778.02</v>
      </c>
      <c r="I26" s="7">
        <f t="shared" ref="I26:I31" si="8">F26-G26</f>
        <v>25122963.979999989</v>
      </c>
      <c r="J26" s="7">
        <f t="shared" ref="J26:J31" si="9">F26-E26</f>
        <v>-12105402.239999995</v>
      </c>
      <c r="K26" s="7">
        <f t="shared" ref="K26:K31" si="10">H26-N26</f>
        <v>25122963.979999974</v>
      </c>
      <c r="L26" s="7">
        <f>F26/G26</f>
        <v>1.3452301765815871</v>
      </c>
      <c r="M26" s="346">
        <f>F26/E26</f>
        <v>0.88995088872727279</v>
      </c>
      <c r="N26" s="7">
        <f t="shared" ref="N26:N31" si="11">G26+H26-F26</f>
        <v>88336814.040000021</v>
      </c>
      <c r="O26" s="7">
        <f t="shared" ref="O26:O31" si="12">N26-G26</f>
        <v>15565180.26000002</v>
      </c>
      <c r="P26" s="7">
        <f>((+'Anexo 2'!K26*12)-(('Anexo 2'!M26)*12))/M26</f>
        <v>-28.149929520658972</v>
      </c>
      <c r="Q26" s="23">
        <f t="shared" ref="Q26:Q31" si="13">(H26-F26)/(H26-G26)</f>
        <v>0.38254829633390053</v>
      </c>
      <c r="R26" s="187"/>
    </row>
    <row r="27" spans="1:22" s="3" customFormat="1">
      <c r="A27" s="116" t="s">
        <v>66</v>
      </c>
      <c r="B27" s="140" t="s">
        <v>67</v>
      </c>
      <c r="C27" s="5" t="s">
        <v>61</v>
      </c>
      <c r="D27" s="7">
        <f>'Anexo 1'!E27</f>
        <v>144036000</v>
      </c>
      <c r="E27" s="7">
        <v>113411483.05999999</v>
      </c>
      <c r="F27" s="7">
        <v>98411483.059999987</v>
      </c>
      <c r="G27" s="7">
        <v>98411483.059999987</v>
      </c>
      <c r="H27" s="7">
        <v>152036000</v>
      </c>
      <c r="I27" s="7">
        <f t="shared" si="8"/>
        <v>0</v>
      </c>
      <c r="J27" s="7">
        <f t="shared" si="9"/>
        <v>-15000000</v>
      </c>
      <c r="K27" s="7">
        <f t="shared" si="10"/>
        <v>0</v>
      </c>
      <c r="L27" s="7">
        <f>F27/G27</f>
        <v>1</v>
      </c>
      <c r="M27" s="346">
        <f t="shared" ref="M27:M30" si="14">F27/E27</f>
        <v>0.86773826075385774</v>
      </c>
      <c r="N27" s="7">
        <f t="shared" si="11"/>
        <v>152036000</v>
      </c>
      <c r="O27" s="7">
        <f t="shared" si="12"/>
        <v>53624516.940000013</v>
      </c>
      <c r="P27" s="7">
        <f>((+'Anexo 2'!K27*12)-(('Anexo 2'!M27)*12))/M27</f>
        <v>-10.798029126384789</v>
      </c>
      <c r="Q27" s="23">
        <f t="shared" si="13"/>
        <v>1</v>
      </c>
      <c r="R27" s="187"/>
    </row>
    <row r="28" spans="1:22" s="3" customFormat="1" ht="28.8">
      <c r="A28" s="116" t="str">
        <f>+'Anexo 1'!A28</f>
        <v>3589/OC-CR</v>
      </c>
      <c r="B28" s="182" t="s">
        <v>69</v>
      </c>
      <c r="C28" s="5" t="str">
        <f>+'Anexo 1'!C28</f>
        <v>ICE</v>
      </c>
      <c r="D28" s="12">
        <f>+'Anexo 1'!E28</f>
        <v>121300000</v>
      </c>
      <c r="E28" s="7">
        <v>149393436.63867223</v>
      </c>
      <c r="F28" s="7">
        <v>144602323.51552412</v>
      </c>
      <c r="G28" s="7">
        <v>144602323.51552412</v>
      </c>
      <c r="H28" s="7">
        <v>211100000</v>
      </c>
      <c r="I28" s="7">
        <f t="shared" si="8"/>
        <v>0</v>
      </c>
      <c r="J28" s="7">
        <f t="shared" si="9"/>
        <v>-4791113.1231481135</v>
      </c>
      <c r="K28" s="7">
        <f t="shared" si="10"/>
        <v>0</v>
      </c>
      <c r="L28" s="7">
        <f>F28/G28</f>
        <v>1</v>
      </c>
      <c r="M28" s="346">
        <f t="shared" si="14"/>
        <v>0.96792956082310322</v>
      </c>
      <c r="N28" s="7">
        <f t="shared" si="11"/>
        <v>211100000.00000003</v>
      </c>
      <c r="O28" s="7">
        <f t="shared" si="12"/>
        <v>66497676.484475911</v>
      </c>
      <c r="P28" s="7">
        <f>((+'Anexo 2'!K28*12)-(('Anexo 2'!M28)*12))/M28</f>
        <v>-4.9250725265766206</v>
      </c>
      <c r="Q28" s="23">
        <f t="shared" si="13"/>
        <v>1</v>
      </c>
      <c r="R28" s="187"/>
    </row>
    <row r="29" spans="1:22" s="3" customFormat="1" ht="28.8">
      <c r="A29" s="116" t="str">
        <f>+'Anexo 1'!A29</f>
        <v>4864/OC-CR</v>
      </c>
      <c r="B29" s="113" t="s">
        <v>73</v>
      </c>
      <c r="C29" s="5" t="str">
        <f>+'Anexo 1'!C29</f>
        <v>MOPT</v>
      </c>
      <c r="D29" s="12">
        <f>+'Anexo 1'!E29</f>
        <v>125000000</v>
      </c>
      <c r="E29" s="7">
        <v>113798939.34530713</v>
      </c>
      <c r="F29" s="7">
        <v>66807679.959126979</v>
      </c>
      <c r="G29" s="7">
        <f>32390374.86+26807679.959127</f>
        <v>59198054.819127001</v>
      </c>
      <c r="H29" s="7">
        <v>178000000</v>
      </c>
      <c r="I29" s="7">
        <f t="shared" si="8"/>
        <v>7609625.1399999782</v>
      </c>
      <c r="J29" s="7">
        <f t="shared" si="9"/>
        <v>-46991259.386180148</v>
      </c>
      <c r="K29" s="7">
        <f t="shared" si="10"/>
        <v>7609625.1399999857</v>
      </c>
      <c r="L29" s="7">
        <f t="shared" ref="L29:L30" si="15">F29/G29</f>
        <v>1.1285451889128846</v>
      </c>
      <c r="M29" s="346">
        <f t="shared" si="14"/>
        <v>0.58706768572252088</v>
      </c>
      <c r="N29" s="7">
        <f t="shared" si="11"/>
        <v>170390374.86000001</v>
      </c>
      <c r="O29" s="7">
        <f t="shared" si="12"/>
        <v>111192320.04087302</v>
      </c>
      <c r="P29" s="7">
        <f>((+'Anexo 2'!K29*12)-(('Anexo 2'!M29)*12))/M29</f>
        <v>25.480714529839425</v>
      </c>
      <c r="Q29" s="23">
        <f t="shared" si="13"/>
        <v>0.93594696510722508</v>
      </c>
      <c r="R29" s="187"/>
    </row>
    <row r="30" spans="1:22" s="3" customFormat="1" ht="28.8">
      <c r="A30" s="116" t="str">
        <f>+'Anexo 1'!A30</f>
        <v>4871/OC-CR</v>
      </c>
      <c r="B30" s="113" t="s">
        <v>75</v>
      </c>
      <c r="C30" s="5" t="str">
        <f>+'Anexo 1'!C30</f>
        <v>MJP</v>
      </c>
      <c r="D30" s="12">
        <f>+'Anexo 1'!E30</f>
        <v>100000000</v>
      </c>
      <c r="E30" s="7">
        <v>32923616.760000002</v>
      </c>
      <c r="F30" s="7">
        <v>37923616.759999998</v>
      </c>
      <c r="G30" s="7">
        <v>20072710.469999999</v>
      </c>
      <c r="H30" s="7">
        <v>100000000</v>
      </c>
      <c r="I30" s="7">
        <f t="shared" si="8"/>
        <v>17850906.289999999</v>
      </c>
      <c r="J30" s="7">
        <f t="shared" si="9"/>
        <v>4999999.9999999963</v>
      </c>
      <c r="K30" s="7">
        <f t="shared" si="10"/>
        <v>17850906.289999992</v>
      </c>
      <c r="L30" s="7">
        <f t="shared" si="15"/>
        <v>1.8893121991013304</v>
      </c>
      <c r="M30" s="346">
        <f t="shared" si="14"/>
        <v>1.1518666687335111</v>
      </c>
      <c r="N30" s="7">
        <f t="shared" si="11"/>
        <v>82149093.710000008</v>
      </c>
      <c r="O30" s="7">
        <f t="shared" si="12"/>
        <v>62076383.24000001</v>
      </c>
      <c r="P30" s="7">
        <f>((+'Anexo 2'!K30*12)-(('Anexo 2'!M30)*12))/M30</f>
        <v>17.810280521188453</v>
      </c>
      <c r="Q30" s="23">
        <f t="shared" si="13"/>
        <v>0.77666068254072573</v>
      </c>
      <c r="R30" s="187"/>
    </row>
    <row r="31" spans="1:22" s="3" customFormat="1" ht="28.8">
      <c r="A31" s="116" t="str">
        <f>+'Anexo 1'!A31</f>
        <v>5823/OC-CR</v>
      </c>
      <c r="B31" s="113" t="s">
        <v>78</v>
      </c>
      <c r="C31" s="5" t="str">
        <f>+'Anexo 1'!C31</f>
        <v xml:space="preserve">MOPT </v>
      </c>
      <c r="D31" s="12">
        <f>+'Anexo 1'!E31</f>
        <v>225000000</v>
      </c>
      <c r="E31" s="7">
        <v>0</v>
      </c>
      <c r="F31" s="7">
        <v>0</v>
      </c>
      <c r="G31" s="7">
        <v>0</v>
      </c>
      <c r="H31" s="7">
        <v>225000000</v>
      </c>
      <c r="I31" s="7">
        <f t="shared" si="8"/>
        <v>0</v>
      </c>
      <c r="J31" s="7">
        <f t="shared" si="9"/>
        <v>0</v>
      </c>
      <c r="K31" s="7">
        <f t="shared" si="10"/>
        <v>0</v>
      </c>
      <c r="L31" s="7" t="s">
        <v>33</v>
      </c>
      <c r="M31" s="346" t="s">
        <v>33</v>
      </c>
      <c r="N31" s="7">
        <f t="shared" si="11"/>
        <v>225000000</v>
      </c>
      <c r="O31" s="7">
        <f t="shared" si="12"/>
        <v>225000000</v>
      </c>
      <c r="P31" s="7" t="s">
        <v>33</v>
      </c>
      <c r="Q31" s="23">
        <f t="shared" si="13"/>
        <v>1</v>
      </c>
      <c r="R31" s="187"/>
    </row>
    <row r="32" spans="1:22" s="3" customFormat="1">
      <c r="A32" s="342"/>
      <c r="B32" s="319"/>
      <c r="C32" s="119"/>
      <c r="D32" s="159">
        <f>SUM(D23:D31)</f>
        <v>1338336000</v>
      </c>
      <c r="E32" s="7"/>
      <c r="F32" s="7"/>
      <c r="G32" s="7"/>
      <c r="H32" s="7"/>
      <c r="I32" s="7"/>
      <c r="J32" s="7"/>
      <c r="K32" s="7"/>
      <c r="L32" s="7"/>
      <c r="M32" s="346"/>
      <c r="N32" s="7"/>
      <c r="O32" s="7"/>
      <c r="P32" s="7"/>
      <c r="Q32" s="23"/>
      <c r="R32" s="187"/>
    </row>
    <row r="33" spans="1:18" s="3" customFormat="1">
      <c r="A33" s="347"/>
      <c r="B33" s="182"/>
      <c r="C33" s="5"/>
      <c r="D33" s="12"/>
      <c r="E33" s="7"/>
      <c r="F33" s="7"/>
      <c r="G33" s="7"/>
      <c r="H33" s="7"/>
      <c r="I33" s="7"/>
      <c r="J33" s="7"/>
      <c r="K33" s="7"/>
      <c r="L33" s="7"/>
      <c r="M33" s="346"/>
      <c r="N33" s="7"/>
      <c r="O33" s="7"/>
      <c r="P33" s="7"/>
      <c r="Q33" s="23"/>
      <c r="R33" s="187"/>
    </row>
    <row r="34" spans="1:18" s="3" customFormat="1">
      <c r="A34" s="344" t="s">
        <v>81</v>
      </c>
      <c r="B34" s="182"/>
      <c r="C34" s="5"/>
      <c r="D34" s="12"/>
      <c r="E34" s="7"/>
      <c r="F34" s="7"/>
      <c r="G34" s="7"/>
      <c r="H34" s="7"/>
      <c r="I34" s="7"/>
      <c r="J34" s="7"/>
      <c r="K34" s="7"/>
      <c r="L34" s="7"/>
      <c r="M34" s="346"/>
      <c r="N34" s="7"/>
      <c r="O34" s="7"/>
      <c r="P34" s="7"/>
      <c r="Q34" s="23"/>
      <c r="R34" s="187"/>
    </row>
    <row r="35" spans="1:18" s="3" customFormat="1" ht="43.2">
      <c r="A35" s="342" t="s">
        <v>82</v>
      </c>
      <c r="B35" s="182" t="s">
        <v>83</v>
      </c>
      <c r="C35" s="5" t="s">
        <v>39</v>
      </c>
      <c r="D35" s="12">
        <f>'Anexo 1'!E35</f>
        <v>420000000</v>
      </c>
      <c r="E35" s="7">
        <v>420000000</v>
      </c>
      <c r="F35" s="7">
        <v>420000000</v>
      </c>
      <c r="G35" s="7">
        <v>394152136.88</v>
      </c>
      <c r="H35" s="7">
        <v>394152136.88</v>
      </c>
      <c r="I35" s="7">
        <f>F35-G35</f>
        <v>25847863.120000005</v>
      </c>
      <c r="J35" s="7">
        <f>F35-E35</f>
        <v>0</v>
      </c>
      <c r="K35" s="7">
        <f>H35-N35</f>
        <v>25847863.120000005</v>
      </c>
      <c r="L35" s="7">
        <f>F35/G35</f>
        <v>1.0655783914419559</v>
      </c>
      <c r="M35" s="346">
        <f>F35/E35</f>
        <v>1</v>
      </c>
      <c r="N35" s="7">
        <f>G35+H35-F35</f>
        <v>368304273.75999999</v>
      </c>
      <c r="O35" s="7" t="s">
        <v>33</v>
      </c>
      <c r="P35" s="7">
        <f>((+'Anexo 2'!K35*12)-(('Anexo 2'!M35)*12))/M35</f>
        <v>-21.106849315068501</v>
      </c>
      <c r="Q35" s="23" t="s">
        <v>33</v>
      </c>
      <c r="R35" s="187"/>
    </row>
    <row r="36" spans="1:18" s="3" customFormat="1" ht="33.6" customHeight="1">
      <c r="A36" s="342" t="s">
        <v>85</v>
      </c>
      <c r="B36" s="182" t="s">
        <v>86</v>
      </c>
      <c r="C36" s="5" t="s">
        <v>87</v>
      </c>
      <c r="D36" s="12">
        <f>'Anexo 1'!E36</f>
        <v>156640000</v>
      </c>
      <c r="E36" s="7">
        <v>17368325.260000002</v>
      </c>
      <c r="F36" s="7">
        <v>12600133.560000001</v>
      </c>
      <c r="G36" s="7">
        <v>7599184.9100000001</v>
      </c>
      <c r="H36" s="7">
        <v>156640000</v>
      </c>
      <c r="I36" s="7">
        <f>F36-G36</f>
        <v>5000948.6500000004</v>
      </c>
      <c r="J36" s="7">
        <f>F36-E36</f>
        <v>-4768191.7000000011</v>
      </c>
      <c r="K36" s="7">
        <f>H36-N36</f>
        <v>5000948.650000006</v>
      </c>
      <c r="L36" s="12">
        <f t="shared" ref="L36:L37" si="16">F36/G36</f>
        <v>1.6580901385119737</v>
      </c>
      <c r="M36" s="348">
        <f t="shared" ref="M36:M37" si="17">F36/E36</f>
        <v>0.72546623646084341</v>
      </c>
      <c r="N36" s="7">
        <f>G36+H36-F36</f>
        <v>151639051.34999999</v>
      </c>
      <c r="O36" s="7">
        <f>N36-G36</f>
        <v>144039866.44</v>
      </c>
      <c r="P36" s="12">
        <f>((+'Anexo 2'!K36*12)-(('Anexo 2'!M36)*12))/M36</f>
        <v>39.653290314392073</v>
      </c>
      <c r="Q36" s="23">
        <f>(H36-F36)/(H36-G36)</f>
        <v>0.96644577764164719</v>
      </c>
      <c r="R36" s="187"/>
    </row>
    <row r="37" spans="1:18" s="3" customFormat="1" ht="28.8">
      <c r="A37" s="342" t="s">
        <v>89</v>
      </c>
      <c r="B37" s="182" t="s">
        <v>90</v>
      </c>
      <c r="C37" s="5" t="s">
        <v>91</v>
      </c>
      <c r="D37" s="12">
        <v>75100500</v>
      </c>
      <c r="E37" s="7">
        <v>5675731.4199999999</v>
      </c>
      <c r="F37" s="7">
        <v>5811247.1100000003</v>
      </c>
      <c r="G37" s="7">
        <v>5811247.1100000003</v>
      </c>
      <c r="H37" s="7">
        <v>82100500</v>
      </c>
      <c r="I37" s="12">
        <f>F37-G37</f>
        <v>0</v>
      </c>
      <c r="J37" s="12">
        <f>F37-E37</f>
        <v>135515.69000000041</v>
      </c>
      <c r="K37" s="12">
        <f>H37-N37</f>
        <v>0</v>
      </c>
      <c r="L37" s="12">
        <f t="shared" si="16"/>
        <v>1</v>
      </c>
      <c r="M37" s="348">
        <f t="shared" si="17"/>
        <v>1.0238763394480708</v>
      </c>
      <c r="N37" s="12">
        <f>G37+H37-F37</f>
        <v>82100500</v>
      </c>
      <c r="O37" s="12">
        <f>N37-G37</f>
        <v>76289252.890000001</v>
      </c>
      <c r="P37" s="12">
        <f>((+'Anexo 2'!K37*12)-(('Anexo 2'!M37)*12))/M37</f>
        <v>37.568749215743011</v>
      </c>
      <c r="Q37" s="21">
        <f>(H37-F37)/(H37-G37)</f>
        <v>1</v>
      </c>
      <c r="R37" s="136"/>
    </row>
    <row r="38" spans="1:18" s="3" customFormat="1">
      <c r="A38" s="342"/>
      <c r="B38" s="140"/>
      <c r="C38" s="5"/>
      <c r="D38" s="159">
        <f>SUM(D35:D37)</f>
        <v>651740500</v>
      </c>
      <c r="E38" s="7"/>
      <c r="F38" s="7"/>
      <c r="G38" s="7"/>
      <c r="H38" s="7"/>
      <c r="I38" s="12"/>
      <c r="J38" s="12"/>
      <c r="K38" s="12"/>
      <c r="L38" s="12"/>
      <c r="M38" s="348"/>
      <c r="N38" s="12"/>
      <c r="O38" s="12"/>
      <c r="P38" s="12"/>
      <c r="Q38" s="21"/>
      <c r="R38" s="187"/>
    </row>
    <row r="39" spans="1:18" s="3" customFormat="1">
      <c r="A39" s="344"/>
      <c r="B39" s="140"/>
      <c r="C39" s="5"/>
      <c r="D39" s="159"/>
      <c r="E39" s="7"/>
      <c r="F39" s="7"/>
      <c r="G39" s="7"/>
      <c r="H39" s="7"/>
      <c r="I39" s="12"/>
      <c r="J39" s="12"/>
      <c r="K39" s="12"/>
      <c r="L39" s="12"/>
      <c r="M39" s="348"/>
      <c r="N39" s="12"/>
      <c r="O39" s="12"/>
      <c r="P39" s="12"/>
      <c r="Q39" s="21"/>
      <c r="R39" s="187"/>
    </row>
    <row r="40" spans="1:18" s="3" customFormat="1">
      <c r="A40" s="344" t="s">
        <v>93</v>
      </c>
      <c r="B40" s="182"/>
      <c r="C40" s="5"/>
      <c r="D40" s="12"/>
      <c r="E40" s="7"/>
      <c r="F40" s="7"/>
      <c r="G40" s="7"/>
      <c r="H40" s="7"/>
      <c r="I40" s="12"/>
      <c r="J40" s="12"/>
      <c r="K40" s="12"/>
      <c r="L40" s="12"/>
      <c r="M40" s="348"/>
      <c r="N40" s="12"/>
      <c r="O40" s="12"/>
      <c r="P40" s="12"/>
      <c r="Q40" s="21"/>
      <c r="R40" s="187"/>
    </row>
    <row r="41" spans="1:18" s="3" customFormat="1" ht="30.6">
      <c r="A41" s="342" t="s">
        <v>94</v>
      </c>
      <c r="B41" s="4" t="s">
        <v>299</v>
      </c>
      <c r="C41" s="5" t="s">
        <v>37</v>
      </c>
      <c r="D41" s="12">
        <f>'Anexo 1'!E41</f>
        <v>296000000</v>
      </c>
      <c r="E41" s="7">
        <v>543416864.12</v>
      </c>
      <c r="F41" s="7">
        <v>503481200.79000002</v>
      </c>
      <c r="G41" s="7">
        <v>503481200.79000002</v>
      </c>
      <c r="H41" s="7">
        <v>579918330.28999996</v>
      </c>
      <c r="I41" s="12">
        <f>F41-G41</f>
        <v>0</v>
      </c>
      <c r="J41" s="12">
        <f>F41-E41</f>
        <v>-39935663.329999983</v>
      </c>
      <c r="K41" s="12">
        <f>H41-N41</f>
        <v>0</v>
      </c>
      <c r="L41" s="12">
        <f>F41/G41</f>
        <v>1</v>
      </c>
      <c r="M41" s="348">
        <f>F41/E41</f>
        <v>0.92651007731482327</v>
      </c>
      <c r="N41" s="12">
        <f>G41+H41-F41</f>
        <v>579918330.28999996</v>
      </c>
      <c r="O41" s="12">
        <f>N41-G41</f>
        <v>76437129.49999994</v>
      </c>
      <c r="P41" s="12">
        <f>((+'Anexo 2'!K41*12)-(('Anexo 2'!M41)*12))/M41</f>
        <v>-15.8970393133489</v>
      </c>
      <c r="Q41" s="21">
        <f>(H41-F41)/(H41-G41)</f>
        <v>1</v>
      </c>
      <c r="R41" s="187"/>
    </row>
    <row r="42" spans="1:18" s="3" customFormat="1">
      <c r="A42" s="342"/>
      <c r="B42" s="182"/>
      <c r="C42" s="5"/>
      <c r="D42" s="159">
        <f>SUM(D41:D41)</f>
        <v>296000000</v>
      </c>
      <c r="E42" s="7"/>
      <c r="F42" s="7"/>
      <c r="G42" s="7"/>
      <c r="H42" s="7"/>
      <c r="I42" s="12"/>
      <c r="J42" s="12"/>
      <c r="K42" s="12"/>
      <c r="L42" s="12"/>
      <c r="M42" s="348"/>
      <c r="N42" s="12"/>
      <c r="O42" s="12"/>
      <c r="P42" s="12"/>
      <c r="Q42" s="21"/>
      <c r="R42" s="187"/>
    </row>
    <row r="43" spans="1:18" s="3" customFormat="1">
      <c r="A43" s="347"/>
      <c r="B43" s="182"/>
      <c r="C43" s="5"/>
      <c r="D43" s="12"/>
      <c r="E43" s="7"/>
      <c r="F43" s="7"/>
      <c r="G43" s="7"/>
      <c r="H43" s="7"/>
      <c r="I43" s="12"/>
      <c r="J43" s="12"/>
      <c r="K43" s="12"/>
      <c r="L43" s="12"/>
      <c r="M43" s="348"/>
      <c r="N43" s="12"/>
      <c r="O43" s="12"/>
      <c r="P43" s="12"/>
      <c r="Q43" s="21"/>
      <c r="R43" s="187"/>
    </row>
    <row r="44" spans="1:18" s="3" customFormat="1">
      <c r="A44" s="344" t="s">
        <v>96</v>
      </c>
      <c r="B44" s="182"/>
      <c r="C44" s="5"/>
      <c r="D44" s="12"/>
      <c r="E44" s="7"/>
      <c r="F44" s="7"/>
      <c r="G44" s="7"/>
      <c r="H44" s="7"/>
      <c r="I44" s="12"/>
      <c r="J44" s="12"/>
      <c r="K44" s="12"/>
      <c r="L44" s="12"/>
      <c r="M44" s="348"/>
      <c r="N44" s="12"/>
      <c r="O44" s="12"/>
      <c r="P44" s="12"/>
      <c r="Q44" s="21"/>
      <c r="R44" s="187"/>
    </row>
    <row r="45" spans="1:18" s="3" customFormat="1" ht="16.2">
      <c r="A45" s="342" t="s">
        <v>97</v>
      </c>
      <c r="B45" s="140" t="s">
        <v>283</v>
      </c>
      <c r="C45" s="5" t="s">
        <v>70</v>
      </c>
      <c r="D45" s="12">
        <f>'Anexo 1'!E45</f>
        <v>161555196.41969171</v>
      </c>
      <c r="E45" s="7">
        <v>85263982.760031298</v>
      </c>
      <c r="F45" s="7">
        <v>84205094.877570331</v>
      </c>
      <c r="G45" s="7">
        <v>84205094.877570331</v>
      </c>
      <c r="H45" s="7">
        <v>295880519.89473796</v>
      </c>
      <c r="I45" s="12">
        <f>F45-G45</f>
        <v>0</v>
      </c>
      <c r="J45" s="12">
        <f>F45-E45</f>
        <v>-1058887.8824609667</v>
      </c>
      <c r="K45" s="12">
        <f>H45-N45</f>
        <v>0</v>
      </c>
      <c r="L45" s="12">
        <f>F45/G45</f>
        <v>1</v>
      </c>
      <c r="M45" s="348">
        <f>F45/E45</f>
        <v>0.98758106473349805</v>
      </c>
      <c r="N45" s="12">
        <f>G45+H45-F45</f>
        <v>295880519.89473796</v>
      </c>
      <c r="O45" s="12">
        <f>N45-G45</f>
        <v>211675425.01716763</v>
      </c>
      <c r="P45" s="12">
        <f>((+'Anexo 2'!K45*12)-(('Anexo 2'!M45)*12))/M45</f>
        <v>23.902320827126033</v>
      </c>
      <c r="Q45" s="21">
        <f>(H45-F45)/(H45-G45)</f>
        <v>1</v>
      </c>
      <c r="R45" s="187"/>
    </row>
    <row r="46" spans="1:18" s="3" customFormat="1">
      <c r="A46" s="342"/>
      <c r="B46" s="182"/>
      <c r="C46" s="5"/>
      <c r="D46" s="159">
        <f>SUM(D45:D45)</f>
        <v>161555196.41969171</v>
      </c>
      <c r="E46" s="7"/>
      <c r="F46" s="7"/>
      <c r="G46" s="7"/>
      <c r="H46" s="7"/>
      <c r="I46" s="12"/>
      <c r="J46" s="12"/>
      <c r="K46" s="12"/>
      <c r="L46" s="12"/>
      <c r="M46" s="349"/>
      <c r="N46" s="12"/>
      <c r="O46" s="12"/>
      <c r="P46" s="12"/>
      <c r="Q46" s="21"/>
      <c r="R46" s="187"/>
    </row>
    <row r="47" spans="1:18" s="3" customFormat="1">
      <c r="A47" s="342"/>
      <c r="B47" s="350"/>
      <c r="C47" s="16"/>
      <c r="D47" s="12"/>
      <c r="E47" s="7"/>
      <c r="F47" s="7"/>
      <c r="G47" s="7"/>
      <c r="H47" s="7"/>
      <c r="I47" s="12"/>
      <c r="J47" s="12"/>
      <c r="K47" s="12"/>
      <c r="L47" s="12"/>
      <c r="M47" s="12"/>
      <c r="N47" s="12"/>
      <c r="O47" s="12"/>
      <c r="P47" s="12"/>
      <c r="Q47" s="21"/>
    </row>
    <row r="48" spans="1:18" s="3" customFormat="1">
      <c r="A48" s="342" t="s">
        <v>98</v>
      </c>
      <c r="B48" s="350"/>
      <c r="C48" s="16"/>
      <c r="D48" s="159">
        <f>D20+D32+D38+D42+D46</f>
        <v>4482911653.709692</v>
      </c>
      <c r="E48" s="159"/>
      <c r="F48" s="159"/>
      <c r="G48" s="159"/>
      <c r="H48" s="159"/>
      <c r="I48" s="12"/>
      <c r="J48" s="12"/>
      <c r="K48" s="12"/>
      <c r="L48" s="12"/>
      <c r="M48" s="12"/>
      <c r="N48" s="12"/>
      <c r="O48" s="12"/>
      <c r="P48" s="12"/>
      <c r="Q48" s="21"/>
    </row>
    <row r="49" spans="1:22" s="3" customFormat="1" ht="15" thickBot="1">
      <c r="A49" s="351"/>
      <c r="B49" s="352"/>
      <c r="C49" s="353"/>
      <c r="D49" s="354"/>
      <c r="E49" s="132"/>
      <c r="F49" s="132"/>
      <c r="G49" s="132"/>
      <c r="H49" s="132"/>
      <c r="I49" s="132"/>
      <c r="J49" s="132"/>
      <c r="K49" s="132"/>
      <c r="L49" s="132"/>
      <c r="M49" s="132"/>
      <c r="N49" s="132"/>
      <c r="O49" s="132"/>
      <c r="P49" s="132"/>
      <c r="Q49" s="224"/>
    </row>
    <row r="50" spans="1:22" s="3" customFormat="1">
      <c r="C50" s="16"/>
      <c r="D50" s="355"/>
    </row>
    <row r="51" spans="1:22" s="3" customFormat="1" ht="21" customHeight="1">
      <c r="A51" s="356" t="s">
        <v>100</v>
      </c>
      <c r="C51" s="16"/>
      <c r="D51" s="355"/>
      <c r="H51" s="187"/>
    </row>
    <row r="52" spans="1:22" ht="25.2" customHeight="1">
      <c r="A52" s="419" t="s">
        <v>195</v>
      </c>
      <c r="B52" s="419"/>
      <c r="C52" s="419"/>
      <c r="D52" s="419"/>
      <c r="E52" s="419"/>
      <c r="F52" s="419"/>
      <c r="G52" s="419"/>
      <c r="H52" s="419"/>
      <c r="I52" s="419"/>
      <c r="J52" s="419"/>
      <c r="M52" s="357"/>
      <c r="N52" s="357"/>
      <c r="O52" s="357"/>
      <c r="P52" s="357"/>
      <c r="Q52" s="357"/>
      <c r="R52" s="357"/>
      <c r="S52" s="357"/>
      <c r="T52" s="357"/>
      <c r="U52" s="357"/>
      <c r="V52" s="1"/>
    </row>
    <row r="53" spans="1:22" ht="33.6" customHeight="1">
      <c r="A53" s="419" t="s">
        <v>196</v>
      </c>
      <c r="B53" s="419"/>
      <c r="C53" s="419"/>
      <c r="D53" s="419"/>
      <c r="E53" s="419"/>
      <c r="F53" s="419"/>
      <c r="G53" s="419"/>
      <c r="H53" s="419"/>
      <c r="I53" s="419"/>
      <c r="J53" s="419"/>
      <c r="K53" s="184"/>
      <c r="L53" s="184"/>
      <c r="M53" s="15"/>
      <c r="N53" s="15"/>
      <c r="O53" s="15"/>
      <c r="P53" s="15"/>
      <c r="Q53" s="15"/>
      <c r="R53" s="15"/>
      <c r="S53" s="15"/>
      <c r="T53" s="15"/>
      <c r="U53" s="15"/>
      <c r="V53" s="1"/>
    </row>
    <row r="54" spans="1:22" s="3" customFormat="1" ht="25.2" customHeight="1">
      <c r="A54" s="468" t="s">
        <v>298</v>
      </c>
      <c r="B54" s="468"/>
      <c r="C54" s="468"/>
      <c r="D54" s="468"/>
      <c r="E54" s="468"/>
      <c r="F54" s="468"/>
      <c r="G54" s="468"/>
      <c r="H54" s="468"/>
      <c r="I54" s="468"/>
      <c r="J54" s="468"/>
      <c r="M54" s="30"/>
      <c r="N54" s="30"/>
      <c r="O54" s="30"/>
      <c r="P54" s="10"/>
      <c r="Q54" s="10"/>
      <c r="R54" s="15"/>
      <c r="S54" s="10"/>
      <c r="T54" s="10"/>
      <c r="U54" s="10"/>
    </row>
    <row r="55" spans="1:22" ht="30" customHeight="1">
      <c r="A55" s="14" t="s">
        <v>259</v>
      </c>
      <c r="V55" s="1"/>
    </row>
    <row r="56" spans="1:22" ht="19.5" customHeight="1">
      <c r="A56" s="6" t="s">
        <v>116</v>
      </c>
      <c r="D56" s="1"/>
      <c r="E56" s="1"/>
      <c r="F56" s="1"/>
      <c r="G56" s="1"/>
      <c r="H56" s="1"/>
      <c r="R56" s="1"/>
      <c r="S56" s="1"/>
      <c r="T56" s="1"/>
      <c r="U56" s="1"/>
      <c r="V56" s="1"/>
    </row>
    <row r="57" spans="1:22" ht="19.5" customHeight="1">
      <c r="A57" s="6" t="s">
        <v>117</v>
      </c>
      <c r="D57" s="226"/>
      <c r="E57" s="1"/>
      <c r="F57" s="1"/>
      <c r="G57" s="1"/>
      <c r="H57" s="1"/>
      <c r="R57" s="1"/>
      <c r="S57" s="1"/>
      <c r="T57" s="1"/>
      <c r="U57" s="1"/>
      <c r="V57" s="1"/>
    </row>
    <row r="58" spans="1:22" ht="19.5" customHeight="1">
      <c r="D58" s="226"/>
      <c r="E58" s="1"/>
      <c r="F58" s="1"/>
      <c r="G58" s="1"/>
      <c r="H58" s="1"/>
      <c r="R58" s="1"/>
      <c r="S58" s="1"/>
      <c r="T58" s="1"/>
      <c r="U58" s="1"/>
      <c r="V58" s="1"/>
    </row>
    <row r="59" spans="1:22">
      <c r="D59" s="226"/>
      <c r="E59" s="1"/>
      <c r="F59" s="1"/>
      <c r="G59" s="1"/>
      <c r="H59" s="1"/>
      <c r="R59" s="1"/>
      <c r="S59" s="1"/>
      <c r="T59" s="1"/>
      <c r="U59" s="1"/>
      <c r="V59" s="1"/>
    </row>
    <row r="60" spans="1:22" s="3" customFormat="1">
      <c r="C60" s="16"/>
      <c r="D60" s="355"/>
    </row>
    <row r="61" spans="1:22" s="3" customFormat="1">
      <c r="C61" s="16"/>
      <c r="D61" s="355"/>
    </row>
    <row r="62" spans="1:22" s="3" customFormat="1">
      <c r="C62" s="16"/>
      <c r="D62" s="355"/>
    </row>
    <row r="63" spans="1:22" s="3" customFormat="1">
      <c r="A63" s="9"/>
      <c r="B63" s="4"/>
      <c r="C63" s="8"/>
      <c r="D63" s="7"/>
    </row>
    <row r="64" spans="1:22" s="3" customFormat="1">
      <c r="A64" s="9"/>
      <c r="B64" s="6"/>
      <c r="C64" s="8"/>
      <c r="D64" s="7"/>
    </row>
    <row r="65" spans="1:4" s="3" customFormat="1">
      <c r="A65" s="9"/>
      <c r="B65" s="4"/>
      <c r="C65" s="8"/>
      <c r="D65" s="7"/>
    </row>
    <row r="66" spans="1:4" s="3" customFormat="1">
      <c r="A66" s="9"/>
      <c r="B66" s="4"/>
      <c r="C66" s="8"/>
      <c r="D66" s="7"/>
    </row>
    <row r="67" spans="1:4" s="3" customFormat="1">
      <c r="A67" s="9"/>
      <c r="B67" s="4"/>
      <c r="C67" s="8"/>
      <c r="D67" s="7"/>
    </row>
    <row r="68" spans="1:4" s="3" customFormat="1">
      <c r="A68" s="9"/>
      <c r="B68" s="4"/>
      <c r="C68" s="8"/>
      <c r="D68" s="7"/>
    </row>
    <row r="69" spans="1:4" s="3" customFormat="1">
      <c r="A69" s="9"/>
      <c r="B69" s="4"/>
      <c r="C69" s="104"/>
      <c r="D69" s="7"/>
    </row>
    <row r="70" spans="1:4" s="3" customFormat="1">
      <c r="A70" s="9"/>
      <c r="B70" s="4"/>
      <c r="C70" s="8"/>
      <c r="D70" s="7"/>
    </row>
    <row r="71" spans="1:4" s="3" customFormat="1">
      <c r="A71" s="9"/>
      <c r="B71" s="4"/>
      <c r="C71" s="8"/>
      <c r="D71" s="7"/>
    </row>
    <row r="72" spans="1:4" s="3" customFormat="1">
      <c r="A72" s="9"/>
      <c r="B72" s="78"/>
      <c r="C72" s="105"/>
      <c r="D72" s="107"/>
    </row>
    <row r="73" spans="1:4" s="3" customFormat="1">
      <c r="A73" s="9"/>
      <c r="B73" s="78"/>
      <c r="C73" s="105"/>
      <c r="D73" s="107"/>
    </row>
    <row r="74" spans="1:4" s="3" customFormat="1">
      <c r="A74" s="110"/>
      <c r="B74" s="4"/>
      <c r="C74" s="8"/>
      <c r="D74" s="7"/>
    </row>
    <row r="75" spans="1:4" s="3" customFormat="1">
      <c r="A75" s="9"/>
      <c r="B75" s="113"/>
      <c r="C75" s="83"/>
      <c r="D75" s="7"/>
    </row>
    <row r="76" spans="1:4" s="3" customFormat="1">
      <c r="A76" s="115"/>
      <c r="B76" s="6"/>
      <c r="C76" s="424"/>
      <c r="D76" s="7"/>
    </row>
    <row r="77" spans="1:4" s="3" customFormat="1">
      <c r="A77" s="115"/>
      <c r="B77" s="6"/>
      <c r="C77" s="424"/>
      <c r="D77" s="7"/>
    </row>
    <row r="78" spans="1:4" s="3" customFormat="1">
      <c r="A78" s="115"/>
      <c r="B78" s="6"/>
      <c r="C78" s="8"/>
      <c r="D78" s="7"/>
    </row>
    <row r="79" spans="1:4" s="3" customFormat="1">
      <c r="A79" s="115"/>
      <c r="B79" s="6"/>
      <c r="C79" s="8"/>
      <c r="D79" s="7"/>
    </row>
    <row r="80" spans="1:4" s="3" customFormat="1">
      <c r="A80" s="116"/>
      <c r="B80" s="117"/>
      <c r="C80" s="8"/>
      <c r="D80" s="7"/>
    </row>
    <row r="81" spans="1:4" s="3" customFormat="1">
      <c r="A81" s="116"/>
      <c r="B81" s="117"/>
      <c r="C81" s="8"/>
      <c r="D81" s="7"/>
    </row>
    <row r="82" spans="1:4" s="3" customFormat="1">
      <c r="A82" s="116"/>
      <c r="B82" s="117"/>
      <c r="C82" s="8"/>
      <c r="D82" s="7"/>
    </row>
    <row r="83" spans="1:4" s="3" customFormat="1">
      <c r="A83" s="116"/>
      <c r="B83" s="117"/>
      <c r="C83" s="8"/>
      <c r="D83" s="7"/>
    </row>
    <row r="84" spans="1:4" s="3" customFormat="1">
      <c r="A84" s="9"/>
      <c r="B84" s="78"/>
      <c r="C84" s="105"/>
      <c r="D84" s="107"/>
    </row>
    <row r="85" spans="1:4" s="3" customFormat="1">
      <c r="A85" s="124"/>
      <c r="B85" s="4"/>
      <c r="C85" s="8"/>
      <c r="D85" s="7"/>
    </row>
    <row r="86" spans="1:4" s="3" customFormat="1">
      <c r="A86" s="110"/>
      <c r="B86" s="4"/>
      <c r="C86" s="8"/>
      <c r="D86" s="7"/>
    </row>
    <row r="87" spans="1:4" s="3" customFormat="1">
      <c r="A87" s="9"/>
      <c r="B87" s="10"/>
      <c r="C87" s="8"/>
      <c r="D87" s="7"/>
    </row>
    <row r="88" spans="1:4" s="3" customFormat="1">
      <c r="A88" s="9"/>
      <c r="B88" s="30"/>
      <c r="C88" s="8"/>
      <c r="D88" s="7"/>
    </row>
    <row r="89" spans="1:4" s="3" customFormat="1">
      <c r="A89" s="9"/>
      <c r="B89" s="30"/>
      <c r="C89" s="8"/>
      <c r="D89" s="7"/>
    </row>
    <row r="90" spans="1:4" s="3" customFormat="1">
      <c r="A90" s="9"/>
      <c r="B90" s="10"/>
      <c r="C90" s="8"/>
      <c r="D90" s="107"/>
    </row>
    <row r="91" spans="1:4" s="3" customFormat="1">
      <c r="A91" s="124"/>
      <c r="B91" s="4"/>
      <c r="C91" s="8"/>
      <c r="D91" s="7"/>
    </row>
    <row r="92" spans="1:4" s="3" customFormat="1">
      <c r="A92" s="9"/>
      <c r="B92" s="4"/>
      <c r="C92" s="8"/>
      <c r="D92" s="7"/>
    </row>
    <row r="93" spans="1:4" s="3" customFormat="1">
      <c r="A93" s="9"/>
      <c r="B93" s="125"/>
      <c r="C93" s="10"/>
      <c r="D93" s="7"/>
    </row>
    <row r="94" spans="1:4" s="3" customFormat="1">
      <c r="A94" s="9"/>
      <c r="B94" s="4"/>
      <c r="C94" s="8"/>
      <c r="D94" s="107"/>
    </row>
    <row r="95" spans="1:4" s="3" customFormat="1">
      <c r="A95" s="124"/>
      <c r="B95" s="4"/>
      <c r="C95" s="8"/>
      <c r="D95" s="7"/>
    </row>
    <row r="96" spans="1:4" s="3" customFormat="1">
      <c r="A96" s="110"/>
      <c r="B96" s="30"/>
      <c r="C96" s="8"/>
      <c r="D96" s="7"/>
    </row>
    <row r="97" spans="1:4" s="3" customFormat="1">
      <c r="A97" s="9"/>
      <c r="B97" s="30"/>
      <c r="C97" s="83"/>
      <c r="D97" s="7"/>
    </row>
    <row r="98" spans="1:4" s="3" customFormat="1">
      <c r="A98" s="9"/>
      <c r="B98" s="30"/>
      <c r="C98" s="8"/>
      <c r="D98" s="107"/>
    </row>
    <row r="99" spans="1:4" s="3" customFormat="1">
      <c r="C99" s="16"/>
    </row>
    <row r="100" spans="1:4" s="3" customFormat="1">
      <c r="C100" s="16"/>
    </row>
    <row r="101" spans="1:4" s="3" customFormat="1">
      <c r="C101" s="16"/>
    </row>
    <row r="102" spans="1:4" s="3" customFormat="1">
      <c r="C102" s="16"/>
    </row>
    <row r="103" spans="1:4" s="3" customFormat="1">
      <c r="C103" s="16"/>
    </row>
    <row r="104" spans="1:4" s="3" customFormat="1">
      <c r="C104" s="16"/>
    </row>
    <row r="105" spans="1:4" s="3" customFormat="1">
      <c r="C105" s="16"/>
    </row>
    <row r="106" spans="1:4" s="3" customFormat="1">
      <c r="C106" s="16"/>
    </row>
    <row r="107" spans="1:4" s="3" customFormat="1">
      <c r="C107" s="16"/>
    </row>
    <row r="108" spans="1:4" s="3" customFormat="1">
      <c r="C108" s="16"/>
    </row>
    <row r="109" spans="1:4" s="3" customFormat="1">
      <c r="C109" s="16"/>
    </row>
    <row r="110" spans="1:4" s="3" customFormat="1">
      <c r="C110" s="16"/>
    </row>
    <row r="111" spans="1:4" s="3" customFormat="1">
      <c r="C111" s="16"/>
    </row>
    <row r="112" spans="1:4" s="3" customFormat="1">
      <c r="C112" s="16"/>
    </row>
    <row r="113" spans="3:3" s="3" customFormat="1">
      <c r="C113" s="16"/>
    </row>
    <row r="114" spans="3:3" s="3" customFormat="1">
      <c r="C114" s="16"/>
    </row>
    <row r="115" spans="3:3" s="3" customFormat="1">
      <c r="C115" s="16"/>
    </row>
    <row r="116" spans="3:3" s="3" customFormat="1">
      <c r="C116" s="16"/>
    </row>
    <row r="117" spans="3:3" s="3" customFormat="1">
      <c r="C117" s="16"/>
    </row>
    <row r="118" spans="3:3" s="3" customFormat="1">
      <c r="C118" s="16"/>
    </row>
    <row r="119" spans="3:3" s="3" customFormat="1">
      <c r="C119" s="16"/>
    </row>
    <row r="120" spans="3:3" s="3" customFormat="1">
      <c r="C120" s="16"/>
    </row>
    <row r="121" spans="3:3" s="3" customFormat="1">
      <c r="C121" s="16"/>
    </row>
    <row r="122" spans="3:3" s="3" customFormat="1">
      <c r="C122" s="16"/>
    </row>
    <row r="123" spans="3:3" s="3" customFormat="1">
      <c r="C123" s="16"/>
    </row>
    <row r="124" spans="3:3" s="3" customFormat="1">
      <c r="C124" s="16"/>
    </row>
    <row r="125" spans="3:3" s="3" customFormat="1">
      <c r="C125" s="16"/>
    </row>
    <row r="126" spans="3:3" s="3" customFormat="1">
      <c r="C126" s="16"/>
    </row>
    <row r="127" spans="3:3" s="3" customFormat="1">
      <c r="C127" s="16"/>
    </row>
    <row r="128" spans="3:3" s="3" customFormat="1">
      <c r="C128" s="16"/>
    </row>
    <row r="129" spans="3:3" s="3" customFormat="1">
      <c r="C129" s="16"/>
    </row>
    <row r="130" spans="3:3" s="3" customFormat="1">
      <c r="C130" s="16"/>
    </row>
    <row r="131" spans="3:3" s="3" customFormat="1">
      <c r="C131" s="16"/>
    </row>
    <row r="132" spans="3:3" s="3" customFormat="1">
      <c r="C132" s="16"/>
    </row>
    <row r="133" spans="3:3" s="3" customFormat="1">
      <c r="C133" s="16"/>
    </row>
    <row r="134" spans="3:3" s="3" customFormat="1">
      <c r="C134" s="16"/>
    </row>
    <row r="135" spans="3:3" s="3" customFormat="1">
      <c r="C135" s="16"/>
    </row>
    <row r="136" spans="3:3" s="3" customFormat="1">
      <c r="C136" s="16"/>
    </row>
    <row r="137" spans="3:3" s="3" customFormat="1">
      <c r="C137" s="16"/>
    </row>
    <row r="138" spans="3:3" s="3" customFormat="1">
      <c r="C138" s="16"/>
    </row>
    <row r="139" spans="3:3" s="3" customFormat="1">
      <c r="C139" s="16"/>
    </row>
    <row r="140" spans="3:3" s="3" customFormat="1">
      <c r="C140" s="16"/>
    </row>
    <row r="141" spans="3:3" s="3" customFormat="1">
      <c r="C141" s="16"/>
    </row>
    <row r="142" spans="3:3" s="3" customFormat="1">
      <c r="C142" s="16"/>
    </row>
    <row r="143" spans="3:3" s="3" customFormat="1">
      <c r="C143" s="16"/>
    </row>
    <row r="144" spans="3:3" s="3" customFormat="1">
      <c r="C144" s="16"/>
    </row>
    <row r="145" spans="3:7" s="3" customFormat="1">
      <c r="C145" s="16"/>
    </row>
    <row r="146" spans="3:7" s="3" customFormat="1">
      <c r="C146" s="16"/>
    </row>
    <row r="147" spans="3:7" s="3" customFormat="1">
      <c r="C147" s="16"/>
    </row>
    <row r="148" spans="3:7" s="3" customFormat="1">
      <c r="C148" s="16"/>
    </row>
    <row r="149" spans="3:7" s="3" customFormat="1">
      <c r="C149" s="16"/>
    </row>
    <row r="150" spans="3:7" s="3" customFormat="1">
      <c r="C150" s="16"/>
    </row>
    <row r="151" spans="3:7" s="3" customFormat="1">
      <c r="C151" s="16"/>
    </row>
    <row r="152" spans="3:7" s="3" customFormat="1">
      <c r="C152" s="16"/>
    </row>
    <row r="153" spans="3:7" s="3" customFormat="1">
      <c r="C153" s="16"/>
      <c r="D153" s="31"/>
      <c r="E153" s="31"/>
      <c r="F153" s="31"/>
      <c r="G153" s="31"/>
    </row>
    <row r="154" spans="3:7" s="3" customFormat="1">
      <c r="C154" s="16"/>
      <c r="D154" s="31"/>
      <c r="E154" s="31"/>
      <c r="F154" s="31"/>
      <c r="G154" s="31"/>
    </row>
    <row r="155" spans="3:7" s="3" customFormat="1">
      <c r="C155" s="16"/>
      <c r="D155" s="31"/>
      <c r="E155" s="31"/>
      <c r="F155" s="31"/>
      <c r="G155" s="31"/>
    </row>
    <row r="156" spans="3:7" s="3" customFormat="1">
      <c r="C156" s="16"/>
      <c r="D156" s="31"/>
      <c r="E156" s="31"/>
      <c r="F156" s="31"/>
      <c r="G156" s="31"/>
    </row>
    <row r="157" spans="3:7" s="3" customFormat="1">
      <c r="C157" s="16"/>
      <c r="D157" s="31"/>
      <c r="E157" s="31"/>
      <c r="F157" s="31"/>
      <c r="G157" s="31"/>
    </row>
    <row r="158" spans="3:7" s="3" customFormat="1">
      <c r="C158" s="16"/>
      <c r="D158" s="31"/>
      <c r="E158" s="31"/>
      <c r="F158" s="31"/>
      <c r="G158" s="31"/>
    </row>
    <row r="159" spans="3:7" s="3" customFormat="1">
      <c r="C159" s="16"/>
      <c r="D159" s="31"/>
      <c r="E159" s="31"/>
      <c r="F159" s="31"/>
      <c r="G159" s="31"/>
    </row>
    <row r="160" spans="3:7" s="3" customFormat="1">
      <c r="C160" s="16"/>
      <c r="D160" s="31"/>
      <c r="E160" s="31"/>
      <c r="F160" s="31"/>
      <c r="G160" s="31"/>
    </row>
    <row r="161" spans="3:8" s="3" customFormat="1">
      <c r="C161" s="16"/>
      <c r="D161" s="31"/>
      <c r="E161" s="31"/>
      <c r="F161" s="31"/>
      <c r="G161" s="31"/>
    </row>
    <row r="162" spans="3:8" s="3" customFormat="1">
      <c r="C162" s="16"/>
      <c r="D162" s="31"/>
      <c r="E162" s="31"/>
      <c r="F162" s="31"/>
      <c r="G162" s="31"/>
    </row>
    <row r="163" spans="3:8" s="3" customFormat="1">
      <c r="C163" s="16"/>
      <c r="D163" s="31"/>
      <c r="E163" s="31"/>
      <c r="F163" s="31"/>
      <c r="G163" s="31"/>
    </row>
    <row r="164" spans="3:8" s="3" customFormat="1">
      <c r="C164" s="16"/>
      <c r="D164" s="31"/>
      <c r="E164" s="31"/>
      <c r="F164" s="31"/>
      <c r="G164" s="31"/>
    </row>
    <row r="165" spans="3:8" s="3" customFormat="1">
      <c r="C165" s="16"/>
      <c r="D165" s="31"/>
      <c r="E165" s="31"/>
      <c r="F165" s="31"/>
      <c r="G165" s="31"/>
    </row>
    <row r="166" spans="3:8" s="3" customFormat="1">
      <c r="C166" s="16"/>
      <c r="D166" s="31"/>
      <c r="E166" s="31"/>
      <c r="F166" s="31"/>
      <c r="G166" s="31"/>
    </row>
    <row r="167" spans="3:8" s="3" customFormat="1">
      <c r="C167" s="16"/>
      <c r="D167" s="31"/>
      <c r="E167" s="31"/>
      <c r="F167" s="31"/>
      <c r="G167" s="31"/>
    </row>
    <row r="168" spans="3:8" s="3" customFormat="1">
      <c r="C168" s="16"/>
      <c r="D168" s="31"/>
      <c r="E168" s="31"/>
      <c r="F168" s="31"/>
      <c r="G168" s="31"/>
    </row>
    <row r="169" spans="3:8" s="3" customFormat="1">
      <c r="C169" s="16"/>
      <c r="D169" s="31"/>
      <c r="E169" s="31"/>
      <c r="F169" s="31"/>
      <c r="G169" s="31"/>
    </row>
    <row r="170" spans="3:8" s="3" customFormat="1">
      <c r="C170" s="16"/>
      <c r="D170" s="31"/>
      <c r="E170" s="31"/>
      <c r="F170" s="31"/>
      <c r="G170" s="31"/>
    </row>
    <row r="171" spans="3:8" s="3" customFormat="1">
      <c r="C171" s="16"/>
      <c r="D171" s="31"/>
      <c r="E171" s="31"/>
      <c r="F171" s="31"/>
      <c r="G171" s="31"/>
    </row>
    <row r="172" spans="3:8" s="3" customFormat="1">
      <c r="C172" s="16"/>
      <c r="D172" s="355"/>
      <c r="E172" s="31"/>
      <c r="F172" s="31"/>
      <c r="G172" s="31"/>
      <c r="H172" s="31"/>
    </row>
    <row r="173" spans="3:8" s="3" customFormat="1">
      <c r="C173" s="16"/>
      <c r="D173" s="355"/>
      <c r="E173" s="31"/>
      <c r="F173" s="31"/>
      <c r="G173" s="31"/>
      <c r="H173" s="31"/>
    </row>
    <row r="174" spans="3:8" s="3" customFormat="1">
      <c r="C174" s="16"/>
      <c r="D174" s="355"/>
      <c r="E174" s="31"/>
      <c r="F174" s="31"/>
      <c r="G174" s="31"/>
      <c r="H174" s="31"/>
    </row>
    <row r="175" spans="3:8" s="3" customFormat="1">
      <c r="C175" s="16"/>
      <c r="D175" s="355"/>
      <c r="E175" s="31"/>
      <c r="F175" s="31"/>
      <c r="G175" s="31"/>
      <c r="H175" s="31"/>
    </row>
    <row r="176" spans="3:8" s="3" customFormat="1">
      <c r="C176" s="16"/>
      <c r="D176" s="355"/>
      <c r="E176" s="31"/>
      <c r="F176" s="31"/>
      <c r="G176" s="31"/>
      <c r="H176" s="31"/>
    </row>
    <row r="177" spans="3:8" s="3" customFormat="1">
      <c r="C177" s="16"/>
      <c r="D177" s="355"/>
      <c r="E177" s="31"/>
      <c r="F177" s="31"/>
      <c r="G177" s="31"/>
      <c r="H177" s="31"/>
    </row>
    <row r="178" spans="3:8" s="3" customFormat="1">
      <c r="C178" s="16"/>
      <c r="D178" s="355"/>
      <c r="E178" s="31"/>
      <c r="F178" s="31"/>
      <c r="G178" s="31"/>
      <c r="H178" s="31"/>
    </row>
    <row r="179" spans="3:8" s="3" customFormat="1">
      <c r="C179" s="16"/>
      <c r="D179" s="355"/>
      <c r="E179" s="31"/>
      <c r="F179" s="31"/>
      <c r="G179" s="31"/>
      <c r="H179" s="31"/>
    </row>
    <row r="180" spans="3:8" s="3" customFormat="1">
      <c r="C180" s="16"/>
      <c r="D180" s="355"/>
      <c r="E180" s="31"/>
      <c r="F180" s="31"/>
      <c r="G180" s="31"/>
      <c r="H180" s="31"/>
    </row>
    <row r="181" spans="3:8" s="3" customFormat="1">
      <c r="C181" s="16"/>
      <c r="D181" s="355"/>
      <c r="E181" s="31"/>
      <c r="F181" s="31"/>
      <c r="G181" s="31"/>
      <c r="H181" s="31"/>
    </row>
    <row r="182" spans="3:8" s="3" customFormat="1">
      <c r="C182" s="16"/>
      <c r="D182" s="355"/>
      <c r="E182" s="31"/>
      <c r="F182" s="31"/>
      <c r="G182" s="31"/>
      <c r="H182" s="31"/>
    </row>
    <row r="183" spans="3:8" s="3" customFormat="1">
      <c r="C183" s="16"/>
      <c r="D183" s="355"/>
      <c r="E183" s="31"/>
      <c r="F183" s="31"/>
      <c r="G183" s="31"/>
      <c r="H183" s="31"/>
    </row>
    <row r="184" spans="3:8" s="3" customFormat="1">
      <c r="C184" s="16"/>
      <c r="D184" s="355"/>
      <c r="E184" s="31"/>
      <c r="F184" s="31"/>
      <c r="G184" s="31"/>
      <c r="H184" s="31"/>
    </row>
    <row r="185" spans="3:8" s="3" customFormat="1">
      <c r="C185" s="16"/>
      <c r="D185" s="355"/>
      <c r="E185" s="31"/>
      <c r="F185" s="31"/>
      <c r="G185" s="31"/>
      <c r="H185" s="31"/>
    </row>
    <row r="186" spans="3:8" s="3" customFormat="1">
      <c r="C186" s="16"/>
      <c r="D186" s="355"/>
      <c r="E186" s="31"/>
      <c r="F186" s="31"/>
      <c r="G186" s="31"/>
      <c r="H186" s="31"/>
    </row>
    <row r="187" spans="3:8" s="3" customFormat="1">
      <c r="C187" s="16"/>
      <c r="D187" s="355"/>
      <c r="E187" s="31"/>
      <c r="F187" s="31"/>
      <c r="G187" s="31"/>
      <c r="H187" s="31"/>
    </row>
    <row r="188" spans="3:8" s="3" customFormat="1">
      <c r="C188" s="16"/>
      <c r="D188" s="355"/>
      <c r="E188" s="31"/>
      <c r="F188" s="31"/>
      <c r="G188" s="31"/>
      <c r="H188" s="31"/>
    </row>
    <row r="189" spans="3:8" s="3" customFormat="1">
      <c r="C189" s="16"/>
      <c r="D189" s="355"/>
      <c r="E189" s="31"/>
      <c r="F189" s="31"/>
      <c r="G189" s="31"/>
      <c r="H189" s="31"/>
    </row>
    <row r="190" spans="3:8" s="3" customFormat="1">
      <c r="C190" s="16"/>
      <c r="D190" s="355"/>
      <c r="E190" s="31"/>
      <c r="F190" s="31"/>
      <c r="G190" s="31"/>
      <c r="H190" s="31"/>
    </row>
    <row r="191" spans="3:8" s="3" customFormat="1">
      <c r="C191" s="16"/>
      <c r="D191" s="355"/>
      <c r="E191" s="31"/>
      <c r="F191" s="31"/>
      <c r="G191" s="31"/>
      <c r="H191" s="31"/>
    </row>
    <row r="192" spans="3:8" s="3" customFormat="1">
      <c r="C192" s="16"/>
      <c r="D192" s="355"/>
      <c r="E192" s="31"/>
      <c r="F192" s="31"/>
      <c r="G192" s="31"/>
      <c r="H192" s="31"/>
    </row>
    <row r="193" spans="3:8" s="3" customFormat="1">
      <c r="C193" s="16"/>
      <c r="D193" s="355"/>
      <c r="E193" s="31"/>
      <c r="F193" s="31"/>
      <c r="G193" s="31"/>
      <c r="H193" s="31"/>
    </row>
    <row r="194" spans="3:8" s="3" customFormat="1">
      <c r="C194" s="16"/>
      <c r="D194" s="355"/>
      <c r="E194" s="31"/>
      <c r="F194" s="31"/>
      <c r="G194" s="31"/>
      <c r="H194" s="31"/>
    </row>
    <row r="195" spans="3:8" s="3" customFormat="1">
      <c r="C195" s="16"/>
      <c r="D195" s="355"/>
      <c r="E195" s="31"/>
      <c r="F195" s="31"/>
      <c r="G195" s="31"/>
      <c r="H195" s="31"/>
    </row>
    <row r="196" spans="3:8" s="3" customFormat="1">
      <c r="C196" s="16"/>
      <c r="D196" s="355"/>
      <c r="E196" s="31"/>
      <c r="F196" s="31"/>
      <c r="G196" s="31"/>
      <c r="H196" s="31"/>
    </row>
    <row r="197" spans="3:8" s="3" customFormat="1">
      <c r="C197" s="16"/>
      <c r="D197" s="355"/>
      <c r="E197" s="31"/>
      <c r="F197" s="31"/>
      <c r="G197" s="31"/>
      <c r="H197" s="31"/>
    </row>
    <row r="198" spans="3:8" s="3" customFormat="1">
      <c r="C198" s="16"/>
      <c r="D198" s="355"/>
      <c r="E198" s="31"/>
      <c r="F198" s="31"/>
      <c r="G198" s="31"/>
      <c r="H198" s="31"/>
    </row>
    <row r="199" spans="3:8" s="3" customFormat="1">
      <c r="C199" s="16"/>
      <c r="D199" s="355"/>
      <c r="E199" s="31"/>
      <c r="F199" s="31"/>
      <c r="G199" s="31"/>
      <c r="H199" s="31"/>
    </row>
    <row r="200" spans="3:8" s="3" customFormat="1">
      <c r="C200" s="16"/>
      <c r="D200" s="355"/>
      <c r="E200" s="31"/>
      <c r="F200" s="31"/>
      <c r="G200" s="31"/>
      <c r="H200" s="31"/>
    </row>
    <row r="201" spans="3:8" s="3" customFormat="1">
      <c r="C201" s="16"/>
      <c r="D201" s="355"/>
      <c r="E201" s="31"/>
      <c r="F201" s="31"/>
      <c r="G201" s="31"/>
      <c r="H201" s="31"/>
    </row>
    <row r="202" spans="3:8" s="3" customFormat="1">
      <c r="C202" s="16"/>
      <c r="D202" s="355"/>
      <c r="E202" s="31"/>
      <c r="F202" s="31"/>
      <c r="G202" s="31"/>
      <c r="H202" s="31"/>
    </row>
  </sheetData>
  <sheetProtection algorithmName="SHA-512" hashValue="+pmUgWtTsnQodY2pAOJxP/vFdV6XZNQMW/y1wfj46u1d0CktMx3CmONPWtBj0nD/mw8SJm1YsC4BhOmH5/97ig==" saltValue="5MzXWm6DHh/SQQw48eHJnw==" spinCount="100000" sheet="1" objects="1" scenarios="1"/>
  <mergeCells count="22">
    <mergeCell ref="A4:Q4"/>
    <mergeCell ref="A5:Q5"/>
    <mergeCell ref="A6:Q6"/>
    <mergeCell ref="A7:Q7"/>
    <mergeCell ref="K24:K25"/>
    <mergeCell ref="L24:L25"/>
    <mergeCell ref="M24:M25"/>
    <mergeCell ref="N24:N25"/>
    <mergeCell ref="Q24:Q25"/>
    <mergeCell ref="E24:E25"/>
    <mergeCell ref="F24:F25"/>
    <mergeCell ref="G24:G25"/>
    <mergeCell ref="H24:H25"/>
    <mergeCell ref="I24:I25"/>
    <mergeCell ref="P24:P25"/>
    <mergeCell ref="C76:C77"/>
    <mergeCell ref="J24:J25"/>
    <mergeCell ref="C24:C25"/>
    <mergeCell ref="O24:O25"/>
    <mergeCell ref="A53:J53"/>
    <mergeCell ref="A54:J54"/>
    <mergeCell ref="A52:J52"/>
  </mergeCells>
  <conditionalFormatting sqref="A55:A57">
    <cfRule type="duplicateValues" dxfId="2" priority="1"/>
  </conditionalFormatting>
  <pageMargins left="0.7" right="0.7" top="0.75" bottom="0.75" header="0.3" footer="0.3"/>
  <pageSetup scale="30" orientation="portrait" r:id="rId1"/>
  <colBreaks count="1" manualBreakCount="1">
    <brk id="17" max="1048575" man="1"/>
  </colBreaks>
  <ignoredErrors>
    <ignoredError sqref="I56:Q58 G51 A48:B48 H63:P119 I59:M59 O59:Q59 C48 A59:D62 A51:D51 K51:Q51 B56:D58 A49:C49 F63:G119 E56:F62 E51 A42:A45 A46:C47 B42:C44 C45 B37:D37 E10:F10 A50:C50 D45 D42:D44 D46:D47 E49:F50 H49:H50 D49 D50 I49:Q50 G49:G50 D38 D48 R49:R50 C18:D18 D19:D20 D31:D32 A99:C119 D99:E119 E63:E98 G56:H62 I60:Q62 N46:Q46 I46:L46 Q45 I45:O45 Q41 N37:O37 I41:O41 M18 I18 K18:L18 N18 Q18 O18 I37:K37 R42:R44 R45 R46:R47 R48 I48:Q48 I47:Q47 I42:Q44 I35 I16 I36 P45 M46 L38:M40 I19:R19 J18 P18 R18 P41 R37 L36:M36 M26 I31:K31 I27:J27 M27 P23 L17:M17 P17:Q17 J28 P28 M29 I30 P30 P29 P16 P27:Q27 I24 P24 O35:Q35 M30 P26 P36 J14 P13:P15 M12 Q37 M31:R31" unlockedFormula="1"/>
    <ignoredError sqref="A41 A38:C40 G10:Q10 A8:C8 A9:Q9 C36:D36 B20:C20 A32:A36 A3:Q4 B21:D23 B24:D26 B33:D35 D39:D41 A6:Q7 B5:Q5 A20:A26 I13:O13 I12:K12 N12:O12 I15 I14 A10:D15 A27:D28 B32:C32 A30:D30 A29 C29:D29 A17:D17 A16 C16:D16 Q13 Q14 Q15 Q28 Q24 Q23 I23:O23 Q36 N38:Q40 N36:O36 Q16 Q26 N26:O26 I26:L26 J30:K30 L35:M35 J24:O24 N27:O27 J16:O16 Q29:Q30 N29:O30 I29:K29 I32:Q34 K28:O28 I28 N17:O17 I17:K17 R38:R41 I38:K40 I20:Q22 K27:L27 I25:Q25 J36:K36 J35 R16:R17 R23 R24:R26 R28 R27 R32 R36 R20:R22 R29 R30 R33:R35 K14:O14 J15:O15 Q12" numberStoredAsText="1" unlockedFormula="1"/>
    <ignoredError sqref="R3:R7 R13:R14 R15 R12 R11 R9:R10 R8" numberStoredAsText="1"/>
  </ignoredError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68055-EA42-4694-95FA-72169F865DB9}">
  <dimension ref="A1:XFD100"/>
  <sheetViews>
    <sheetView showGridLines="0" zoomScale="70" zoomScaleNormal="70" zoomScaleSheetLayoutView="55" workbookViewId="0">
      <selection sqref="A1:Q28"/>
    </sheetView>
  </sheetViews>
  <sheetFormatPr baseColWidth="10" defaultColWidth="11" defaultRowHeight="14.4"/>
  <cols>
    <col min="1" max="1" width="19.44140625" style="82" customWidth="1"/>
    <col min="2" max="2" width="56.109375" style="80" customWidth="1"/>
    <col min="3" max="3" width="13" style="80" customWidth="1"/>
    <col min="4" max="4" width="16.6640625" style="80" customWidth="1"/>
    <col min="5" max="5" width="16.109375" style="361" bestFit="1" customWidth="1"/>
    <col min="6" max="6" width="16.21875" style="361" customWidth="1"/>
    <col min="7" max="7" width="20.77734375" style="361" customWidth="1"/>
    <col min="8" max="8" width="22.33203125" style="361" bestFit="1" customWidth="1"/>
    <col min="9" max="9" width="92" style="80" customWidth="1"/>
    <col min="10" max="10" width="76.109375" style="80" customWidth="1"/>
    <col min="11" max="12" width="14.109375" style="375" customWidth="1"/>
    <col min="13" max="13" width="14.33203125" style="375" customWidth="1"/>
    <col min="14" max="14" width="64.88671875" style="80" customWidth="1"/>
    <col min="15" max="15" width="19.21875" style="375" customWidth="1"/>
    <col min="16" max="16" width="16.44140625" style="375" customWidth="1"/>
    <col min="17" max="17" width="22.6640625" style="80" customWidth="1"/>
    <col min="18" max="16384" width="11" style="80"/>
  </cols>
  <sheetData>
    <row r="1" spans="1:16384" s="80" customFormat="1">
      <c r="A1" s="358"/>
      <c r="B1" s="185"/>
      <c r="C1" s="185"/>
      <c r="D1" s="185"/>
      <c r="E1" s="359"/>
      <c r="F1" s="359"/>
      <c r="G1" s="359"/>
      <c r="H1" s="359"/>
      <c r="I1" s="185"/>
      <c r="J1" s="185"/>
      <c r="K1" s="360"/>
      <c r="L1" s="360"/>
      <c r="M1" s="360"/>
      <c r="N1" s="185"/>
      <c r="O1" s="360"/>
      <c r="P1" s="360"/>
      <c r="Q1" s="185"/>
    </row>
    <row r="2" spans="1:16384" s="80" customFormat="1" ht="83.25" customHeight="1">
      <c r="A2" s="475" t="s">
        <v>197</v>
      </c>
      <c r="B2" s="475"/>
      <c r="C2" s="475"/>
      <c r="D2" s="475"/>
      <c r="E2" s="475"/>
      <c r="F2" s="475"/>
      <c r="G2" s="475"/>
      <c r="H2" s="475"/>
      <c r="I2" s="475"/>
      <c r="J2" s="475"/>
      <c r="K2" s="475"/>
      <c r="L2" s="475"/>
      <c r="M2" s="475"/>
      <c r="N2" s="475"/>
      <c r="O2" s="475"/>
      <c r="P2" s="475"/>
      <c r="Q2" s="475"/>
    </row>
    <row r="3" spans="1:16384" s="80" customFormat="1" ht="23.4" customHeight="1">
      <c r="A3" s="469" t="s">
        <v>15</v>
      </c>
      <c r="B3" s="469"/>
      <c r="C3" s="469"/>
      <c r="D3" s="469"/>
      <c r="E3" s="469"/>
      <c r="F3" s="469"/>
      <c r="G3" s="469"/>
      <c r="H3" s="469"/>
      <c r="I3" s="469"/>
      <c r="J3" s="469"/>
      <c r="K3" s="469"/>
      <c r="L3" s="469"/>
      <c r="M3" s="469"/>
      <c r="N3" s="469"/>
      <c r="O3" s="469"/>
      <c r="P3" s="469"/>
      <c r="Q3" s="469"/>
    </row>
    <row r="4" spans="1:16384" s="80" customFormat="1" ht="19.95" customHeight="1">
      <c r="A4" s="469" t="s">
        <v>17</v>
      </c>
      <c r="B4" s="469"/>
      <c r="C4" s="469"/>
      <c r="D4" s="469"/>
      <c r="E4" s="469"/>
      <c r="F4" s="469"/>
      <c r="G4" s="469"/>
      <c r="H4" s="469"/>
      <c r="I4" s="469"/>
      <c r="J4" s="469"/>
      <c r="K4" s="469"/>
      <c r="L4" s="469"/>
      <c r="M4" s="469"/>
      <c r="N4" s="469"/>
      <c r="O4" s="469"/>
      <c r="P4" s="469"/>
      <c r="Q4" s="469"/>
    </row>
    <row r="5" spans="1:16384" s="80" customFormat="1" ht="22.2" customHeight="1">
      <c r="A5" s="469">
        <v>45473</v>
      </c>
      <c r="B5" s="469"/>
      <c r="C5" s="469"/>
      <c r="D5" s="469"/>
      <c r="E5" s="469"/>
      <c r="F5" s="469"/>
      <c r="G5" s="469"/>
      <c r="H5" s="469"/>
      <c r="I5" s="469"/>
      <c r="J5" s="469"/>
      <c r="K5" s="469"/>
      <c r="L5" s="469"/>
      <c r="M5" s="469"/>
      <c r="N5" s="469"/>
      <c r="O5" s="469"/>
      <c r="P5" s="469"/>
      <c r="Q5" s="469"/>
    </row>
    <row r="6" spans="1:16384" s="185" customFormat="1" ht="22.8" customHeight="1">
      <c r="A6" s="358"/>
      <c r="E6" s="361"/>
      <c r="F6" s="359"/>
      <c r="G6" s="359"/>
      <c r="H6" s="359"/>
      <c r="K6" s="360"/>
      <c r="L6" s="360"/>
      <c r="M6" s="360"/>
      <c r="O6" s="360"/>
      <c r="P6" s="360"/>
    </row>
    <row r="7" spans="1:16384" s="80" customFormat="1" ht="113.4" customHeight="1">
      <c r="A7" s="84" t="s">
        <v>18</v>
      </c>
      <c r="B7" s="84" t="s">
        <v>19</v>
      </c>
      <c r="C7" s="84" t="s">
        <v>198</v>
      </c>
      <c r="D7" s="84" t="s">
        <v>20</v>
      </c>
      <c r="E7" s="84" t="s">
        <v>244</v>
      </c>
      <c r="F7" s="84" t="s">
        <v>199</v>
      </c>
      <c r="G7" s="84" t="s">
        <v>245</v>
      </c>
      <c r="H7" s="84" t="s">
        <v>246</v>
      </c>
      <c r="I7" s="84" t="s">
        <v>247</v>
      </c>
      <c r="J7" s="84" t="s">
        <v>248</v>
      </c>
      <c r="K7" s="84" t="s">
        <v>249</v>
      </c>
      <c r="L7" s="84" t="s">
        <v>250</v>
      </c>
      <c r="M7" s="84" t="s">
        <v>251</v>
      </c>
      <c r="N7" s="84" t="s">
        <v>252</v>
      </c>
      <c r="O7" s="84" t="s">
        <v>200</v>
      </c>
      <c r="P7" s="84" t="s">
        <v>201</v>
      </c>
    </row>
    <row r="8" spans="1:16384" s="80" customFormat="1" ht="15.6" customHeight="1">
      <c r="A8" s="362"/>
      <c r="B8" s="363"/>
      <c r="C8" s="364"/>
      <c r="D8" s="364"/>
      <c r="E8" s="365"/>
      <c r="F8" s="366"/>
      <c r="G8" s="366"/>
      <c r="H8" s="366"/>
      <c r="I8" s="366"/>
      <c r="J8" s="367"/>
      <c r="K8" s="368"/>
      <c r="L8" s="368"/>
      <c r="M8" s="368"/>
      <c r="N8" s="368"/>
      <c r="O8" s="368"/>
      <c r="P8" s="369"/>
      <c r="Q8" s="370"/>
    </row>
    <row r="9" spans="1:16384" s="80" customFormat="1" ht="18.600000000000001" customHeight="1">
      <c r="A9" s="371" t="s">
        <v>29</v>
      </c>
      <c r="B9" s="141"/>
      <c r="C9" s="372"/>
      <c r="D9" s="372"/>
      <c r="E9" s="372"/>
      <c r="F9" s="372"/>
      <c r="G9" s="372"/>
      <c r="H9" s="372"/>
      <c r="I9" s="141"/>
      <c r="J9" s="141"/>
      <c r="K9" s="372"/>
      <c r="L9" s="372"/>
      <c r="M9" s="372"/>
      <c r="N9" s="141"/>
      <c r="O9" s="372"/>
      <c r="P9" s="369"/>
      <c r="Q9" s="373"/>
    </row>
    <row r="10" spans="1:16384" s="80" customFormat="1" ht="102" customHeight="1">
      <c r="A10" s="374">
        <v>2198</v>
      </c>
      <c r="B10" s="141" t="s">
        <v>202</v>
      </c>
      <c r="C10" s="372" t="s">
        <v>29</v>
      </c>
      <c r="D10" s="372" t="s">
        <v>203</v>
      </c>
      <c r="E10" s="375" t="s">
        <v>204</v>
      </c>
      <c r="F10" s="375" t="s">
        <v>205</v>
      </c>
      <c r="G10" s="376" t="s">
        <v>143</v>
      </c>
      <c r="H10" s="244">
        <f>12381900+105814.53</f>
        <v>12487714.529999999</v>
      </c>
      <c r="I10" s="377" t="s">
        <v>206</v>
      </c>
      <c r="J10" s="377" t="s">
        <v>207</v>
      </c>
      <c r="K10" s="375" t="s">
        <v>208</v>
      </c>
      <c r="L10" s="375" t="s">
        <v>208</v>
      </c>
      <c r="M10" s="372">
        <v>0</v>
      </c>
      <c r="N10" s="377" t="s">
        <v>304</v>
      </c>
      <c r="O10" s="372" t="s">
        <v>209</v>
      </c>
      <c r="P10" s="369" t="s">
        <v>210</v>
      </c>
      <c r="Q10" s="373"/>
    </row>
    <row r="11" spans="1:16384" s="80" customFormat="1" ht="121.8" customHeight="1">
      <c r="A11" s="374">
        <v>2220</v>
      </c>
      <c r="B11" s="141" t="s">
        <v>48</v>
      </c>
      <c r="C11" s="372" t="s">
        <v>29</v>
      </c>
      <c r="D11" s="372" t="s">
        <v>211</v>
      </c>
      <c r="E11" s="375" t="s">
        <v>204</v>
      </c>
      <c r="F11" s="375" t="s">
        <v>205</v>
      </c>
      <c r="G11" s="376" t="s">
        <v>143</v>
      </c>
      <c r="H11" s="244">
        <v>216063794.80000001</v>
      </c>
      <c r="I11" s="377" t="s">
        <v>212</v>
      </c>
      <c r="J11" s="377" t="s">
        <v>213</v>
      </c>
      <c r="K11" s="375" t="s">
        <v>208</v>
      </c>
      <c r="L11" s="375" t="s">
        <v>208</v>
      </c>
      <c r="M11" s="372" t="s">
        <v>314</v>
      </c>
      <c r="N11" s="377" t="s">
        <v>214</v>
      </c>
      <c r="O11" s="372" t="s">
        <v>215</v>
      </c>
      <c r="P11" s="369" t="s">
        <v>216</v>
      </c>
      <c r="Q11" s="373"/>
    </row>
    <row r="12" spans="1:16384" s="80" customFormat="1" ht="22.2" customHeight="1">
      <c r="A12" s="374"/>
      <c r="B12" s="141"/>
      <c r="C12" s="372"/>
      <c r="D12" s="372"/>
      <c r="E12" s="375"/>
      <c r="F12" s="375"/>
      <c r="G12" s="376"/>
      <c r="H12" s="244"/>
      <c r="I12" s="377"/>
      <c r="J12" s="377"/>
      <c r="K12" s="375"/>
      <c r="L12" s="375"/>
      <c r="M12" s="372"/>
      <c r="N12" s="377"/>
      <c r="O12" s="372"/>
      <c r="P12" s="369"/>
      <c r="Q12" s="373"/>
    </row>
    <row r="13" spans="1:16384" s="80" customFormat="1" ht="14.4" customHeight="1">
      <c r="A13" s="371" t="s">
        <v>55</v>
      </c>
      <c r="B13" s="378"/>
      <c r="C13" s="379"/>
      <c r="D13" s="379"/>
      <c r="E13" s="375"/>
      <c r="F13" s="375"/>
      <c r="G13" s="375"/>
      <c r="H13" s="379"/>
      <c r="I13" s="380"/>
      <c r="J13" s="380"/>
      <c r="K13" s="375"/>
      <c r="L13" s="375"/>
      <c r="M13" s="379"/>
      <c r="N13" s="380"/>
      <c r="O13" s="379"/>
      <c r="P13" s="381" t="s">
        <v>217</v>
      </c>
      <c r="Q13" s="373"/>
    </row>
    <row r="14" spans="1:16384" s="185" customFormat="1" ht="367.8" customHeight="1">
      <c r="A14" s="374" t="s">
        <v>56</v>
      </c>
      <c r="B14" s="141" t="s">
        <v>194</v>
      </c>
      <c r="C14" s="372" t="s">
        <v>55</v>
      </c>
      <c r="D14" s="372" t="s">
        <v>31</v>
      </c>
      <c r="E14" s="375" t="s">
        <v>204</v>
      </c>
      <c r="F14" s="375" t="s">
        <v>205</v>
      </c>
      <c r="G14" s="376" t="s">
        <v>307</v>
      </c>
      <c r="H14" s="244">
        <v>33507146.464079738</v>
      </c>
      <c r="I14" s="377" t="s">
        <v>326</v>
      </c>
      <c r="J14" s="377" t="s">
        <v>308</v>
      </c>
      <c r="K14" s="375" t="s">
        <v>208</v>
      </c>
      <c r="L14" s="375" t="s">
        <v>233</v>
      </c>
      <c r="M14" s="372">
        <v>24</v>
      </c>
      <c r="N14" s="377" t="s">
        <v>325</v>
      </c>
      <c r="O14" s="372" t="s">
        <v>324</v>
      </c>
      <c r="P14" s="369" t="s">
        <v>210</v>
      </c>
      <c r="Q14" s="382"/>
      <c r="R14" s="383"/>
      <c r="S14" s="384"/>
      <c r="T14" s="384"/>
      <c r="U14" s="385"/>
      <c r="V14" s="385"/>
      <c r="W14" s="385"/>
      <c r="X14" s="386"/>
      <c r="Y14" s="387"/>
      <c r="Z14" s="387"/>
      <c r="AA14" s="360"/>
      <c r="AB14" s="360"/>
      <c r="AC14" s="384"/>
      <c r="AD14" s="234"/>
      <c r="AE14" s="384"/>
      <c r="AF14" s="384"/>
      <c r="AG14" s="388"/>
      <c r="AH14" s="383"/>
      <c r="AI14" s="384"/>
      <c r="AJ14" s="384"/>
      <c r="AK14" s="385"/>
      <c r="AL14" s="385"/>
      <c r="AM14" s="385"/>
      <c r="AN14" s="386"/>
      <c r="AO14" s="387"/>
      <c r="AP14" s="387"/>
      <c r="AQ14" s="360"/>
      <c r="AR14" s="360"/>
      <c r="AS14" s="384"/>
      <c r="AT14" s="234"/>
      <c r="AU14" s="384"/>
      <c r="AV14" s="384"/>
      <c r="AW14" s="388"/>
      <c r="AX14" s="383"/>
      <c r="AY14" s="384"/>
      <c r="AZ14" s="384"/>
      <c r="BA14" s="385"/>
      <c r="BB14" s="385"/>
      <c r="BC14" s="385"/>
      <c r="BD14" s="386"/>
      <c r="BE14" s="387"/>
      <c r="BF14" s="387"/>
      <c r="BG14" s="360"/>
      <c r="BH14" s="360"/>
      <c r="BI14" s="384"/>
      <c r="BJ14" s="234"/>
      <c r="BK14" s="384"/>
      <c r="BL14" s="384"/>
      <c r="BM14" s="388"/>
      <c r="BN14" s="383"/>
      <c r="BO14" s="384"/>
      <c r="BP14" s="384"/>
      <c r="BQ14" s="385"/>
      <c r="BR14" s="385"/>
      <c r="BS14" s="385"/>
      <c r="BT14" s="386"/>
      <c r="BU14" s="387"/>
      <c r="BV14" s="387"/>
      <c r="BW14" s="360"/>
      <c r="BX14" s="360"/>
      <c r="BY14" s="384"/>
      <c r="BZ14" s="234"/>
      <c r="CA14" s="384"/>
      <c r="CB14" s="384"/>
      <c r="CC14" s="388"/>
      <c r="CD14" s="383"/>
      <c r="CE14" s="384"/>
      <c r="CF14" s="384"/>
      <c r="CG14" s="385"/>
      <c r="CH14" s="385"/>
      <c r="CI14" s="385"/>
      <c r="CJ14" s="386"/>
      <c r="CK14" s="387"/>
      <c r="CL14" s="387"/>
      <c r="CM14" s="360"/>
      <c r="CN14" s="360"/>
      <c r="CO14" s="384"/>
      <c r="CP14" s="234"/>
      <c r="CQ14" s="384"/>
      <c r="CR14" s="384"/>
      <c r="CS14" s="388"/>
      <c r="CT14" s="383"/>
      <c r="CU14" s="384"/>
      <c r="CV14" s="384"/>
      <c r="CW14" s="385"/>
      <c r="CX14" s="385"/>
      <c r="CY14" s="385"/>
      <c r="CZ14" s="386"/>
      <c r="DA14" s="387"/>
      <c r="DB14" s="387"/>
      <c r="DC14" s="360"/>
      <c r="DD14" s="360"/>
      <c r="DE14" s="384"/>
      <c r="DF14" s="234"/>
      <c r="DG14" s="384"/>
      <c r="DH14" s="384"/>
      <c r="DI14" s="388"/>
      <c r="DJ14" s="383"/>
      <c r="DK14" s="384"/>
      <c r="DL14" s="384"/>
      <c r="DM14" s="385"/>
      <c r="DN14" s="385"/>
      <c r="DO14" s="385"/>
      <c r="DP14" s="386"/>
      <c r="DQ14" s="387"/>
      <c r="DR14" s="387"/>
      <c r="DS14" s="360"/>
      <c r="DT14" s="360"/>
      <c r="DU14" s="384"/>
      <c r="DV14" s="234"/>
      <c r="DW14" s="384"/>
      <c r="DX14" s="384"/>
      <c r="DY14" s="388"/>
      <c r="DZ14" s="383"/>
      <c r="EA14" s="384"/>
      <c r="EB14" s="384"/>
      <c r="EC14" s="385"/>
      <c r="ED14" s="385"/>
      <c r="EE14" s="385"/>
      <c r="EF14" s="386"/>
      <c r="EG14" s="387"/>
      <c r="EH14" s="387"/>
      <c r="EI14" s="360"/>
      <c r="EJ14" s="360"/>
      <c r="EK14" s="384"/>
      <c r="EL14" s="234"/>
      <c r="EM14" s="384"/>
      <c r="EN14" s="384"/>
      <c r="EO14" s="388"/>
      <c r="EP14" s="383"/>
      <c r="EQ14" s="384"/>
      <c r="ER14" s="384"/>
      <c r="ES14" s="385"/>
      <c r="ET14" s="385"/>
      <c r="EU14" s="385"/>
      <c r="EV14" s="386"/>
      <c r="EW14" s="387"/>
      <c r="EX14" s="387"/>
      <c r="EY14" s="360"/>
      <c r="EZ14" s="360"/>
      <c r="FA14" s="384"/>
      <c r="FB14" s="234"/>
      <c r="FC14" s="384"/>
      <c r="FD14" s="384"/>
      <c r="FE14" s="388"/>
      <c r="FF14" s="383"/>
      <c r="FG14" s="384"/>
      <c r="FH14" s="384"/>
      <c r="FI14" s="385"/>
      <c r="FJ14" s="385"/>
      <c r="FK14" s="385"/>
      <c r="FL14" s="386"/>
      <c r="FM14" s="387"/>
      <c r="FN14" s="387"/>
      <c r="FO14" s="360"/>
      <c r="FP14" s="360"/>
      <c r="FQ14" s="384"/>
      <c r="FR14" s="234"/>
      <c r="FS14" s="384"/>
      <c r="FT14" s="384"/>
      <c r="FU14" s="388"/>
      <c r="FV14" s="383"/>
      <c r="FW14" s="384"/>
      <c r="FX14" s="384"/>
      <c r="FY14" s="385"/>
      <c r="FZ14" s="385"/>
      <c r="GA14" s="385"/>
      <c r="GB14" s="386"/>
      <c r="GC14" s="387"/>
      <c r="GD14" s="387"/>
      <c r="GE14" s="360"/>
      <c r="GF14" s="360"/>
      <c r="GG14" s="384"/>
      <c r="GH14" s="234"/>
      <c r="GI14" s="384"/>
      <c r="GJ14" s="384"/>
      <c r="GK14" s="388"/>
      <c r="GL14" s="383"/>
      <c r="GM14" s="384"/>
      <c r="GN14" s="384"/>
      <c r="GO14" s="385"/>
      <c r="GP14" s="385"/>
      <c r="GQ14" s="385"/>
      <c r="GR14" s="386"/>
      <c r="GS14" s="387"/>
      <c r="GT14" s="387"/>
      <c r="GU14" s="360"/>
      <c r="GV14" s="360"/>
      <c r="GW14" s="384"/>
      <c r="GX14" s="234"/>
      <c r="GY14" s="384"/>
      <c r="GZ14" s="384"/>
      <c r="HA14" s="388"/>
      <c r="HB14" s="383"/>
      <c r="HC14" s="384"/>
      <c r="HD14" s="384"/>
      <c r="HE14" s="385"/>
      <c r="HF14" s="385"/>
      <c r="HG14" s="385"/>
      <c r="HH14" s="386"/>
      <c r="HI14" s="387"/>
      <c r="HJ14" s="387"/>
      <c r="HK14" s="360"/>
      <c r="HL14" s="360"/>
      <c r="HM14" s="384"/>
      <c r="HN14" s="234"/>
      <c r="HO14" s="384"/>
      <c r="HP14" s="384"/>
      <c r="HQ14" s="388"/>
      <c r="HR14" s="383"/>
      <c r="HS14" s="384"/>
      <c r="HT14" s="384"/>
      <c r="HU14" s="385"/>
      <c r="HV14" s="385"/>
      <c r="HW14" s="385"/>
      <c r="HX14" s="386"/>
      <c r="HY14" s="387"/>
      <c r="HZ14" s="387"/>
      <c r="IA14" s="360"/>
      <c r="IB14" s="360"/>
      <c r="IC14" s="384"/>
      <c r="ID14" s="234"/>
      <c r="IE14" s="384"/>
      <c r="IF14" s="384"/>
      <c r="IG14" s="388"/>
      <c r="IH14" s="383"/>
      <c r="II14" s="384"/>
      <c r="IJ14" s="384"/>
      <c r="IK14" s="385"/>
      <c r="IL14" s="385"/>
      <c r="IM14" s="385"/>
      <c r="IN14" s="386"/>
      <c r="IO14" s="387"/>
      <c r="IP14" s="387"/>
      <c r="IQ14" s="360"/>
      <c r="IR14" s="360"/>
      <c r="IS14" s="384"/>
      <c r="IT14" s="234"/>
      <c r="IU14" s="384"/>
      <c r="IV14" s="384"/>
      <c r="IW14" s="388"/>
      <c r="IX14" s="383"/>
      <c r="IY14" s="384"/>
      <c r="IZ14" s="384"/>
      <c r="JA14" s="385"/>
      <c r="JB14" s="385"/>
      <c r="JC14" s="385"/>
      <c r="JD14" s="386"/>
      <c r="JE14" s="387"/>
      <c r="JF14" s="387"/>
      <c r="JG14" s="360"/>
      <c r="JH14" s="360"/>
      <c r="JI14" s="384"/>
      <c r="JJ14" s="234"/>
      <c r="JK14" s="384"/>
      <c r="JL14" s="384"/>
      <c r="JM14" s="388"/>
      <c r="JN14" s="383"/>
      <c r="JO14" s="384"/>
      <c r="JP14" s="384"/>
      <c r="JQ14" s="385"/>
      <c r="JR14" s="385"/>
      <c r="JS14" s="385"/>
      <c r="JT14" s="386"/>
      <c r="JU14" s="387"/>
      <c r="JV14" s="387"/>
      <c r="JW14" s="360"/>
      <c r="JX14" s="360"/>
      <c r="JY14" s="384"/>
      <c r="JZ14" s="234"/>
      <c r="KA14" s="384"/>
      <c r="KB14" s="384"/>
      <c r="KC14" s="388"/>
      <c r="KD14" s="383"/>
      <c r="KE14" s="384"/>
      <c r="KF14" s="384"/>
      <c r="KG14" s="385"/>
      <c r="KH14" s="385"/>
      <c r="KI14" s="385"/>
      <c r="KJ14" s="386"/>
      <c r="KK14" s="387"/>
      <c r="KL14" s="387"/>
      <c r="KM14" s="360"/>
      <c r="KN14" s="360"/>
      <c r="KO14" s="384"/>
      <c r="KP14" s="234"/>
      <c r="KQ14" s="384"/>
      <c r="KR14" s="384"/>
      <c r="KS14" s="388"/>
      <c r="KT14" s="383"/>
      <c r="KU14" s="384"/>
      <c r="KV14" s="384"/>
      <c r="KW14" s="385"/>
      <c r="KX14" s="385"/>
      <c r="KY14" s="385"/>
      <c r="KZ14" s="386"/>
      <c r="LA14" s="387"/>
      <c r="LB14" s="387"/>
      <c r="LC14" s="360"/>
      <c r="LD14" s="360"/>
      <c r="LE14" s="384"/>
      <c r="LF14" s="234"/>
      <c r="LG14" s="384"/>
      <c r="LH14" s="384"/>
      <c r="LI14" s="388"/>
      <c r="LJ14" s="383"/>
      <c r="LK14" s="384"/>
      <c r="LL14" s="384"/>
      <c r="LM14" s="385"/>
      <c r="LN14" s="385"/>
      <c r="LO14" s="385"/>
      <c r="LP14" s="386"/>
      <c r="LQ14" s="387"/>
      <c r="LR14" s="387"/>
      <c r="LS14" s="360"/>
      <c r="LT14" s="360"/>
      <c r="LU14" s="384"/>
      <c r="LV14" s="234"/>
      <c r="LW14" s="384"/>
      <c r="LX14" s="384"/>
      <c r="LY14" s="388"/>
      <c r="LZ14" s="383"/>
      <c r="MA14" s="384"/>
      <c r="MB14" s="384"/>
      <c r="MC14" s="385"/>
      <c r="MD14" s="385"/>
      <c r="ME14" s="385"/>
      <c r="MF14" s="386"/>
      <c r="MG14" s="387"/>
      <c r="MH14" s="387"/>
      <c r="MI14" s="360"/>
      <c r="MJ14" s="360"/>
      <c r="MK14" s="384"/>
      <c r="ML14" s="234"/>
      <c r="MM14" s="384"/>
      <c r="MN14" s="384"/>
      <c r="MO14" s="388"/>
      <c r="MP14" s="383"/>
      <c r="MQ14" s="384"/>
      <c r="MR14" s="384"/>
      <c r="MS14" s="385"/>
      <c r="MT14" s="385"/>
      <c r="MU14" s="385"/>
      <c r="MV14" s="386"/>
      <c r="MW14" s="387"/>
      <c r="MX14" s="387"/>
      <c r="MY14" s="360"/>
      <c r="MZ14" s="360"/>
      <c r="NA14" s="384"/>
      <c r="NB14" s="234"/>
      <c r="NC14" s="384"/>
      <c r="ND14" s="384"/>
      <c r="NE14" s="388"/>
      <c r="NF14" s="383"/>
      <c r="NG14" s="384"/>
      <c r="NH14" s="384"/>
      <c r="NI14" s="385"/>
      <c r="NJ14" s="385"/>
      <c r="NK14" s="385"/>
      <c r="NL14" s="386"/>
      <c r="NM14" s="387"/>
      <c r="NN14" s="387"/>
      <c r="NO14" s="360"/>
      <c r="NP14" s="360"/>
      <c r="NQ14" s="384"/>
      <c r="NR14" s="234"/>
      <c r="NS14" s="384"/>
      <c r="NT14" s="384"/>
      <c r="NU14" s="388"/>
      <c r="NV14" s="383"/>
      <c r="NW14" s="384"/>
      <c r="NX14" s="384"/>
      <c r="NY14" s="385"/>
      <c r="NZ14" s="385"/>
      <c r="OA14" s="385"/>
      <c r="OB14" s="386"/>
      <c r="OC14" s="387"/>
      <c r="OD14" s="387"/>
      <c r="OE14" s="360"/>
      <c r="OF14" s="360"/>
      <c r="OG14" s="384"/>
      <c r="OH14" s="234"/>
      <c r="OI14" s="384"/>
      <c r="OJ14" s="384"/>
      <c r="OK14" s="388"/>
      <c r="OL14" s="383"/>
      <c r="OM14" s="384"/>
      <c r="ON14" s="384"/>
      <c r="OO14" s="385"/>
      <c r="OP14" s="385"/>
      <c r="OQ14" s="385"/>
      <c r="OR14" s="386"/>
      <c r="OS14" s="387"/>
      <c r="OT14" s="387"/>
      <c r="OU14" s="360"/>
      <c r="OV14" s="360"/>
      <c r="OW14" s="384"/>
      <c r="OX14" s="234"/>
      <c r="OY14" s="384"/>
      <c r="OZ14" s="384"/>
      <c r="PA14" s="388"/>
      <c r="PB14" s="383"/>
      <c r="PC14" s="384"/>
      <c r="PD14" s="384"/>
      <c r="PE14" s="385"/>
      <c r="PF14" s="385"/>
      <c r="PG14" s="385"/>
      <c r="PH14" s="386"/>
      <c r="PI14" s="387"/>
      <c r="PJ14" s="387"/>
      <c r="PK14" s="360"/>
      <c r="PL14" s="360"/>
      <c r="PM14" s="384"/>
      <c r="PN14" s="234"/>
      <c r="PO14" s="384"/>
      <c r="PP14" s="384"/>
      <c r="PQ14" s="388"/>
      <c r="PR14" s="383"/>
      <c r="PS14" s="384"/>
      <c r="PT14" s="384"/>
      <c r="PU14" s="385"/>
      <c r="PV14" s="385"/>
      <c r="PW14" s="385"/>
      <c r="PX14" s="386"/>
      <c r="PY14" s="387"/>
      <c r="PZ14" s="387"/>
      <c r="QA14" s="360"/>
      <c r="QB14" s="360"/>
      <c r="QC14" s="384"/>
      <c r="QD14" s="234"/>
      <c r="QE14" s="384"/>
      <c r="QF14" s="384"/>
      <c r="QG14" s="388"/>
      <c r="QH14" s="383"/>
      <c r="QI14" s="384"/>
      <c r="QJ14" s="384"/>
      <c r="QK14" s="385"/>
      <c r="QL14" s="385"/>
      <c r="QM14" s="385"/>
      <c r="QN14" s="386"/>
      <c r="QO14" s="387"/>
      <c r="QP14" s="387"/>
      <c r="QQ14" s="360"/>
      <c r="QR14" s="360"/>
      <c r="QS14" s="384"/>
      <c r="QT14" s="234"/>
      <c r="QU14" s="384"/>
      <c r="QV14" s="384"/>
      <c r="QW14" s="388"/>
      <c r="QX14" s="383"/>
      <c r="QY14" s="384"/>
      <c r="QZ14" s="384"/>
      <c r="RA14" s="385"/>
      <c r="RB14" s="385"/>
      <c r="RC14" s="385"/>
      <c r="RD14" s="386"/>
      <c r="RE14" s="387"/>
      <c r="RF14" s="387"/>
      <c r="RG14" s="360"/>
      <c r="RH14" s="360"/>
      <c r="RI14" s="384"/>
      <c r="RJ14" s="234"/>
      <c r="RK14" s="384"/>
      <c r="RL14" s="384"/>
      <c r="RM14" s="388"/>
      <c r="RN14" s="383"/>
      <c r="RO14" s="384"/>
      <c r="RP14" s="384"/>
      <c r="RQ14" s="385"/>
      <c r="RR14" s="385"/>
      <c r="RS14" s="385"/>
      <c r="RT14" s="386"/>
      <c r="RU14" s="387"/>
      <c r="RV14" s="387"/>
      <c r="RW14" s="360"/>
      <c r="RX14" s="360"/>
      <c r="RY14" s="384"/>
      <c r="RZ14" s="234"/>
      <c r="SA14" s="384"/>
      <c r="SB14" s="384"/>
      <c r="SC14" s="388"/>
      <c r="SD14" s="383"/>
      <c r="SE14" s="384"/>
      <c r="SF14" s="384"/>
      <c r="SG14" s="385"/>
      <c r="SH14" s="385"/>
      <c r="SI14" s="385"/>
      <c r="SJ14" s="386"/>
      <c r="SK14" s="387"/>
      <c r="SL14" s="387"/>
      <c r="SM14" s="360"/>
      <c r="SN14" s="360"/>
      <c r="SO14" s="384"/>
      <c r="SP14" s="234"/>
      <c r="SQ14" s="384"/>
      <c r="SR14" s="384"/>
      <c r="SS14" s="388"/>
      <c r="ST14" s="383"/>
      <c r="SU14" s="384"/>
      <c r="SV14" s="384"/>
      <c r="SW14" s="385"/>
      <c r="SX14" s="385"/>
      <c r="SY14" s="385"/>
      <c r="SZ14" s="386"/>
      <c r="TA14" s="387"/>
      <c r="TB14" s="387"/>
      <c r="TC14" s="360"/>
      <c r="TD14" s="360"/>
      <c r="TE14" s="384"/>
      <c r="TF14" s="234"/>
      <c r="TG14" s="384"/>
      <c r="TH14" s="384"/>
      <c r="TI14" s="388"/>
      <c r="TJ14" s="383"/>
      <c r="TK14" s="384"/>
      <c r="TL14" s="384"/>
      <c r="TM14" s="385"/>
      <c r="TN14" s="385"/>
      <c r="TO14" s="385"/>
      <c r="TP14" s="386"/>
      <c r="TQ14" s="387"/>
      <c r="TR14" s="387"/>
      <c r="TS14" s="360"/>
      <c r="TT14" s="360"/>
      <c r="TU14" s="384"/>
      <c r="TV14" s="234"/>
      <c r="TW14" s="384"/>
      <c r="TX14" s="384"/>
      <c r="TY14" s="388"/>
      <c r="TZ14" s="383"/>
      <c r="UA14" s="384"/>
      <c r="UB14" s="384"/>
      <c r="UC14" s="385"/>
      <c r="UD14" s="385"/>
      <c r="UE14" s="385"/>
      <c r="UF14" s="386"/>
      <c r="UG14" s="387"/>
      <c r="UH14" s="387"/>
      <c r="UI14" s="360"/>
      <c r="UJ14" s="360"/>
      <c r="UK14" s="384"/>
      <c r="UL14" s="234"/>
      <c r="UM14" s="384"/>
      <c r="UN14" s="384"/>
      <c r="UO14" s="388"/>
      <c r="UP14" s="383"/>
      <c r="UQ14" s="384"/>
      <c r="UR14" s="384"/>
      <c r="US14" s="385"/>
      <c r="UT14" s="385"/>
      <c r="UU14" s="385"/>
      <c r="UV14" s="386"/>
      <c r="UW14" s="387"/>
      <c r="UX14" s="387"/>
      <c r="UY14" s="360"/>
      <c r="UZ14" s="360"/>
      <c r="VA14" s="384"/>
      <c r="VB14" s="234"/>
      <c r="VC14" s="384"/>
      <c r="VD14" s="384"/>
      <c r="VE14" s="388"/>
      <c r="VF14" s="383"/>
      <c r="VG14" s="384"/>
      <c r="VH14" s="384"/>
      <c r="VI14" s="385"/>
      <c r="VJ14" s="385"/>
      <c r="VK14" s="385"/>
      <c r="VL14" s="386"/>
      <c r="VM14" s="387"/>
      <c r="VN14" s="387"/>
      <c r="VO14" s="360"/>
      <c r="VP14" s="360"/>
      <c r="VQ14" s="384"/>
      <c r="VR14" s="234"/>
      <c r="VS14" s="384"/>
      <c r="VT14" s="384"/>
      <c r="VU14" s="388"/>
      <c r="VV14" s="383"/>
      <c r="VW14" s="384"/>
      <c r="VX14" s="384"/>
      <c r="VY14" s="385"/>
      <c r="VZ14" s="385"/>
      <c r="WA14" s="385"/>
      <c r="WB14" s="386"/>
      <c r="WC14" s="387"/>
      <c r="WD14" s="387"/>
      <c r="WE14" s="360"/>
      <c r="WF14" s="360"/>
      <c r="WG14" s="384"/>
      <c r="WH14" s="234"/>
      <c r="WI14" s="384"/>
      <c r="WJ14" s="384"/>
      <c r="WK14" s="388"/>
      <c r="WL14" s="383"/>
      <c r="WM14" s="384"/>
      <c r="WN14" s="384"/>
      <c r="WO14" s="385"/>
      <c r="WP14" s="385"/>
      <c r="WQ14" s="385"/>
      <c r="WR14" s="386"/>
      <c r="WS14" s="387"/>
      <c r="WT14" s="387"/>
      <c r="WU14" s="360"/>
      <c r="WV14" s="360"/>
      <c r="WW14" s="384"/>
      <c r="WX14" s="234"/>
      <c r="WY14" s="384"/>
      <c r="WZ14" s="384"/>
      <c r="XA14" s="388"/>
      <c r="XB14" s="383"/>
      <c r="XC14" s="384"/>
      <c r="XD14" s="384"/>
      <c r="XE14" s="385"/>
      <c r="XF14" s="385"/>
      <c r="XG14" s="385"/>
      <c r="XH14" s="386"/>
      <c r="XI14" s="387"/>
      <c r="XJ14" s="387"/>
      <c r="XK14" s="360"/>
      <c r="XL14" s="360"/>
      <c r="XM14" s="384"/>
      <c r="XN14" s="234"/>
      <c r="XO14" s="384"/>
      <c r="XP14" s="384"/>
      <c r="XQ14" s="388"/>
      <c r="XR14" s="383"/>
      <c r="XS14" s="384"/>
      <c r="XT14" s="384"/>
      <c r="XU14" s="385"/>
      <c r="XV14" s="385"/>
      <c r="XW14" s="385"/>
      <c r="XX14" s="386"/>
      <c r="XY14" s="387"/>
      <c r="XZ14" s="387"/>
      <c r="YA14" s="360"/>
      <c r="YB14" s="360"/>
      <c r="YC14" s="384"/>
      <c r="YD14" s="234"/>
      <c r="YE14" s="384"/>
      <c r="YF14" s="384"/>
      <c r="YG14" s="388"/>
      <c r="YH14" s="383"/>
      <c r="YI14" s="384"/>
      <c r="YJ14" s="384"/>
      <c r="YK14" s="385"/>
      <c r="YL14" s="385"/>
      <c r="YM14" s="385"/>
      <c r="YN14" s="386"/>
      <c r="YO14" s="387"/>
      <c r="YP14" s="387"/>
      <c r="YQ14" s="360"/>
      <c r="YR14" s="360"/>
      <c r="YS14" s="384"/>
      <c r="YT14" s="234"/>
      <c r="YU14" s="384"/>
      <c r="YV14" s="384"/>
      <c r="YW14" s="388"/>
      <c r="YX14" s="383"/>
      <c r="YY14" s="384"/>
      <c r="YZ14" s="384"/>
      <c r="ZA14" s="385"/>
      <c r="ZB14" s="385"/>
      <c r="ZC14" s="385"/>
      <c r="ZD14" s="386"/>
      <c r="ZE14" s="387"/>
      <c r="ZF14" s="387"/>
      <c r="ZG14" s="360"/>
      <c r="ZH14" s="360"/>
      <c r="ZI14" s="384"/>
      <c r="ZJ14" s="234"/>
      <c r="ZK14" s="384"/>
      <c r="ZL14" s="384"/>
      <c r="ZM14" s="388"/>
      <c r="ZN14" s="383"/>
      <c r="ZO14" s="384"/>
      <c r="ZP14" s="384"/>
      <c r="ZQ14" s="385"/>
      <c r="ZR14" s="385"/>
      <c r="ZS14" s="385"/>
      <c r="ZT14" s="386"/>
      <c r="ZU14" s="387"/>
      <c r="ZV14" s="387"/>
      <c r="ZW14" s="360"/>
      <c r="ZX14" s="360"/>
      <c r="ZY14" s="384"/>
      <c r="ZZ14" s="234"/>
      <c r="AAA14" s="384"/>
      <c r="AAB14" s="384"/>
      <c r="AAC14" s="388"/>
      <c r="AAD14" s="383"/>
      <c r="AAE14" s="384"/>
      <c r="AAF14" s="384"/>
      <c r="AAG14" s="385"/>
      <c r="AAH14" s="385"/>
      <c r="AAI14" s="385"/>
      <c r="AAJ14" s="386"/>
      <c r="AAK14" s="387"/>
      <c r="AAL14" s="387"/>
      <c r="AAM14" s="360"/>
      <c r="AAN14" s="360"/>
      <c r="AAO14" s="384"/>
      <c r="AAP14" s="234"/>
      <c r="AAQ14" s="384"/>
      <c r="AAR14" s="384"/>
      <c r="AAS14" s="388"/>
      <c r="AAT14" s="383"/>
      <c r="AAU14" s="384"/>
      <c r="AAV14" s="384"/>
      <c r="AAW14" s="385"/>
      <c r="AAX14" s="385"/>
      <c r="AAY14" s="385"/>
      <c r="AAZ14" s="386"/>
      <c r="ABA14" s="387"/>
      <c r="ABB14" s="387"/>
      <c r="ABC14" s="360"/>
      <c r="ABD14" s="360"/>
      <c r="ABE14" s="384"/>
      <c r="ABF14" s="234"/>
      <c r="ABG14" s="384"/>
      <c r="ABH14" s="384"/>
      <c r="ABI14" s="388"/>
      <c r="ABJ14" s="383"/>
      <c r="ABK14" s="384"/>
      <c r="ABL14" s="384"/>
      <c r="ABM14" s="385"/>
      <c r="ABN14" s="385"/>
      <c r="ABO14" s="385"/>
      <c r="ABP14" s="386"/>
      <c r="ABQ14" s="387"/>
      <c r="ABR14" s="387"/>
      <c r="ABS14" s="360"/>
      <c r="ABT14" s="360"/>
      <c r="ABU14" s="384"/>
      <c r="ABV14" s="234"/>
      <c r="ABW14" s="384"/>
      <c r="ABX14" s="384"/>
      <c r="ABY14" s="388"/>
      <c r="ABZ14" s="383"/>
      <c r="ACA14" s="384"/>
      <c r="ACB14" s="384"/>
      <c r="ACC14" s="385"/>
      <c r="ACD14" s="385"/>
      <c r="ACE14" s="385"/>
      <c r="ACF14" s="386"/>
      <c r="ACG14" s="387"/>
      <c r="ACH14" s="387"/>
      <c r="ACI14" s="360"/>
      <c r="ACJ14" s="360"/>
      <c r="ACK14" s="384"/>
      <c r="ACL14" s="234"/>
      <c r="ACM14" s="384"/>
      <c r="ACN14" s="384"/>
      <c r="ACO14" s="388"/>
      <c r="ACP14" s="383"/>
      <c r="ACQ14" s="384"/>
      <c r="ACR14" s="384"/>
      <c r="ACS14" s="385"/>
      <c r="ACT14" s="385"/>
      <c r="ACU14" s="385"/>
      <c r="ACV14" s="386"/>
      <c r="ACW14" s="387"/>
      <c r="ACX14" s="387"/>
      <c r="ACY14" s="360"/>
      <c r="ACZ14" s="360"/>
      <c r="ADA14" s="384"/>
      <c r="ADB14" s="234"/>
      <c r="ADC14" s="384"/>
      <c r="ADD14" s="384"/>
      <c r="ADE14" s="388"/>
      <c r="ADF14" s="383"/>
      <c r="ADG14" s="384"/>
      <c r="ADH14" s="384"/>
      <c r="ADI14" s="385"/>
      <c r="ADJ14" s="385"/>
      <c r="ADK14" s="385"/>
      <c r="ADL14" s="386"/>
      <c r="ADM14" s="387"/>
      <c r="ADN14" s="387"/>
      <c r="ADO14" s="360"/>
      <c r="ADP14" s="360"/>
      <c r="ADQ14" s="384"/>
      <c r="ADR14" s="234"/>
      <c r="ADS14" s="384"/>
      <c r="ADT14" s="384"/>
      <c r="ADU14" s="388"/>
      <c r="ADV14" s="383"/>
      <c r="ADW14" s="384"/>
      <c r="ADX14" s="384"/>
      <c r="ADY14" s="385"/>
      <c r="ADZ14" s="385"/>
      <c r="AEA14" s="385"/>
      <c r="AEB14" s="386"/>
      <c r="AEC14" s="387"/>
      <c r="AED14" s="387"/>
      <c r="AEE14" s="360"/>
      <c r="AEF14" s="360"/>
      <c r="AEG14" s="384"/>
      <c r="AEH14" s="234"/>
      <c r="AEI14" s="384"/>
      <c r="AEJ14" s="384"/>
      <c r="AEK14" s="388"/>
      <c r="AEL14" s="383"/>
      <c r="AEM14" s="384"/>
      <c r="AEN14" s="384"/>
      <c r="AEO14" s="385"/>
      <c r="AEP14" s="385"/>
      <c r="AEQ14" s="385"/>
      <c r="AER14" s="386"/>
      <c r="AES14" s="387"/>
      <c r="AET14" s="387"/>
      <c r="AEU14" s="360"/>
      <c r="AEV14" s="360"/>
      <c r="AEW14" s="384"/>
      <c r="AEX14" s="234"/>
      <c r="AEY14" s="384"/>
      <c r="AEZ14" s="384"/>
      <c r="AFA14" s="388"/>
      <c r="AFB14" s="383"/>
      <c r="AFC14" s="384"/>
      <c r="AFD14" s="384"/>
      <c r="AFE14" s="385"/>
      <c r="AFF14" s="385"/>
      <c r="AFG14" s="385"/>
      <c r="AFH14" s="386"/>
      <c r="AFI14" s="387"/>
      <c r="AFJ14" s="387"/>
      <c r="AFK14" s="360"/>
      <c r="AFL14" s="360"/>
      <c r="AFM14" s="384"/>
      <c r="AFN14" s="234"/>
      <c r="AFO14" s="384"/>
      <c r="AFP14" s="384"/>
      <c r="AFQ14" s="388"/>
      <c r="AFR14" s="383"/>
      <c r="AFS14" s="384"/>
      <c r="AFT14" s="384"/>
      <c r="AFU14" s="385"/>
      <c r="AFV14" s="385"/>
      <c r="AFW14" s="385"/>
      <c r="AFX14" s="386"/>
      <c r="AFY14" s="387"/>
      <c r="AFZ14" s="387"/>
      <c r="AGA14" s="360"/>
      <c r="AGB14" s="360"/>
      <c r="AGC14" s="384"/>
      <c r="AGD14" s="234"/>
      <c r="AGE14" s="384"/>
      <c r="AGF14" s="384"/>
      <c r="AGG14" s="388"/>
      <c r="AGH14" s="383"/>
      <c r="AGI14" s="384"/>
      <c r="AGJ14" s="384"/>
      <c r="AGK14" s="385"/>
      <c r="AGL14" s="385"/>
      <c r="AGM14" s="385"/>
      <c r="AGN14" s="386"/>
      <c r="AGO14" s="387"/>
      <c r="AGP14" s="387"/>
      <c r="AGQ14" s="360"/>
      <c r="AGR14" s="360"/>
      <c r="AGS14" s="384"/>
      <c r="AGT14" s="234"/>
      <c r="AGU14" s="384"/>
      <c r="AGV14" s="384"/>
      <c r="AGW14" s="388"/>
      <c r="AGX14" s="383"/>
      <c r="AGY14" s="384"/>
      <c r="AGZ14" s="384"/>
      <c r="AHA14" s="385"/>
      <c r="AHB14" s="385"/>
      <c r="AHC14" s="385"/>
      <c r="AHD14" s="386"/>
      <c r="AHE14" s="387"/>
      <c r="AHF14" s="387"/>
      <c r="AHG14" s="360"/>
      <c r="AHH14" s="360"/>
      <c r="AHI14" s="384"/>
      <c r="AHJ14" s="234"/>
      <c r="AHK14" s="384"/>
      <c r="AHL14" s="384"/>
      <c r="AHM14" s="388"/>
      <c r="AHN14" s="383"/>
      <c r="AHO14" s="384"/>
      <c r="AHP14" s="384"/>
      <c r="AHQ14" s="385"/>
      <c r="AHR14" s="385"/>
      <c r="AHS14" s="385"/>
      <c r="AHT14" s="386"/>
      <c r="AHU14" s="387"/>
      <c r="AHV14" s="387"/>
      <c r="AHW14" s="360"/>
      <c r="AHX14" s="360"/>
      <c r="AHY14" s="384"/>
      <c r="AHZ14" s="234"/>
      <c r="AIA14" s="384"/>
      <c r="AIB14" s="384"/>
      <c r="AIC14" s="388"/>
      <c r="AID14" s="383"/>
      <c r="AIE14" s="384"/>
      <c r="AIF14" s="384"/>
      <c r="AIG14" s="385"/>
      <c r="AIH14" s="385"/>
      <c r="AII14" s="385"/>
      <c r="AIJ14" s="386"/>
      <c r="AIK14" s="387"/>
      <c r="AIL14" s="387"/>
      <c r="AIM14" s="360"/>
      <c r="AIN14" s="360"/>
      <c r="AIO14" s="384"/>
      <c r="AIP14" s="234"/>
      <c r="AIQ14" s="384"/>
      <c r="AIR14" s="384"/>
      <c r="AIS14" s="388"/>
      <c r="AIT14" s="383"/>
      <c r="AIU14" s="384"/>
      <c r="AIV14" s="384"/>
      <c r="AIW14" s="385"/>
      <c r="AIX14" s="385"/>
      <c r="AIY14" s="385"/>
      <c r="AIZ14" s="386"/>
      <c r="AJA14" s="387"/>
      <c r="AJB14" s="387"/>
      <c r="AJC14" s="360"/>
      <c r="AJD14" s="360"/>
      <c r="AJE14" s="384"/>
      <c r="AJF14" s="234"/>
      <c r="AJG14" s="384"/>
      <c r="AJH14" s="384"/>
      <c r="AJI14" s="388"/>
      <c r="AJJ14" s="383"/>
      <c r="AJK14" s="384"/>
      <c r="AJL14" s="384"/>
      <c r="AJM14" s="385"/>
      <c r="AJN14" s="385"/>
      <c r="AJO14" s="385"/>
      <c r="AJP14" s="386"/>
      <c r="AJQ14" s="387"/>
      <c r="AJR14" s="387"/>
      <c r="AJS14" s="360"/>
      <c r="AJT14" s="360"/>
      <c r="AJU14" s="384"/>
      <c r="AJV14" s="234"/>
      <c r="AJW14" s="384"/>
      <c r="AJX14" s="384"/>
      <c r="AJY14" s="388"/>
      <c r="AJZ14" s="383"/>
      <c r="AKA14" s="384"/>
      <c r="AKB14" s="384"/>
      <c r="AKC14" s="385"/>
      <c r="AKD14" s="385"/>
      <c r="AKE14" s="385"/>
      <c r="AKF14" s="386"/>
      <c r="AKG14" s="387"/>
      <c r="AKH14" s="387"/>
      <c r="AKI14" s="360"/>
      <c r="AKJ14" s="360"/>
      <c r="AKK14" s="384"/>
      <c r="AKL14" s="234"/>
      <c r="AKM14" s="384"/>
      <c r="AKN14" s="384"/>
      <c r="AKO14" s="388"/>
      <c r="AKP14" s="383"/>
      <c r="AKQ14" s="384"/>
      <c r="AKR14" s="384"/>
      <c r="AKS14" s="385"/>
      <c r="AKT14" s="385"/>
      <c r="AKU14" s="385"/>
      <c r="AKV14" s="386"/>
      <c r="AKW14" s="387"/>
      <c r="AKX14" s="387"/>
      <c r="AKY14" s="360"/>
      <c r="AKZ14" s="360"/>
      <c r="ALA14" s="384"/>
      <c r="ALB14" s="234"/>
      <c r="ALC14" s="384"/>
      <c r="ALD14" s="384"/>
      <c r="ALE14" s="388"/>
      <c r="ALF14" s="383"/>
      <c r="ALG14" s="384"/>
      <c r="ALH14" s="384"/>
      <c r="ALI14" s="385"/>
      <c r="ALJ14" s="385"/>
      <c r="ALK14" s="385"/>
      <c r="ALL14" s="386"/>
      <c r="ALM14" s="387"/>
      <c r="ALN14" s="387"/>
      <c r="ALO14" s="360"/>
      <c r="ALP14" s="360"/>
      <c r="ALQ14" s="384"/>
      <c r="ALR14" s="234"/>
      <c r="ALS14" s="384"/>
      <c r="ALT14" s="384"/>
      <c r="ALU14" s="388"/>
      <c r="ALV14" s="383"/>
      <c r="ALW14" s="384"/>
      <c r="ALX14" s="384"/>
      <c r="ALY14" s="385"/>
      <c r="ALZ14" s="385"/>
      <c r="AMA14" s="385"/>
      <c r="AMB14" s="386"/>
      <c r="AMC14" s="387"/>
      <c r="AMD14" s="387"/>
      <c r="AME14" s="360"/>
      <c r="AMF14" s="360"/>
      <c r="AMG14" s="384"/>
      <c r="AMH14" s="234"/>
      <c r="AMI14" s="384"/>
      <c r="AMJ14" s="384"/>
      <c r="AMK14" s="388"/>
      <c r="AML14" s="383"/>
      <c r="AMM14" s="384"/>
      <c r="AMN14" s="384"/>
      <c r="AMO14" s="385"/>
      <c r="AMP14" s="385"/>
      <c r="AMQ14" s="385"/>
      <c r="AMR14" s="386"/>
      <c r="AMS14" s="387"/>
      <c r="AMT14" s="387"/>
      <c r="AMU14" s="360"/>
      <c r="AMV14" s="360"/>
      <c r="AMW14" s="384"/>
      <c r="AMX14" s="234"/>
      <c r="AMY14" s="384"/>
      <c r="AMZ14" s="384"/>
      <c r="ANA14" s="388"/>
      <c r="ANB14" s="383"/>
      <c r="ANC14" s="384"/>
      <c r="AND14" s="384"/>
      <c r="ANE14" s="385"/>
      <c r="ANF14" s="385"/>
      <c r="ANG14" s="385"/>
      <c r="ANH14" s="386"/>
      <c r="ANI14" s="387"/>
      <c r="ANJ14" s="387"/>
      <c r="ANK14" s="360"/>
      <c r="ANL14" s="360"/>
      <c r="ANM14" s="384"/>
      <c r="ANN14" s="234"/>
      <c r="ANO14" s="384"/>
      <c r="ANP14" s="384"/>
      <c r="ANQ14" s="388"/>
      <c r="ANR14" s="383"/>
      <c r="ANS14" s="384"/>
      <c r="ANT14" s="384"/>
      <c r="ANU14" s="385"/>
      <c r="ANV14" s="385"/>
      <c r="ANW14" s="385"/>
      <c r="ANX14" s="386"/>
      <c r="ANY14" s="387"/>
      <c r="ANZ14" s="387"/>
      <c r="AOA14" s="360"/>
      <c r="AOB14" s="360"/>
      <c r="AOC14" s="384"/>
      <c r="AOD14" s="234"/>
      <c r="AOE14" s="384"/>
      <c r="AOF14" s="384"/>
      <c r="AOG14" s="388"/>
      <c r="AOH14" s="383"/>
      <c r="AOI14" s="384"/>
      <c r="AOJ14" s="384"/>
      <c r="AOK14" s="385"/>
      <c r="AOL14" s="385"/>
      <c r="AOM14" s="385"/>
      <c r="AON14" s="386"/>
      <c r="AOO14" s="387"/>
      <c r="AOP14" s="387"/>
      <c r="AOQ14" s="360"/>
      <c r="AOR14" s="360"/>
      <c r="AOS14" s="384"/>
      <c r="AOT14" s="234"/>
      <c r="AOU14" s="384"/>
      <c r="AOV14" s="384"/>
      <c r="AOW14" s="388"/>
      <c r="AOX14" s="383"/>
      <c r="AOY14" s="384"/>
      <c r="AOZ14" s="384"/>
      <c r="APA14" s="385"/>
      <c r="APB14" s="385"/>
      <c r="APC14" s="385"/>
      <c r="APD14" s="386"/>
      <c r="APE14" s="387"/>
      <c r="APF14" s="387"/>
      <c r="APG14" s="360"/>
      <c r="APH14" s="360"/>
      <c r="API14" s="384"/>
      <c r="APJ14" s="234"/>
      <c r="APK14" s="384"/>
      <c r="APL14" s="384"/>
      <c r="APM14" s="388"/>
      <c r="APN14" s="383"/>
      <c r="APO14" s="384"/>
      <c r="APP14" s="384"/>
      <c r="APQ14" s="385"/>
      <c r="APR14" s="385"/>
      <c r="APS14" s="385"/>
      <c r="APT14" s="386"/>
      <c r="APU14" s="387"/>
      <c r="APV14" s="387"/>
      <c r="APW14" s="360"/>
      <c r="APX14" s="360"/>
      <c r="APY14" s="384"/>
      <c r="APZ14" s="234"/>
      <c r="AQA14" s="384"/>
      <c r="AQB14" s="384"/>
      <c r="AQC14" s="388"/>
      <c r="AQD14" s="383"/>
      <c r="AQE14" s="384"/>
      <c r="AQF14" s="384"/>
      <c r="AQG14" s="385"/>
      <c r="AQH14" s="385"/>
      <c r="AQI14" s="385"/>
      <c r="AQJ14" s="386"/>
      <c r="AQK14" s="387"/>
      <c r="AQL14" s="387"/>
      <c r="AQM14" s="360"/>
      <c r="AQN14" s="360"/>
      <c r="AQO14" s="384"/>
      <c r="AQP14" s="234"/>
      <c r="AQQ14" s="384"/>
      <c r="AQR14" s="384"/>
      <c r="AQS14" s="388"/>
      <c r="AQT14" s="383"/>
      <c r="AQU14" s="384"/>
      <c r="AQV14" s="384"/>
      <c r="AQW14" s="385"/>
      <c r="AQX14" s="385"/>
      <c r="AQY14" s="385"/>
      <c r="AQZ14" s="386"/>
      <c r="ARA14" s="387"/>
      <c r="ARB14" s="387"/>
      <c r="ARC14" s="360"/>
      <c r="ARD14" s="360"/>
      <c r="ARE14" s="384"/>
      <c r="ARF14" s="234"/>
      <c r="ARG14" s="384"/>
      <c r="ARH14" s="384"/>
      <c r="ARI14" s="388"/>
      <c r="ARJ14" s="383"/>
      <c r="ARK14" s="384"/>
      <c r="ARL14" s="384"/>
      <c r="ARM14" s="385"/>
      <c r="ARN14" s="385"/>
      <c r="ARO14" s="385"/>
      <c r="ARP14" s="386"/>
      <c r="ARQ14" s="387"/>
      <c r="ARR14" s="387"/>
      <c r="ARS14" s="360"/>
      <c r="ART14" s="360"/>
      <c r="ARU14" s="384"/>
      <c r="ARV14" s="234"/>
      <c r="ARW14" s="384"/>
      <c r="ARX14" s="384"/>
      <c r="ARY14" s="388"/>
      <c r="ARZ14" s="383"/>
      <c r="ASA14" s="384"/>
      <c r="ASB14" s="384"/>
      <c r="ASC14" s="385"/>
      <c r="ASD14" s="385"/>
      <c r="ASE14" s="385"/>
      <c r="ASF14" s="386"/>
      <c r="ASG14" s="387"/>
      <c r="ASH14" s="387"/>
      <c r="ASI14" s="360"/>
      <c r="ASJ14" s="360"/>
      <c r="ASK14" s="384"/>
      <c r="ASL14" s="234"/>
      <c r="ASM14" s="384"/>
      <c r="ASN14" s="384"/>
      <c r="ASO14" s="388"/>
      <c r="ASP14" s="383"/>
      <c r="ASQ14" s="384"/>
      <c r="ASR14" s="384"/>
      <c r="ASS14" s="385"/>
      <c r="AST14" s="385"/>
      <c r="ASU14" s="385"/>
      <c r="ASV14" s="386"/>
      <c r="ASW14" s="387"/>
      <c r="ASX14" s="387"/>
      <c r="ASY14" s="360"/>
      <c r="ASZ14" s="360"/>
      <c r="ATA14" s="384"/>
      <c r="ATB14" s="234"/>
      <c r="ATC14" s="384"/>
      <c r="ATD14" s="384"/>
      <c r="ATE14" s="388"/>
      <c r="ATF14" s="383"/>
      <c r="ATG14" s="384"/>
      <c r="ATH14" s="384"/>
      <c r="ATI14" s="385"/>
      <c r="ATJ14" s="385"/>
      <c r="ATK14" s="385"/>
      <c r="ATL14" s="386"/>
      <c r="ATM14" s="387"/>
      <c r="ATN14" s="387"/>
      <c r="ATO14" s="360"/>
      <c r="ATP14" s="360"/>
      <c r="ATQ14" s="384"/>
      <c r="ATR14" s="234"/>
      <c r="ATS14" s="384"/>
      <c r="ATT14" s="384"/>
      <c r="ATU14" s="388"/>
      <c r="ATV14" s="383"/>
      <c r="ATW14" s="384"/>
      <c r="ATX14" s="384"/>
      <c r="ATY14" s="385"/>
      <c r="ATZ14" s="385"/>
      <c r="AUA14" s="385"/>
      <c r="AUB14" s="386"/>
      <c r="AUC14" s="387"/>
      <c r="AUD14" s="387"/>
      <c r="AUE14" s="360"/>
      <c r="AUF14" s="360"/>
      <c r="AUG14" s="384"/>
      <c r="AUH14" s="234"/>
      <c r="AUI14" s="384"/>
      <c r="AUJ14" s="384"/>
      <c r="AUK14" s="388"/>
      <c r="AUL14" s="383"/>
      <c r="AUM14" s="384"/>
      <c r="AUN14" s="384"/>
      <c r="AUO14" s="385"/>
      <c r="AUP14" s="385"/>
      <c r="AUQ14" s="385"/>
      <c r="AUR14" s="386"/>
      <c r="AUS14" s="387"/>
      <c r="AUT14" s="387"/>
      <c r="AUU14" s="360"/>
      <c r="AUV14" s="360"/>
      <c r="AUW14" s="384"/>
      <c r="AUX14" s="234"/>
      <c r="AUY14" s="384"/>
      <c r="AUZ14" s="384"/>
      <c r="AVA14" s="388"/>
      <c r="AVB14" s="383"/>
      <c r="AVC14" s="384"/>
      <c r="AVD14" s="384"/>
      <c r="AVE14" s="385"/>
      <c r="AVF14" s="385"/>
      <c r="AVG14" s="385"/>
      <c r="AVH14" s="386"/>
      <c r="AVI14" s="387"/>
      <c r="AVJ14" s="387"/>
      <c r="AVK14" s="360"/>
      <c r="AVL14" s="360"/>
      <c r="AVM14" s="384"/>
      <c r="AVN14" s="234"/>
      <c r="AVO14" s="384"/>
      <c r="AVP14" s="384"/>
      <c r="AVQ14" s="388"/>
      <c r="AVR14" s="383"/>
      <c r="AVS14" s="384"/>
      <c r="AVT14" s="384"/>
      <c r="AVU14" s="385"/>
      <c r="AVV14" s="385"/>
      <c r="AVW14" s="385"/>
      <c r="AVX14" s="386"/>
      <c r="AVY14" s="387"/>
      <c r="AVZ14" s="387"/>
      <c r="AWA14" s="360"/>
      <c r="AWB14" s="360"/>
      <c r="AWC14" s="384"/>
      <c r="AWD14" s="234"/>
      <c r="AWE14" s="384"/>
      <c r="AWF14" s="384"/>
      <c r="AWG14" s="388"/>
      <c r="AWH14" s="383"/>
      <c r="AWI14" s="384"/>
      <c r="AWJ14" s="384"/>
      <c r="AWK14" s="385"/>
      <c r="AWL14" s="385"/>
      <c r="AWM14" s="385"/>
      <c r="AWN14" s="386"/>
      <c r="AWO14" s="387"/>
      <c r="AWP14" s="387"/>
      <c r="AWQ14" s="360"/>
      <c r="AWR14" s="360"/>
      <c r="AWS14" s="384"/>
      <c r="AWT14" s="234"/>
      <c r="AWU14" s="384"/>
      <c r="AWV14" s="384"/>
      <c r="AWW14" s="388"/>
      <c r="AWX14" s="383"/>
      <c r="AWY14" s="384"/>
      <c r="AWZ14" s="384"/>
      <c r="AXA14" s="385"/>
      <c r="AXB14" s="385"/>
      <c r="AXC14" s="385"/>
      <c r="AXD14" s="386"/>
      <c r="AXE14" s="387"/>
      <c r="AXF14" s="387"/>
      <c r="AXG14" s="360"/>
      <c r="AXH14" s="360"/>
      <c r="AXI14" s="384"/>
      <c r="AXJ14" s="234"/>
      <c r="AXK14" s="384"/>
      <c r="AXL14" s="384"/>
      <c r="AXM14" s="388"/>
      <c r="AXN14" s="383"/>
      <c r="AXO14" s="384"/>
      <c r="AXP14" s="384"/>
      <c r="AXQ14" s="385"/>
      <c r="AXR14" s="385"/>
      <c r="AXS14" s="385"/>
      <c r="AXT14" s="386"/>
      <c r="AXU14" s="387"/>
      <c r="AXV14" s="387"/>
      <c r="AXW14" s="360"/>
      <c r="AXX14" s="360"/>
      <c r="AXY14" s="384"/>
      <c r="AXZ14" s="234"/>
      <c r="AYA14" s="384"/>
      <c r="AYB14" s="384"/>
      <c r="AYC14" s="388"/>
      <c r="AYD14" s="383"/>
      <c r="AYE14" s="384"/>
      <c r="AYF14" s="384"/>
      <c r="AYG14" s="385"/>
      <c r="AYH14" s="385"/>
      <c r="AYI14" s="385"/>
      <c r="AYJ14" s="386"/>
      <c r="AYK14" s="387"/>
      <c r="AYL14" s="387"/>
      <c r="AYM14" s="360"/>
      <c r="AYN14" s="360"/>
      <c r="AYO14" s="384"/>
      <c r="AYP14" s="234"/>
      <c r="AYQ14" s="384"/>
      <c r="AYR14" s="384"/>
      <c r="AYS14" s="388"/>
      <c r="AYT14" s="383"/>
      <c r="AYU14" s="384"/>
      <c r="AYV14" s="384"/>
      <c r="AYW14" s="385"/>
      <c r="AYX14" s="385"/>
      <c r="AYY14" s="385"/>
      <c r="AYZ14" s="386"/>
      <c r="AZA14" s="387"/>
      <c r="AZB14" s="387"/>
      <c r="AZC14" s="360"/>
      <c r="AZD14" s="360"/>
      <c r="AZE14" s="384"/>
      <c r="AZF14" s="234"/>
      <c r="AZG14" s="384"/>
      <c r="AZH14" s="384"/>
      <c r="AZI14" s="388"/>
      <c r="AZJ14" s="383"/>
      <c r="AZK14" s="384"/>
      <c r="AZL14" s="384"/>
      <c r="AZM14" s="385"/>
      <c r="AZN14" s="385"/>
      <c r="AZO14" s="385"/>
      <c r="AZP14" s="386"/>
      <c r="AZQ14" s="387"/>
      <c r="AZR14" s="387"/>
      <c r="AZS14" s="360"/>
      <c r="AZT14" s="360"/>
      <c r="AZU14" s="384"/>
      <c r="AZV14" s="234"/>
      <c r="AZW14" s="384"/>
      <c r="AZX14" s="384"/>
      <c r="AZY14" s="388"/>
      <c r="AZZ14" s="383"/>
      <c r="BAA14" s="384"/>
      <c r="BAB14" s="384"/>
      <c r="BAC14" s="385"/>
      <c r="BAD14" s="385"/>
      <c r="BAE14" s="385"/>
      <c r="BAF14" s="386"/>
      <c r="BAG14" s="387"/>
      <c r="BAH14" s="387"/>
      <c r="BAI14" s="360"/>
      <c r="BAJ14" s="360"/>
      <c r="BAK14" s="384"/>
      <c r="BAL14" s="234"/>
      <c r="BAM14" s="384"/>
      <c r="BAN14" s="384"/>
      <c r="BAO14" s="388"/>
      <c r="BAP14" s="383"/>
      <c r="BAQ14" s="384"/>
      <c r="BAR14" s="384"/>
      <c r="BAS14" s="385"/>
      <c r="BAT14" s="385"/>
      <c r="BAU14" s="385"/>
      <c r="BAV14" s="386"/>
      <c r="BAW14" s="387"/>
      <c r="BAX14" s="387"/>
      <c r="BAY14" s="360"/>
      <c r="BAZ14" s="360"/>
      <c r="BBA14" s="384"/>
      <c r="BBB14" s="234"/>
      <c r="BBC14" s="384"/>
      <c r="BBD14" s="384"/>
      <c r="BBE14" s="388"/>
      <c r="BBF14" s="383"/>
      <c r="BBG14" s="384"/>
      <c r="BBH14" s="384"/>
      <c r="BBI14" s="385"/>
      <c r="BBJ14" s="385"/>
      <c r="BBK14" s="385"/>
      <c r="BBL14" s="386"/>
      <c r="BBM14" s="387"/>
      <c r="BBN14" s="387"/>
      <c r="BBO14" s="360"/>
      <c r="BBP14" s="360"/>
      <c r="BBQ14" s="384"/>
      <c r="BBR14" s="234"/>
      <c r="BBS14" s="384"/>
      <c r="BBT14" s="384"/>
      <c r="BBU14" s="388"/>
      <c r="BBV14" s="383"/>
      <c r="BBW14" s="384"/>
      <c r="BBX14" s="384"/>
      <c r="BBY14" s="385"/>
      <c r="BBZ14" s="385"/>
      <c r="BCA14" s="385"/>
      <c r="BCB14" s="386"/>
      <c r="BCC14" s="387"/>
      <c r="BCD14" s="387"/>
      <c r="BCE14" s="360"/>
      <c r="BCF14" s="360"/>
      <c r="BCG14" s="384"/>
      <c r="BCH14" s="234"/>
      <c r="BCI14" s="384"/>
      <c r="BCJ14" s="384"/>
      <c r="BCK14" s="388"/>
      <c r="BCL14" s="383"/>
      <c r="BCM14" s="384"/>
      <c r="BCN14" s="384"/>
      <c r="BCO14" s="385"/>
      <c r="BCP14" s="385"/>
      <c r="BCQ14" s="385"/>
      <c r="BCR14" s="386"/>
      <c r="BCS14" s="387"/>
      <c r="BCT14" s="387"/>
      <c r="BCU14" s="360"/>
      <c r="BCV14" s="360"/>
      <c r="BCW14" s="384"/>
      <c r="BCX14" s="234"/>
      <c r="BCY14" s="384"/>
      <c r="BCZ14" s="384"/>
      <c r="BDA14" s="388"/>
      <c r="BDB14" s="383"/>
      <c r="BDC14" s="384"/>
      <c r="BDD14" s="384"/>
      <c r="BDE14" s="385"/>
      <c r="BDF14" s="385"/>
      <c r="BDG14" s="385"/>
      <c r="BDH14" s="386"/>
      <c r="BDI14" s="387"/>
      <c r="BDJ14" s="387"/>
      <c r="BDK14" s="360"/>
      <c r="BDL14" s="360"/>
      <c r="BDM14" s="384"/>
      <c r="BDN14" s="234"/>
      <c r="BDO14" s="384"/>
      <c r="BDP14" s="384"/>
      <c r="BDQ14" s="388"/>
      <c r="BDR14" s="383"/>
      <c r="BDS14" s="384"/>
      <c r="BDT14" s="384"/>
      <c r="BDU14" s="385"/>
      <c r="BDV14" s="385"/>
      <c r="BDW14" s="385"/>
      <c r="BDX14" s="386"/>
      <c r="BDY14" s="387"/>
      <c r="BDZ14" s="387"/>
      <c r="BEA14" s="360"/>
      <c r="BEB14" s="360"/>
      <c r="BEC14" s="384"/>
      <c r="BED14" s="234"/>
      <c r="BEE14" s="384"/>
      <c r="BEF14" s="384"/>
      <c r="BEG14" s="388"/>
      <c r="BEH14" s="383"/>
      <c r="BEI14" s="384"/>
      <c r="BEJ14" s="384"/>
      <c r="BEK14" s="385"/>
      <c r="BEL14" s="385"/>
      <c r="BEM14" s="385"/>
      <c r="BEN14" s="386"/>
      <c r="BEO14" s="387"/>
      <c r="BEP14" s="387"/>
      <c r="BEQ14" s="360"/>
      <c r="BER14" s="360"/>
      <c r="BES14" s="384"/>
      <c r="BET14" s="234"/>
      <c r="BEU14" s="384"/>
      <c r="BEV14" s="384"/>
      <c r="BEW14" s="388"/>
      <c r="BEX14" s="383"/>
      <c r="BEY14" s="384"/>
      <c r="BEZ14" s="384"/>
      <c r="BFA14" s="385"/>
      <c r="BFB14" s="385"/>
      <c r="BFC14" s="385"/>
      <c r="BFD14" s="386"/>
      <c r="BFE14" s="387"/>
      <c r="BFF14" s="387"/>
      <c r="BFG14" s="360"/>
      <c r="BFH14" s="360"/>
      <c r="BFI14" s="384"/>
      <c r="BFJ14" s="234"/>
      <c r="BFK14" s="384"/>
      <c r="BFL14" s="384"/>
      <c r="BFM14" s="388"/>
      <c r="BFN14" s="383"/>
      <c r="BFO14" s="384"/>
      <c r="BFP14" s="384"/>
      <c r="BFQ14" s="385"/>
      <c r="BFR14" s="385"/>
      <c r="BFS14" s="385"/>
      <c r="BFT14" s="386"/>
      <c r="BFU14" s="387"/>
      <c r="BFV14" s="387"/>
      <c r="BFW14" s="360"/>
      <c r="BFX14" s="360"/>
      <c r="BFY14" s="384"/>
      <c r="BFZ14" s="234"/>
      <c r="BGA14" s="384"/>
      <c r="BGB14" s="384"/>
      <c r="BGC14" s="388"/>
      <c r="BGD14" s="383"/>
      <c r="BGE14" s="384"/>
      <c r="BGF14" s="384"/>
      <c r="BGG14" s="385"/>
      <c r="BGH14" s="385"/>
      <c r="BGI14" s="385"/>
      <c r="BGJ14" s="386"/>
      <c r="BGK14" s="387"/>
      <c r="BGL14" s="387"/>
      <c r="BGM14" s="360"/>
      <c r="BGN14" s="360"/>
      <c r="BGO14" s="384"/>
      <c r="BGP14" s="234"/>
      <c r="BGQ14" s="384"/>
      <c r="BGR14" s="384"/>
      <c r="BGS14" s="388"/>
      <c r="BGT14" s="383"/>
      <c r="BGU14" s="384"/>
      <c r="BGV14" s="384"/>
      <c r="BGW14" s="385"/>
      <c r="BGX14" s="385"/>
      <c r="BGY14" s="385"/>
      <c r="BGZ14" s="386"/>
      <c r="BHA14" s="387"/>
      <c r="BHB14" s="387"/>
      <c r="BHC14" s="360"/>
      <c r="BHD14" s="360"/>
      <c r="BHE14" s="384"/>
      <c r="BHF14" s="234"/>
      <c r="BHG14" s="384"/>
      <c r="BHH14" s="384"/>
      <c r="BHI14" s="388"/>
      <c r="BHJ14" s="383"/>
      <c r="BHK14" s="384"/>
      <c r="BHL14" s="384"/>
      <c r="BHM14" s="385"/>
      <c r="BHN14" s="385"/>
      <c r="BHO14" s="385"/>
      <c r="BHP14" s="386"/>
      <c r="BHQ14" s="387"/>
      <c r="BHR14" s="387"/>
      <c r="BHS14" s="360"/>
      <c r="BHT14" s="360"/>
      <c r="BHU14" s="384"/>
      <c r="BHV14" s="234"/>
      <c r="BHW14" s="384"/>
      <c r="BHX14" s="384"/>
      <c r="BHY14" s="388"/>
      <c r="BHZ14" s="383"/>
      <c r="BIA14" s="384"/>
      <c r="BIB14" s="384"/>
      <c r="BIC14" s="385"/>
      <c r="BID14" s="385"/>
      <c r="BIE14" s="385"/>
      <c r="BIF14" s="386"/>
      <c r="BIG14" s="387"/>
      <c r="BIH14" s="387"/>
      <c r="BII14" s="360"/>
      <c r="BIJ14" s="360"/>
      <c r="BIK14" s="384"/>
      <c r="BIL14" s="234"/>
      <c r="BIM14" s="384"/>
      <c r="BIN14" s="384"/>
      <c r="BIO14" s="388"/>
      <c r="BIP14" s="383"/>
      <c r="BIQ14" s="384"/>
      <c r="BIR14" s="384"/>
      <c r="BIS14" s="385"/>
      <c r="BIT14" s="385"/>
      <c r="BIU14" s="385"/>
      <c r="BIV14" s="386"/>
      <c r="BIW14" s="387"/>
      <c r="BIX14" s="387"/>
      <c r="BIY14" s="360"/>
      <c r="BIZ14" s="360"/>
      <c r="BJA14" s="384"/>
      <c r="BJB14" s="234"/>
      <c r="BJC14" s="384"/>
      <c r="BJD14" s="384"/>
      <c r="BJE14" s="388"/>
      <c r="BJF14" s="383"/>
      <c r="BJG14" s="384"/>
      <c r="BJH14" s="384"/>
      <c r="BJI14" s="385"/>
      <c r="BJJ14" s="385"/>
      <c r="BJK14" s="385"/>
      <c r="BJL14" s="386"/>
      <c r="BJM14" s="387"/>
      <c r="BJN14" s="387"/>
      <c r="BJO14" s="360"/>
      <c r="BJP14" s="360"/>
      <c r="BJQ14" s="384"/>
      <c r="BJR14" s="234"/>
      <c r="BJS14" s="384"/>
      <c r="BJT14" s="384"/>
      <c r="BJU14" s="388"/>
      <c r="BJV14" s="383"/>
      <c r="BJW14" s="384"/>
      <c r="BJX14" s="384"/>
      <c r="BJY14" s="385"/>
      <c r="BJZ14" s="385"/>
      <c r="BKA14" s="385"/>
      <c r="BKB14" s="386"/>
      <c r="BKC14" s="387"/>
      <c r="BKD14" s="387"/>
      <c r="BKE14" s="360"/>
      <c r="BKF14" s="360"/>
      <c r="BKG14" s="384"/>
      <c r="BKH14" s="234"/>
      <c r="BKI14" s="384"/>
      <c r="BKJ14" s="384"/>
      <c r="BKK14" s="388"/>
      <c r="BKL14" s="383"/>
      <c r="BKM14" s="384"/>
      <c r="BKN14" s="384"/>
      <c r="BKO14" s="385"/>
      <c r="BKP14" s="385"/>
      <c r="BKQ14" s="385"/>
      <c r="BKR14" s="386"/>
      <c r="BKS14" s="387"/>
      <c r="BKT14" s="387"/>
      <c r="BKU14" s="360"/>
      <c r="BKV14" s="360"/>
      <c r="BKW14" s="384"/>
      <c r="BKX14" s="234"/>
      <c r="BKY14" s="384"/>
      <c r="BKZ14" s="384"/>
      <c r="BLA14" s="388"/>
      <c r="BLB14" s="383"/>
      <c r="BLC14" s="384"/>
      <c r="BLD14" s="384"/>
      <c r="BLE14" s="385"/>
      <c r="BLF14" s="385"/>
      <c r="BLG14" s="385"/>
      <c r="BLH14" s="386"/>
      <c r="BLI14" s="387"/>
      <c r="BLJ14" s="387"/>
      <c r="BLK14" s="360"/>
      <c r="BLL14" s="360"/>
      <c r="BLM14" s="384"/>
      <c r="BLN14" s="234"/>
      <c r="BLO14" s="384"/>
      <c r="BLP14" s="384"/>
      <c r="BLQ14" s="388"/>
      <c r="BLR14" s="383"/>
      <c r="BLS14" s="384"/>
      <c r="BLT14" s="384"/>
      <c r="BLU14" s="385"/>
      <c r="BLV14" s="385"/>
      <c r="BLW14" s="385"/>
      <c r="BLX14" s="386"/>
      <c r="BLY14" s="387"/>
      <c r="BLZ14" s="387"/>
      <c r="BMA14" s="360"/>
      <c r="BMB14" s="360"/>
      <c r="BMC14" s="384"/>
      <c r="BMD14" s="234"/>
      <c r="BME14" s="384"/>
      <c r="BMF14" s="384"/>
      <c r="BMG14" s="388"/>
      <c r="BMH14" s="383"/>
      <c r="BMI14" s="384"/>
      <c r="BMJ14" s="384"/>
      <c r="BMK14" s="385"/>
      <c r="BML14" s="385"/>
      <c r="BMM14" s="385"/>
      <c r="BMN14" s="386"/>
      <c r="BMO14" s="387"/>
      <c r="BMP14" s="387"/>
      <c r="BMQ14" s="360"/>
      <c r="BMR14" s="360"/>
      <c r="BMS14" s="384"/>
      <c r="BMT14" s="234"/>
      <c r="BMU14" s="384"/>
      <c r="BMV14" s="384"/>
      <c r="BMW14" s="388"/>
      <c r="BMX14" s="383"/>
      <c r="BMY14" s="384"/>
      <c r="BMZ14" s="384"/>
      <c r="BNA14" s="385"/>
      <c r="BNB14" s="385"/>
      <c r="BNC14" s="385"/>
      <c r="BND14" s="386"/>
      <c r="BNE14" s="387"/>
      <c r="BNF14" s="387"/>
      <c r="BNG14" s="360"/>
      <c r="BNH14" s="360"/>
      <c r="BNI14" s="384"/>
      <c r="BNJ14" s="234"/>
      <c r="BNK14" s="384"/>
      <c r="BNL14" s="384"/>
      <c r="BNM14" s="388"/>
      <c r="BNN14" s="383"/>
      <c r="BNO14" s="384"/>
      <c r="BNP14" s="384"/>
      <c r="BNQ14" s="385"/>
      <c r="BNR14" s="385"/>
      <c r="BNS14" s="385"/>
      <c r="BNT14" s="386"/>
      <c r="BNU14" s="387"/>
      <c r="BNV14" s="387"/>
      <c r="BNW14" s="360"/>
      <c r="BNX14" s="360"/>
      <c r="BNY14" s="384"/>
      <c r="BNZ14" s="234"/>
      <c r="BOA14" s="384"/>
      <c r="BOB14" s="384"/>
      <c r="BOC14" s="388"/>
      <c r="BOD14" s="383"/>
      <c r="BOE14" s="384"/>
      <c r="BOF14" s="384"/>
      <c r="BOG14" s="385"/>
      <c r="BOH14" s="385"/>
      <c r="BOI14" s="385"/>
      <c r="BOJ14" s="386"/>
      <c r="BOK14" s="387"/>
      <c r="BOL14" s="387"/>
      <c r="BOM14" s="360"/>
      <c r="BON14" s="360"/>
      <c r="BOO14" s="384"/>
      <c r="BOP14" s="234"/>
      <c r="BOQ14" s="384"/>
      <c r="BOR14" s="384"/>
      <c r="BOS14" s="388"/>
      <c r="BOT14" s="383"/>
      <c r="BOU14" s="384"/>
      <c r="BOV14" s="384"/>
      <c r="BOW14" s="385"/>
      <c r="BOX14" s="385"/>
      <c r="BOY14" s="385"/>
      <c r="BOZ14" s="386"/>
      <c r="BPA14" s="387"/>
      <c r="BPB14" s="387"/>
      <c r="BPC14" s="360"/>
      <c r="BPD14" s="360"/>
      <c r="BPE14" s="384"/>
      <c r="BPF14" s="234"/>
      <c r="BPG14" s="384"/>
      <c r="BPH14" s="384"/>
      <c r="BPI14" s="388"/>
      <c r="BPJ14" s="383"/>
      <c r="BPK14" s="384"/>
      <c r="BPL14" s="384"/>
      <c r="BPM14" s="385"/>
      <c r="BPN14" s="385"/>
      <c r="BPO14" s="385"/>
      <c r="BPP14" s="386"/>
      <c r="BPQ14" s="387"/>
      <c r="BPR14" s="387"/>
      <c r="BPS14" s="360"/>
      <c r="BPT14" s="360"/>
      <c r="BPU14" s="384"/>
      <c r="BPV14" s="234"/>
      <c r="BPW14" s="384"/>
      <c r="BPX14" s="384"/>
      <c r="BPY14" s="388"/>
      <c r="BPZ14" s="383"/>
      <c r="BQA14" s="384"/>
      <c r="BQB14" s="384"/>
      <c r="BQC14" s="385"/>
      <c r="BQD14" s="385"/>
      <c r="BQE14" s="385"/>
      <c r="BQF14" s="386"/>
      <c r="BQG14" s="387"/>
      <c r="BQH14" s="387"/>
      <c r="BQI14" s="360"/>
      <c r="BQJ14" s="360"/>
      <c r="BQK14" s="384"/>
      <c r="BQL14" s="234"/>
      <c r="BQM14" s="384"/>
      <c r="BQN14" s="384"/>
      <c r="BQO14" s="388"/>
      <c r="BQP14" s="383"/>
      <c r="BQQ14" s="384"/>
      <c r="BQR14" s="384"/>
      <c r="BQS14" s="385"/>
      <c r="BQT14" s="385"/>
      <c r="BQU14" s="385"/>
      <c r="BQV14" s="386"/>
      <c r="BQW14" s="387"/>
      <c r="BQX14" s="387"/>
      <c r="BQY14" s="360"/>
      <c r="BQZ14" s="360"/>
      <c r="BRA14" s="384"/>
      <c r="BRB14" s="234"/>
      <c r="BRC14" s="384"/>
      <c r="BRD14" s="384"/>
      <c r="BRE14" s="388"/>
      <c r="BRF14" s="383"/>
      <c r="BRG14" s="384"/>
      <c r="BRH14" s="384"/>
      <c r="BRI14" s="385"/>
      <c r="BRJ14" s="385"/>
      <c r="BRK14" s="385"/>
      <c r="BRL14" s="386"/>
      <c r="BRM14" s="387"/>
      <c r="BRN14" s="387"/>
      <c r="BRO14" s="360"/>
      <c r="BRP14" s="360"/>
      <c r="BRQ14" s="384"/>
      <c r="BRR14" s="234"/>
      <c r="BRS14" s="384"/>
      <c r="BRT14" s="384"/>
      <c r="BRU14" s="388"/>
      <c r="BRV14" s="383"/>
      <c r="BRW14" s="384"/>
      <c r="BRX14" s="384"/>
      <c r="BRY14" s="385"/>
      <c r="BRZ14" s="385"/>
      <c r="BSA14" s="385"/>
      <c r="BSB14" s="386"/>
      <c r="BSC14" s="387"/>
      <c r="BSD14" s="387"/>
      <c r="BSE14" s="360"/>
      <c r="BSF14" s="360"/>
      <c r="BSG14" s="384"/>
      <c r="BSH14" s="234"/>
      <c r="BSI14" s="384"/>
      <c r="BSJ14" s="384"/>
      <c r="BSK14" s="388"/>
      <c r="BSL14" s="383"/>
      <c r="BSM14" s="384"/>
      <c r="BSN14" s="384"/>
      <c r="BSO14" s="385"/>
      <c r="BSP14" s="385"/>
      <c r="BSQ14" s="385"/>
      <c r="BSR14" s="386"/>
      <c r="BSS14" s="387"/>
      <c r="BST14" s="387"/>
      <c r="BSU14" s="360"/>
      <c r="BSV14" s="360"/>
      <c r="BSW14" s="384"/>
      <c r="BSX14" s="234"/>
      <c r="BSY14" s="384"/>
      <c r="BSZ14" s="384"/>
      <c r="BTA14" s="388"/>
      <c r="BTB14" s="383"/>
      <c r="BTC14" s="384"/>
      <c r="BTD14" s="384"/>
      <c r="BTE14" s="385"/>
      <c r="BTF14" s="385"/>
      <c r="BTG14" s="385"/>
      <c r="BTH14" s="386"/>
      <c r="BTI14" s="387"/>
      <c r="BTJ14" s="387"/>
      <c r="BTK14" s="360"/>
      <c r="BTL14" s="360"/>
      <c r="BTM14" s="384"/>
      <c r="BTN14" s="234"/>
      <c r="BTO14" s="384"/>
      <c r="BTP14" s="384"/>
      <c r="BTQ14" s="388"/>
      <c r="BTR14" s="383"/>
      <c r="BTS14" s="384"/>
      <c r="BTT14" s="384"/>
      <c r="BTU14" s="385"/>
      <c r="BTV14" s="385"/>
      <c r="BTW14" s="385"/>
      <c r="BTX14" s="386"/>
      <c r="BTY14" s="387"/>
      <c r="BTZ14" s="387"/>
      <c r="BUA14" s="360"/>
      <c r="BUB14" s="360"/>
      <c r="BUC14" s="384"/>
      <c r="BUD14" s="234"/>
      <c r="BUE14" s="384"/>
      <c r="BUF14" s="384"/>
      <c r="BUG14" s="388"/>
      <c r="BUH14" s="383"/>
      <c r="BUI14" s="384"/>
      <c r="BUJ14" s="384"/>
      <c r="BUK14" s="385"/>
      <c r="BUL14" s="385"/>
      <c r="BUM14" s="385"/>
      <c r="BUN14" s="386"/>
      <c r="BUO14" s="387"/>
      <c r="BUP14" s="387"/>
      <c r="BUQ14" s="360"/>
      <c r="BUR14" s="360"/>
      <c r="BUS14" s="384"/>
      <c r="BUT14" s="234"/>
      <c r="BUU14" s="384"/>
      <c r="BUV14" s="384"/>
      <c r="BUW14" s="388"/>
      <c r="BUX14" s="383"/>
      <c r="BUY14" s="384"/>
      <c r="BUZ14" s="384"/>
      <c r="BVA14" s="385"/>
      <c r="BVB14" s="385"/>
      <c r="BVC14" s="385"/>
      <c r="BVD14" s="386"/>
      <c r="BVE14" s="387"/>
      <c r="BVF14" s="387"/>
      <c r="BVG14" s="360"/>
      <c r="BVH14" s="360"/>
      <c r="BVI14" s="384"/>
      <c r="BVJ14" s="234"/>
      <c r="BVK14" s="384"/>
      <c r="BVL14" s="384"/>
      <c r="BVM14" s="388"/>
      <c r="BVN14" s="383"/>
      <c r="BVO14" s="384"/>
      <c r="BVP14" s="384"/>
      <c r="BVQ14" s="385"/>
      <c r="BVR14" s="385"/>
      <c r="BVS14" s="385"/>
      <c r="BVT14" s="386"/>
      <c r="BVU14" s="387"/>
      <c r="BVV14" s="387"/>
      <c r="BVW14" s="360"/>
      <c r="BVX14" s="360"/>
      <c r="BVY14" s="384"/>
      <c r="BVZ14" s="234"/>
      <c r="BWA14" s="384"/>
      <c r="BWB14" s="384"/>
      <c r="BWC14" s="388"/>
      <c r="BWD14" s="383"/>
      <c r="BWE14" s="384"/>
      <c r="BWF14" s="384"/>
      <c r="BWG14" s="385"/>
      <c r="BWH14" s="385"/>
      <c r="BWI14" s="385"/>
      <c r="BWJ14" s="386"/>
      <c r="BWK14" s="387"/>
      <c r="BWL14" s="387"/>
      <c r="BWM14" s="360"/>
      <c r="BWN14" s="360"/>
      <c r="BWO14" s="384"/>
      <c r="BWP14" s="234"/>
      <c r="BWQ14" s="384"/>
      <c r="BWR14" s="384"/>
      <c r="BWS14" s="388"/>
      <c r="BWT14" s="383"/>
      <c r="BWU14" s="384"/>
      <c r="BWV14" s="384"/>
      <c r="BWW14" s="385"/>
      <c r="BWX14" s="385"/>
      <c r="BWY14" s="385"/>
      <c r="BWZ14" s="386"/>
      <c r="BXA14" s="387"/>
      <c r="BXB14" s="387"/>
      <c r="BXC14" s="360"/>
      <c r="BXD14" s="360"/>
      <c r="BXE14" s="384"/>
      <c r="BXF14" s="234"/>
      <c r="BXG14" s="384"/>
      <c r="BXH14" s="384"/>
      <c r="BXI14" s="388"/>
      <c r="BXJ14" s="383"/>
      <c r="BXK14" s="384"/>
      <c r="BXL14" s="384"/>
      <c r="BXM14" s="385"/>
      <c r="BXN14" s="385"/>
      <c r="BXO14" s="385"/>
      <c r="BXP14" s="386"/>
      <c r="BXQ14" s="387"/>
      <c r="BXR14" s="387"/>
      <c r="BXS14" s="360"/>
      <c r="BXT14" s="360"/>
      <c r="BXU14" s="384"/>
      <c r="BXV14" s="234"/>
      <c r="BXW14" s="384"/>
      <c r="BXX14" s="384"/>
      <c r="BXY14" s="388"/>
      <c r="BXZ14" s="383"/>
      <c r="BYA14" s="384"/>
      <c r="BYB14" s="384"/>
      <c r="BYC14" s="385"/>
      <c r="BYD14" s="385"/>
      <c r="BYE14" s="385"/>
      <c r="BYF14" s="386"/>
      <c r="BYG14" s="387"/>
      <c r="BYH14" s="387"/>
      <c r="BYI14" s="360"/>
      <c r="BYJ14" s="360"/>
      <c r="BYK14" s="384"/>
      <c r="BYL14" s="234"/>
      <c r="BYM14" s="384"/>
      <c r="BYN14" s="384"/>
      <c r="BYO14" s="388"/>
      <c r="BYP14" s="383"/>
      <c r="BYQ14" s="384"/>
      <c r="BYR14" s="384"/>
      <c r="BYS14" s="385"/>
      <c r="BYT14" s="385"/>
      <c r="BYU14" s="385"/>
      <c r="BYV14" s="386"/>
      <c r="BYW14" s="387"/>
      <c r="BYX14" s="387"/>
      <c r="BYY14" s="360"/>
      <c r="BYZ14" s="360"/>
      <c r="BZA14" s="384"/>
      <c r="BZB14" s="234"/>
      <c r="BZC14" s="384"/>
      <c r="BZD14" s="384"/>
      <c r="BZE14" s="388"/>
      <c r="BZF14" s="383"/>
      <c r="BZG14" s="384"/>
      <c r="BZH14" s="384"/>
      <c r="BZI14" s="385"/>
      <c r="BZJ14" s="385"/>
      <c r="BZK14" s="385"/>
      <c r="BZL14" s="386"/>
      <c r="BZM14" s="387"/>
      <c r="BZN14" s="387"/>
      <c r="BZO14" s="360"/>
      <c r="BZP14" s="360"/>
      <c r="BZQ14" s="384"/>
      <c r="BZR14" s="234"/>
      <c r="BZS14" s="384"/>
      <c r="BZT14" s="384"/>
      <c r="BZU14" s="388"/>
      <c r="BZV14" s="383"/>
      <c r="BZW14" s="384"/>
      <c r="BZX14" s="384"/>
      <c r="BZY14" s="385"/>
      <c r="BZZ14" s="385"/>
      <c r="CAA14" s="385"/>
      <c r="CAB14" s="386"/>
      <c r="CAC14" s="387"/>
      <c r="CAD14" s="387"/>
      <c r="CAE14" s="360"/>
      <c r="CAF14" s="360"/>
      <c r="CAG14" s="384"/>
      <c r="CAH14" s="234"/>
      <c r="CAI14" s="384"/>
      <c r="CAJ14" s="384"/>
      <c r="CAK14" s="388"/>
      <c r="CAL14" s="383"/>
      <c r="CAM14" s="384"/>
      <c r="CAN14" s="384"/>
      <c r="CAO14" s="385"/>
      <c r="CAP14" s="385"/>
      <c r="CAQ14" s="385"/>
      <c r="CAR14" s="386"/>
      <c r="CAS14" s="387"/>
      <c r="CAT14" s="387"/>
      <c r="CAU14" s="360"/>
      <c r="CAV14" s="360"/>
      <c r="CAW14" s="384"/>
      <c r="CAX14" s="234"/>
      <c r="CAY14" s="384"/>
      <c r="CAZ14" s="384"/>
      <c r="CBA14" s="388"/>
      <c r="CBB14" s="383"/>
      <c r="CBC14" s="384"/>
      <c r="CBD14" s="384"/>
      <c r="CBE14" s="385"/>
      <c r="CBF14" s="385"/>
      <c r="CBG14" s="385"/>
      <c r="CBH14" s="386"/>
      <c r="CBI14" s="387"/>
      <c r="CBJ14" s="387"/>
      <c r="CBK14" s="360"/>
      <c r="CBL14" s="360"/>
      <c r="CBM14" s="384"/>
      <c r="CBN14" s="234"/>
      <c r="CBO14" s="384"/>
      <c r="CBP14" s="384"/>
      <c r="CBQ14" s="388"/>
      <c r="CBR14" s="383"/>
      <c r="CBS14" s="384"/>
      <c r="CBT14" s="384"/>
      <c r="CBU14" s="385"/>
      <c r="CBV14" s="385"/>
      <c r="CBW14" s="385"/>
      <c r="CBX14" s="386"/>
      <c r="CBY14" s="387"/>
      <c r="CBZ14" s="387"/>
      <c r="CCA14" s="360"/>
      <c r="CCB14" s="360"/>
      <c r="CCC14" s="384"/>
      <c r="CCD14" s="234"/>
      <c r="CCE14" s="384"/>
      <c r="CCF14" s="384"/>
      <c r="CCG14" s="388"/>
      <c r="CCH14" s="383"/>
      <c r="CCI14" s="384"/>
      <c r="CCJ14" s="384"/>
      <c r="CCK14" s="385"/>
      <c r="CCL14" s="385"/>
      <c r="CCM14" s="385"/>
      <c r="CCN14" s="386"/>
      <c r="CCO14" s="387"/>
      <c r="CCP14" s="387"/>
      <c r="CCQ14" s="360"/>
      <c r="CCR14" s="360"/>
      <c r="CCS14" s="384"/>
      <c r="CCT14" s="234"/>
      <c r="CCU14" s="384"/>
      <c r="CCV14" s="384"/>
      <c r="CCW14" s="388"/>
      <c r="CCX14" s="383"/>
      <c r="CCY14" s="384"/>
      <c r="CCZ14" s="384"/>
      <c r="CDA14" s="385"/>
      <c r="CDB14" s="385"/>
      <c r="CDC14" s="385"/>
      <c r="CDD14" s="386"/>
      <c r="CDE14" s="387"/>
      <c r="CDF14" s="387"/>
      <c r="CDG14" s="360"/>
      <c r="CDH14" s="360"/>
      <c r="CDI14" s="384"/>
      <c r="CDJ14" s="234"/>
      <c r="CDK14" s="384"/>
      <c r="CDL14" s="384"/>
      <c r="CDM14" s="388"/>
      <c r="CDN14" s="383"/>
      <c r="CDO14" s="384"/>
      <c r="CDP14" s="384"/>
      <c r="CDQ14" s="385"/>
      <c r="CDR14" s="385"/>
      <c r="CDS14" s="385"/>
      <c r="CDT14" s="386"/>
      <c r="CDU14" s="387"/>
      <c r="CDV14" s="387"/>
      <c r="CDW14" s="360"/>
      <c r="CDX14" s="360"/>
      <c r="CDY14" s="384"/>
      <c r="CDZ14" s="234"/>
      <c r="CEA14" s="384"/>
      <c r="CEB14" s="384"/>
      <c r="CEC14" s="388"/>
      <c r="CED14" s="383"/>
      <c r="CEE14" s="384"/>
      <c r="CEF14" s="384"/>
      <c r="CEG14" s="385"/>
      <c r="CEH14" s="385"/>
      <c r="CEI14" s="385"/>
      <c r="CEJ14" s="386"/>
      <c r="CEK14" s="387"/>
      <c r="CEL14" s="387"/>
      <c r="CEM14" s="360"/>
      <c r="CEN14" s="360"/>
      <c r="CEO14" s="384"/>
      <c r="CEP14" s="234"/>
      <c r="CEQ14" s="384"/>
      <c r="CER14" s="384"/>
      <c r="CES14" s="388"/>
      <c r="CET14" s="383"/>
      <c r="CEU14" s="384"/>
      <c r="CEV14" s="384"/>
      <c r="CEW14" s="385"/>
      <c r="CEX14" s="385"/>
      <c r="CEY14" s="385"/>
      <c r="CEZ14" s="386"/>
      <c r="CFA14" s="387"/>
      <c r="CFB14" s="387"/>
      <c r="CFC14" s="360"/>
      <c r="CFD14" s="360"/>
      <c r="CFE14" s="384"/>
      <c r="CFF14" s="234"/>
      <c r="CFG14" s="384"/>
      <c r="CFH14" s="384"/>
      <c r="CFI14" s="388"/>
      <c r="CFJ14" s="383"/>
      <c r="CFK14" s="384"/>
      <c r="CFL14" s="384"/>
      <c r="CFM14" s="385"/>
      <c r="CFN14" s="385"/>
      <c r="CFO14" s="385"/>
      <c r="CFP14" s="386"/>
      <c r="CFQ14" s="387"/>
      <c r="CFR14" s="387"/>
      <c r="CFS14" s="360"/>
      <c r="CFT14" s="360"/>
      <c r="CFU14" s="384"/>
      <c r="CFV14" s="234"/>
      <c r="CFW14" s="384"/>
      <c r="CFX14" s="384"/>
      <c r="CFY14" s="388"/>
      <c r="CFZ14" s="383"/>
      <c r="CGA14" s="384"/>
      <c r="CGB14" s="384"/>
      <c r="CGC14" s="385"/>
      <c r="CGD14" s="385"/>
      <c r="CGE14" s="385"/>
      <c r="CGF14" s="386"/>
      <c r="CGG14" s="387"/>
      <c r="CGH14" s="387"/>
      <c r="CGI14" s="360"/>
      <c r="CGJ14" s="360"/>
      <c r="CGK14" s="384"/>
      <c r="CGL14" s="234"/>
      <c r="CGM14" s="384"/>
      <c r="CGN14" s="384"/>
      <c r="CGO14" s="388"/>
      <c r="CGP14" s="383"/>
      <c r="CGQ14" s="384"/>
      <c r="CGR14" s="384"/>
      <c r="CGS14" s="385"/>
      <c r="CGT14" s="385"/>
      <c r="CGU14" s="385"/>
      <c r="CGV14" s="386"/>
      <c r="CGW14" s="387"/>
      <c r="CGX14" s="387"/>
      <c r="CGY14" s="360"/>
      <c r="CGZ14" s="360"/>
      <c r="CHA14" s="384"/>
      <c r="CHB14" s="234"/>
      <c r="CHC14" s="384"/>
      <c r="CHD14" s="384"/>
      <c r="CHE14" s="388"/>
      <c r="CHF14" s="383"/>
      <c r="CHG14" s="384"/>
      <c r="CHH14" s="384"/>
      <c r="CHI14" s="385"/>
      <c r="CHJ14" s="385"/>
      <c r="CHK14" s="385"/>
      <c r="CHL14" s="386"/>
      <c r="CHM14" s="387"/>
      <c r="CHN14" s="387"/>
      <c r="CHO14" s="360"/>
      <c r="CHP14" s="360"/>
      <c r="CHQ14" s="384"/>
      <c r="CHR14" s="234"/>
      <c r="CHS14" s="384"/>
      <c r="CHT14" s="384"/>
      <c r="CHU14" s="388"/>
      <c r="CHV14" s="383"/>
      <c r="CHW14" s="384"/>
      <c r="CHX14" s="384"/>
      <c r="CHY14" s="385"/>
      <c r="CHZ14" s="385"/>
      <c r="CIA14" s="385"/>
      <c r="CIB14" s="386"/>
      <c r="CIC14" s="387"/>
      <c r="CID14" s="387"/>
      <c r="CIE14" s="360"/>
      <c r="CIF14" s="360"/>
      <c r="CIG14" s="384"/>
      <c r="CIH14" s="234"/>
      <c r="CII14" s="384"/>
      <c r="CIJ14" s="384"/>
      <c r="CIK14" s="388"/>
      <c r="CIL14" s="383"/>
      <c r="CIM14" s="384"/>
      <c r="CIN14" s="384"/>
      <c r="CIO14" s="385"/>
      <c r="CIP14" s="385"/>
      <c r="CIQ14" s="385"/>
      <c r="CIR14" s="386"/>
      <c r="CIS14" s="387"/>
      <c r="CIT14" s="387"/>
      <c r="CIU14" s="360"/>
      <c r="CIV14" s="360"/>
      <c r="CIW14" s="384"/>
      <c r="CIX14" s="234"/>
      <c r="CIY14" s="384"/>
      <c r="CIZ14" s="384"/>
      <c r="CJA14" s="388"/>
      <c r="CJB14" s="383"/>
      <c r="CJC14" s="384"/>
      <c r="CJD14" s="384"/>
      <c r="CJE14" s="385"/>
      <c r="CJF14" s="385"/>
      <c r="CJG14" s="385"/>
      <c r="CJH14" s="386"/>
      <c r="CJI14" s="387"/>
      <c r="CJJ14" s="387"/>
      <c r="CJK14" s="360"/>
      <c r="CJL14" s="360"/>
      <c r="CJM14" s="384"/>
      <c r="CJN14" s="234"/>
      <c r="CJO14" s="384"/>
      <c r="CJP14" s="384"/>
      <c r="CJQ14" s="388"/>
      <c r="CJR14" s="383"/>
      <c r="CJS14" s="384"/>
      <c r="CJT14" s="384"/>
      <c r="CJU14" s="385"/>
      <c r="CJV14" s="385"/>
      <c r="CJW14" s="385"/>
      <c r="CJX14" s="386"/>
      <c r="CJY14" s="387"/>
      <c r="CJZ14" s="387"/>
      <c r="CKA14" s="360"/>
      <c r="CKB14" s="360"/>
      <c r="CKC14" s="384"/>
      <c r="CKD14" s="234"/>
      <c r="CKE14" s="384"/>
      <c r="CKF14" s="384"/>
      <c r="CKG14" s="388"/>
      <c r="CKH14" s="383"/>
      <c r="CKI14" s="384"/>
      <c r="CKJ14" s="384"/>
      <c r="CKK14" s="385"/>
      <c r="CKL14" s="385"/>
      <c r="CKM14" s="385"/>
      <c r="CKN14" s="386"/>
      <c r="CKO14" s="387"/>
      <c r="CKP14" s="387"/>
      <c r="CKQ14" s="360"/>
      <c r="CKR14" s="360"/>
      <c r="CKS14" s="384"/>
      <c r="CKT14" s="234"/>
      <c r="CKU14" s="384"/>
      <c r="CKV14" s="384"/>
      <c r="CKW14" s="388"/>
      <c r="CKX14" s="383"/>
      <c r="CKY14" s="384"/>
      <c r="CKZ14" s="384"/>
      <c r="CLA14" s="385"/>
      <c r="CLB14" s="385"/>
      <c r="CLC14" s="385"/>
      <c r="CLD14" s="386"/>
      <c r="CLE14" s="387"/>
      <c r="CLF14" s="387"/>
      <c r="CLG14" s="360"/>
      <c r="CLH14" s="360"/>
      <c r="CLI14" s="384"/>
      <c r="CLJ14" s="234"/>
      <c r="CLK14" s="384"/>
      <c r="CLL14" s="384"/>
      <c r="CLM14" s="388"/>
      <c r="CLN14" s="383"/>
      <c r="CLO14" s="384"/>
      <c r="CLP14" s="384"/>
      <c r="CLQ14" s="385"/>
      <c r="CLR14" s="385"/>
      <c r="CLS14" s="385"/>
      <c r="CLT14" s="386"/>
      <c r="CLU14" s="387"/>
      <c r="CLV14" s="387"/>
      <c r="CLW14" s="360"/>
      <c r="CLX14" s="360"/>
      <c r="CLY14" s="384"/>
      <c r="CLZ14" s="234"/>
      <c r="CMA14" s="384"/>
      <c r="CMB14" s="384"/>
      <c r="CMC14" s="388"/>
      <c r="CMD14" s="383"/>
      <c r="CME14" s="384"/>
      <c r="CMF14" s="384"/>
      <c r="CMG14" s="385"/>
      <c r="CMH14" s="385"/>
      <c r="CMI14" s="385"/>
      <c r="CMJ14" s="386"/>
      <c r="CMK14" s="387"/>
      <c r="CML14" s="387"/>
      <c r="CMM14" s="360"/>
      <c r="CMN14" s="360"/>
      <c r="CMO14" s="384"/>
      <c r="CMP14" s="234"/>
      <c r="CMQ14" s="384"/>
      <c r="CMR14" s="384"/>
      <c r="CMS14" s="388"/>
      <c r="CMT14" s="383"/>
      <c r="CMU14" s="384"/>
      <c r="CMV14" s="384"/>
      <c r="CMW14" s="385"/>
      <c r="CMX14" s="385"/>
      <c r="CMY14" s="385"/>
      <c r="CMZ14" s="386"/>
      <c r="CNA14" s="387"/>
      <c r="CNB14" s="387"/>
      <c r="CNC14" s="360"/>
      <c r="CND14" s="360"/>
      <c r="CNE14" s="384"/>
      <c r="CNF14" s="234"/>
      <c r="CNG14" s="384"/>
      <c r="CNH14" s="384"/>
      <c r="CNI14" s="388"/>
      <c r="CNJ14" s="383"/>
      <c r="CNK14" s="384"/>
      <c r="CNL14" s="384"/>
      <c r="CNM14" s="385"/>
      <c r="CNN14" s="385"/>
      <c r="CNO14" s="385"/>
      <c r="CNP14" s="386"/>
      <c r="CNQ14" s="387"/>
      <c r="CNR14" s="387"/>
      <c r="CNS14" s="360"/>
      <c r="CNT14" s="360"/>
      <c r="CNU14" s="384"/>
      <c r="CNV14" s="234"/>
      <c r="CNW14" s="384"/>
      <c r="CNX14" s="384"/>
      <c r="CNY14" s="388"/>
      <c r="CNZ14" s="383"/>
      <c r="COA14" s="384"/>
      <c r="COB14" s="384"/>
      <c r="COC14" s="385"/>
      <c r="COD14" s="385"/>
      <c r="COE14" s="385"/>
      <c r="COF14" s="386"/>
      <c r="COG14" s="387"/>
      <c r="COH14" s="387"/>
      <c r="COI14" s="360"/>
      <c r="COJ14" s="360"/>
      <c r="COK14" s="384"/>
      <c r="COL14" s="234"/>
      <c r="COM14" s="384"/>
      <c r="CON14" s="384"/>
      <c r="COO14" s="388"/>
      <c r="COP14" s="383"/>
      <c r="COQ14" s="384"/>
      <c r="COR14" s="384"/>
      <c r="COS14" s="385"/>
      <c r="COT14" s="385"/>
      <c r="COU14" s="385"/>
      <c r="COV14" s="386"/>
      <c r="COW14" s="387"/>
      <c r="COX14" s="387"/>
      <c r="COY14" s="360"/>
      <c r="COZ14" s="360"/>
      <c r="CPA14" s="384"/>
      <c r="CPB14" s="234"/>
      <c r="CPC14" s="384"/>
      <c r="CPD14" s="384"/>
      <c r="CPE14" s="388"/>
      <c r="CPF14" s="383"/>
      <c r="CPG14" s="384"/>
      <c r="CPH14" s="384"/>
      <c r="CPI14" s="385"/>
      <c r="CPJ14" s="385"/>
      <c r="CPK14" s="385"/>
      <c r="CPL14" s="386"/>
      <c r="CPM14" s="387"/>
      <c r="CPN14" s="387"/>
      <c r="CPO14" s="360"/>
      <c r="CPP14" s="360"/>
      <c r="CPQ14" s="384"/>
      <c r="CPR14" s="234"/>
      <c r="CPS14" s="384"/>
      <c r="CPT14" s="384"/>
      <c r="CPU14" s="388"/>
      <c r="CPV14" s="383"/>
      <c r="CPW14" s="384"/>
      <c r="CPX14" s="384"/>
      <c r="CPY14" s="385"/>
      <c r="CPZ14" s="385"/>
      <c r="CQA14" s="385"/>
      <c r="CQB14" s="386"/>
      <c r="CQC14" s="387"/>
      <c r="CQD14" s="387"/>
      <c r="CQE14" s="360"/>
      <c r="CQF14" s="360"/>
      <c r="CQG14" s="384"/>
      <c r="CQH14" s="234"/>
      <c r="CQI14" s="384"/>
      <c r="CQJ14" s="384"/>
      <c r="CQK14" s="388"/>
      <c r="CQL14" s="383"/>
      <c r="CQM14" s="384"/>
      <c r="CQN14" s="384"/>
      <c r="CQO14" s="385"/>
      <c r="CQP14" s="385"/>
      <c r="CQQ14" s="385"/>
      <c r="CQR14" s="386"/>
      <c r="CQS14" s="387"/>
      <c r="CQT14" s="387"/>
      <c r="CQU14" s="360"/>
      <c r="CQV14" s="360"/>
      <c r="CQW14" s="384"/>
      <c r="CQX14" s="234"/>
      <c r="CQY14" s="384"/>
      <c r="CQZ14" s="384"/>
      <c r="CRA14" s="388"/>
      <c r="CRB14" s="383"/>
      <c r="CRC14" s="384"/>
      <c r="CRD14" s="384"/>
      <c r="CRE14" s="385"/>
      <c r="CRF14" s="385"/>
      <c r="CRG14" s="385"/>
      <c r="CRH14" s="386"/>
      <c r="CRI14" s="387"/>
      <c r="CRJ14" s="387"/>
      <c r="CRK14" s="360"/>
      <c r="CRL14" s="360"/>
      <c r="CRM14" s="384"/>
      <c r="CRN14" s="234"/>
      <c r="CRO14" s="384"/>
      <c r="CRP14" s="384"/>
      <c r="CRQ14" s="388"/>
      <c r="CRR14" s="383"/>
      <c r="CRS14" s="384"/>
      <c r="CRT14" s="384"/>
      <c r="CRU14" s="385"/>
      <c r="CRV14" s="385"/>
      <c r="CRW14" s="385"/>
      <c r="CRX14" s="386"/>
      <c r="CRY14" s="387"/>
      <c r="CRZ14" s="387"/>
      <c r="CSA14" s="360"/>
      <c r="CSB14" s="360"/>
      <c r="CSC14" s="384"/>
      <c r="CSD14" s="234"/>
      <c r="CSE14" s="384"/>
      <c r="CSF14" s="384"/>
      <c r="CSG14" s="388"/>
      <c r="CSH14" s="383"/>
      <c r="CSI14" s="384"/>
      <c r="CSJ14" s="384"/>
      <c r="CSK14" s="385"/>
      <c r="CSL14" s="385"/>
      <c r="CSM14" s="385"/>
      <c r="CSN14" s="386"/>
      <c r="CSO14" s="387"/>
      <c r="CSP14" s="387"/>
      <c r="CSQ14" s="360"/>
      <c r="CSR14" s="360"/>
      <c r="CSS14" s="384"/>
      <c r="CST14" s="234"/>
      <c r="CSU14" s="384"/>
      <c r="CSV14" s="384"/>
      <c r="CSW14" s="388"/>
      <c r="CSX14" s="383"/>
      <c r="CSY14" s="384"/>
      <c r="CSZ14" s="384"/>
      <c r="CTA14" s="385"/>
      <c r="CTB14" s="385"/>
      <c r="CTC14" s="385"/>
      <c r="CTD14" s="386"/>
      <c r="CTE14" s="387"/>
      <c r="CTF14" s="387"/>
      <c r="CTG14" s="360"/>
      <c r="CTH14" s="360"/>
      <c r="CTI14" s="384"/>
      <c r="CTJ14" s="234"/>
      <c r="CTK14" s="384"/>
      <c r="CTL14" s="384"/>
      <c r="CTM14" s="388"/>
      <c r="CTN14" s="383"/>
      <c r="CTO14" s="384"/>
      <c r="CTP14" s="384"/>
      <c r="CTQ14" s="385"/>
      <c r="CTR14" s="385"/>
      <c r="CTS14" s="385"/>
      <c r="CTT14" s="386"/>
      <c r="CTU14" s="387"/>
      <c r="CTV14" s="387"/>
      <c r="CTW14" s="360"/>
      <c r="CTX14" s="360"/>
      <c r="CTY14" s="384"/>
      <c r="CTZ14" s="234"/>
      <c r="CUA14" s="384"/>
      <c r="CUB14" s="384"/>
      <c r="CUC14" s="388"/>
      <c r="CUD14" s="383"/>
      <c r="CUE14" s="384"/>
      <c r="CUF14" s="384"/>
      <c r="CUG14" s="385"/>
      <c r="CUH14" s="385"/>
      <c r="CUI14" s="385"/>
      <c r="CUJ14" s="386"/>
      <c r="CUK14" s="387"/>
      <c r="CUL14" s="387"/>
      <c r="CUM14" s="360"/>
      <c r="CUN14" s="360"/>
      <c r="CUO14" s="384"/>
      <c r="CUP14" s="234"/>
      <c r="CUQ14" s="384"/>
      <c r="CUR14" s="384"/>
      <c r="CUS14" s="388"/>
      <c r="CUT14" s="383"/>
      <c r="CUU14" s="384"/>
      <c r="CUV14" s="384"/>
      <c r="CUW14" s="385"/>
      <c r="CUX14" s="385"/>
      <c r="CUY14" s="385"/>
      <c r="CUZ14" s="386"/>
      <c r="CVA14" s="387"/>
      <c r="CVB14" s="387"/>
      <c r="CVC14" s="360"/>
      <c r="CVD14" s="360"/>
      <c r="CVE14" s="384"/>
      <c r="CVF14" s="234"/>
      <c r="CVG14" s="384"/>
      <c r="CVH14" s="384"/>
      <c r="CVI14" s="388"/>
      <c r="CVJ14" s="383"/>
      <c r="CVK14" s="384"/>
      <c r="CVL14" s="384"/>
      <c r="CVM14" s="385"/>
      <c r="CVN14" s="385"/>
      <c r="CVO14" s="385"/>
      <c r="CVP14" s="386"/>
      <c r="CVQ14" s="387"/>
      <c r="CVR14" s="387"/>
      <c r="CVS14" s="360"/>
      <c r="CVT14" s="360"/>
      <c r="CVU14" s="384"/>
      <c r="CVV14" s="234"/>
      <c r="CVW14" s="384"/>
      <c r="CVX14" s="384"/>
      <c r="CVY14" s="388"/>
      <c r="CVZ14" s="383"/>
      <c r="CWA14" s="384"/>
      <c r="CWB14" s="384"/>
      <c r="CWC14" s="385"/>
      <c r="CWD14" s="385"/>
      <c r="CWE14" s="385"/>
      <c r="CWF14" s="386"/>
      <c r="CWG14" s="387"/>
      <c r="CWH14" s="387"/>
      <c r="CWI14" s="360"/>
      <c r="CWJ14" s="360"/>
      <c r="CWK14" s="384"/>
      <c r="CWL14" s="234"/>
      <c r="CWM14" s="384"/>
      <c r="CWN14" s="384"/>
      <c r="CWO14" s="388"/>
      <c r="CWP14" s="383"/>
      <c r="CWQ14" s="384"/>
      <c r="CWR14" s="384"/>
      <c r="CWS14" s="385"/>
      <c r="CWT14" s="385"/>
      <c r="CWU14" s="385"/>
      <c r="CWV14" s="386"/>
      <c r="CWW14" s="387"/>
      <c r="CWX14" s="387"/>
      <c r="CWY14" s="360"/>
      <c r="CWZ14" s="360"/>
      <c r="CXA14" s="384"/>
      <c r="CXB14" s="234"/>
      <c r="CXC14" s="384"/>
      <c r="CXD14" s="384"/>
      <c r="CXE14" s="388"/>
      <c r="CXF14" s="383"/>
      <c r="CXG14" s="384"/>
      <c r="CXH14" s="384"/>
      <c r="CXI14" s="385"/>
      <c r="CXJ14" s="385"/>
      <c r="CXK14" s="385"/>
      <c r="CXL14" s="386"/>
      <c r="CXM14" s="387"/>
      <c r="CXN14" s="387"/>
      <c r="CXO14" s="360"/>
      <c r="CXP14" s="360"/>
      <c r="CXQ14" s="384"/>
      <c r="CXR14" s="234"/>
      <c r="CXS14" s="384"/>
      <c r="CXT14" s="384"/>
      <c r="CXU14" s="388"/>
      <c r="CXV14" s="383"/>
      <c r="CXW14" s="384"/>
      <c r="CXX14" s="384"/>
      <c r="CXY14" s="385"/>
      <c r="CXZ14" s="385"/>
      <c r="CYA14" s="385"/>
      <c r="CYB14" s="386"/>
      <c r="CYC14" s="387"/>
      <c r="CYD14" s="387"/>
      <c r="CYE14" s="360"/>
      <c r="CYF14" s="360"/>
      <c r="CYG14" s="384"/>
      <c r="CYH14" s="234"/>
      <c r="CYI14" s="384"/>
      <c r="CYJ14" s="384"/>
      <c r="CYK14" s="388"/>
      <c r="CYL14" s="383"/>
      <c r="CYM14" s="384"/>
      <c r="CYN14" s="384"/>
      <c r="CYO14" s="385"/>
      <c r="CYP14" s="385"/>
      <c r="CYQ14" s="385"/>
      <c r="CYR14" s="386"/>
      <c r="CYS14" s="387"/>
      <c r="CYT14" s="387"/>
      <c r="CYU14" s="360"/>
      <c r="CYV14" s="360"/>
      <c r="CYW14" s="384"/>
      <c r="CYX14" s="234"/>
      <c r="CYY14" s="384"/>
      <c r="CYZ14" s="384"/>
      <c r="CZA14" s="388"/>
      <c r="CZB14" s="383"/>
      <c r="CZC14" s="384"/>
      <c r="CZD14" s="384"/>
      <c r="CZE14" s="385"/>
      <c r="CZF14" s="385"/>
      <c r="CZG14" s="385"/>
      <c r="CZH14" s="386"/>
      <c r="CZI14" s="387"/>
      <c r="CZJ14" s="387"/>
      <c r="CZK14" s="360"/>
      <c r="CZL14" s="360"/>
      <c r="CZM14" s="384"/>
      <c r="CZN14" s="234"/>
      <c r="CZO14" s="384"/>
      <c r="CZP14" s="384"/>
      <c r="CZQ14" s="388"/>
      <c r="CZR14" s="383"/>
      <c r="CZS14" s="384"/>
      <c r="CZT14" s="384"/>
      <c r="CZU14" s="385"/>
      <c r="CZV14" s="385"/>
      <c r="CZW14" s="385"/>
      <c r="CZX14" s="386"/>
      <c r="CZY14" s="387"/>
      <c r="CZZ14" s="387"/>
      <c r="DAA14" s="360"/>
      <c r="DAB14" s="360"/>
      <c r="DAC14" s="384"/>
      <c r="DAD14" s="234"/>
      <c r="DAE14" s="384"/>
      <c r="DAF14" s="384"/>
      <c r="DAG14" s="388"/>
      <c r="DAH14" s="383"/>
      <c r="DAI14" s="384"/>
      <c r="DAJ14" s="384"/>
      <c r="DAK14" s="385"/>
      <c r="DAL14" s="385"/>
      <c r="DAM14" s="385"/>
      <c r="DAN14" s="386"/>
      <c r="DAO14" s="387"/>
      <c r="DAP14" s="387"/>
      <c r="DAQ14" s="360"/>
      <c r="DAR14" s="360"/>
      <c r="DAS14" s="384"/>
      <c r="DAT14" s="234"/>
      <c r="DAU14" s="384"/>
      <c r="DAV14" s="384"/>
      <c r="DAW14" s="388"/>
      <c r="DAX14" s="383"/>
      <c r="DAY14" s="384"/>
      <c r="DAZ14" s="384"/>
      <c r="DBA14" s="385"/>
      <c r="DBB14" s="385"/>
      <c r="DBC14" s="385"/>
      <c r="DBD14" s="386"/>
      <c r="DBE14" s="387"/>
      <c r="DBF14" s="387"/>
      <c r="DBG14" s="360"/>
      <c r="DBH14" s="360"/>
      <c r="DBI14" s="384"/>
      <c r="DBJ14" s="234"/>
      <c r="DBK14" s="384"/>
      <c r="DBL14" s="384"/>
      <c r="DBM14" s="388"/>
      <c r="DBN14" s="383"/>
      <c r="DBO14" s="384"/>
      <c r="DBP14" s="384"/>
      <c r="DBQ14" s="385"/>
      <c r="DBR14" s="385"/>
      <c r="DBS14" s="385"/>
      <c r="DBT14" s="386"/>
      <c r="DBU14" s="387"/>
      <c r="DBV14" s="387"/>
      <c r="DBW14" s="360"/>
      <c r="DBX14" s="360"/>
      <c r="DBY14" s="384"/>
      <c r="DBZ14" s="234"/>
      <c r="DCA14" s="384"/>
      <c r="DCB14" s="384"/>
      <c r="DCC14" s="388"/>
      <c r="DCD14" s="383"/>
      <c r="DCE14" s="384"/>
      <c r="DCF14" s="384"/>
      <c r="DCG14" s="385"/>
      <c r="DCH14" s="385"/>
      <c r="DCI14" s="385"/>
      <c r="DCJ14" s="386"/>
      <c r="DCK14" s="387"/>
      <c r="DCL14" s="387"/>
      <c r="DCM14" s="360"/>
      <c r="DCN14" s="360"/>
      <c r="DCO14" s="384"/>
      <c r="DCP14" s="234"/>
      <c r="DCQ14" s="384"/>
      <c r="DCR14" s="384"/>
      <c r="DCS14" s="388"/>
      <c r="DCT14" s="383"/>
      <c r="DCU14" s="384"/>
      <c r="DCV14" s="384"/>
      <c r="DCW14" s="385"/>
      <c r="DCX14" s="385"/>
      <c r="DCY14" s="385"/>
      <c r="DCZ14" s="386"/>
      <c r="DDA14" s="387"/>
      <c r="DDB14" s="387"/>
      <c r="DDC14" s="360"/>
      <c r="DDD14" s="360"/>
      <c r="DDE14" s="384"/>
      <c r="DDF14" s="234"/>
      <c r="DDG14" s="384"/>
      <c r="DDH14" s="384"/>
      <c r="DDI14" s="388"/>
      <c r="DDJ14" s="383"/>
      <c r="DDK14" s="384"/>
      <c r="DDL14" s="384"/>
      <c r="DDM14" s="385"/>
      <c r="DDN14" s="385"/>
      <c r="DDO14" s="385"/>
      <c r="DDP14" s="386"/>
      <c r="DDQ14" s="387"/>
      <c r="DDR14" s="387"/>
      <c r="DDS14" s="360"/>
      <c r="DDT14" s="360"/>
      <c r="DDU14" s="384"/>
      <c r="DDV14" s="234"/>
      <c r="DDW14" s="384"/>
      <c r="DDX14" s="384"/>
      <c r="DDY14" s="388"/>
      <c r="DDZ14" s="383"/>
      <c r="DEA14" s="384"/>
      <c r="DEB14" s="384"/>
      <c r="DEC14" s="385"/>
      <c r="DED14" s="385"/>
      <c r="DEE14" s="385"/>
      <c r="DEF14" s="386"/>
      <c r="DEG14" s="387"/>
      <c r="DEH14" s="387"/>
      <c r="DEI14" s="360"/>
      <c r="DEJ14" s="360"/>
      <c r="DEK14" s="384"/>
      <c r="DEL14" s="234"/>
      <c r="DEM14" s="384"/>
      <c r="DEN14" s="384"/>
      <c r="DEO14" s="388"/>
      <c r="DEP14" s="383"/>
      <c r="DEQ14" s="384"/>
      <c r="DER14" s="384"/>
      <c r="DES14" s="385"/>
      <c r="DET14" s="385"/>
      <c r="DEU14" s="385"/>
      <c r="DEV14" s="386"/>
      <c r="DEW14" s="387"/>
      <c r="DEX14" s="387"/>
      <c r="DEY14" s="360"/>
      <c r="DEZ14" s="360"/>
      <c r="DFA14" s="384"/>
      <c r="DFB14" s="234"/>
      <c r="DFC14" s="384"/>
      <c r="DFD14" s="384"/>
      <c r="DFE14" s="388"/>
      <c r="DFF14" s="383"/>
      <c r="DFG14" s="384"/>
      <c r="DFH14" s="384"/>
      <c r="DFI14" s="385"/>
      <c r="DFJ14" s="385"/>
      <c r="DFK14" s="385"/>
      <c r="DFL14" s="386"/>
      <c r="DFM14" s="387"/>
      <c r="DFN14" s="387"/>
      <c r="DFO14" s="360"/>
      <c r="DFP14" s="360"/>
      <c r="DFQ14" s="384"/>
      <c r="DFR14" s="234"/>
      <c r="DFS14" s="384"/>
      <c r="DFT14" s="384"/>
      <c r="DFU14" s="388"/>
      <c r="DFV14" s="383"/>
      <c r="DFW14" s="384"/>
      <c r="DFX14" s="384"/>
      <c r="DFY14" s="385"/>
      <c r="DFZ14" s="385"/>
      <c r="DGA14" s="385"/>
      <c r="DGB14" s="386"/>
      <c r="DGC14" s="387"/>
      <c r="DGD14" s="387"/>
      <c r="DGE14" s="360"/>
      <c r="DGF14" s="360"/>
      <c r="DGG14" s="384"/>
      <c r="DGH14" s="234"/>
      <c r="DGI14" s="384"/>
      <c r="DGJ14" s="384"/>
      <c r="DGK14" s="388"/>
      <c r="DGL14" s="383"/>
      <c r="DGM14" s="384"/>
      <c r="DGN14" s="384"/>
      <c r="DGO14" s="385"/>
      <c r="DGP14" s="385"/>
      <c r="DGQ14" s="385"/>
      <c r="DGR14" s="386"/>
      <c r="DGS14" s="387"/>
      <c r="DGT14" s="387"/>
      <c r="DGU14" s="360"/>
      <c r="DGV14" s="360"/>
      <c r="DGW14" s="384"/>
      <c r="DGX14" s="234"/>
      <c r="DGY14" s="384"/>
      <c r="DGZ14" s="384"/>
      <c r="DHA14" s="388"/>
      <c r="DHB14" s="383"/>
      <c r="DHC14" s="384"/>
      <c r="DHD14" s="384"/>
      <c r="DHE14" s="385"/>
      <c r="DHF14" s="385"/>
      <c r="DHG14" s="385"/>
      <c r="DHH14" s="386"/>
      <c r="DHI14" s="387"/>
      <c r="DHJ14" s="387"/>
      <c r="DHK14" s="360"/>
      <c r="DHL14" s="360"/>
      <c r="DHM14" s="384"/>
      <c r="DHN14" s="234"/>
      <c r="DHO14" s="384"/>
      <c r="DHP14" s="384"/>
      <c r="DHQ14" s="388"/>
      <c r="DHR14" s="383"/>
      <c r="DHS14" s="384"/>
      <c r="DHT14" s="384"/>
      <c r="DHU14" s="385"/>
      <c r="DHV14" s="385"/>
      <c r="DHW14" s="385"/>
      <c r="DHX14" s="386"/>
      <c r="DHY14" s="387"/>
      <c r="DHZ14" s="387"/>
      <c r="DIA14" s="360"/>
      <c r="DIB14" s="360"/>
      <c r="DIC14" s="384"/>
      <c r="DID14" s="234"/>
      <c r="DIE14" s="384"/>
      <c r="DIF14" s="384"/>
      <c r="DIG14" s="388"/>
      <c r="DIH14" s="383"/>
      <c r="DII14" s="384"/>
      <c r="DIJ14" s="384"/>
      <c r="DIK14" s="385"/>
      <c r="DIL14" s="385"/>
      <c r="DIM14" s="385"/>
      <c r="DIN14" s="386"/>
      <c r="DIO14" s="387"/>
      <c r="DIP14" s="387"/>
      <c r="DIQ14" s="360"/>
      <c r="DIR14" s="360"/>
      <c r="DIS14" s="384"/>
      <c r="DIT14" s="234"/>
      <c r="DIU14" s="384"/>
      <c r="DIV14" s="384"/>
      <c r="DIW14" s="388"/>
      <c r="DIX14" s="383"/>
      <c r="DIY14" s="384"/>
      <c r="DIZ14" s="384"/>
      <c r="DJA14" s="385"/>
      <c r="DJB14" s="385"/>
      <c r="DJC14" s="385"/>
      <c r="DJD14" s="386"/>
      <c r="DJE14" s="387"/>
      <c r="DJF14" s="387"/>
      <c r="DJG14" s="360"/>
      <c r="DJH14" s="360"/>
      <c r="DJI14" s="384"/>
      <c r="DJJ14" s="234"/>
      <c r="DJK14" s="384"/>
      <c r="DJL14" s="384"/>
      <c r="DJM14" s="388"/>
      <c r="DJN14" s="383"/>
      <c r="DJO14" s="384"/>
      <c r="DJP14" s="384"/>
      <c r="DJQ14" s="385"/>
      <c r="DJR14" s="385"/>
      <c r="DJS14" s="385"/>
      <c r="DJT14" s="386"/>
      <c r="DJU14" s="387"/>
      <c r="DJV14" s="387"/>
      <c r="DJW14" s="360"/>
      <c r="DJX14" s="360"/>
      <c r="DJY14" s="384"/>
      <c r="DJZ14" s="234"/>
      <c r="DKA14" s="384"/>
      <c r="DKB14" s="384"/>
      <c r="DKC14" s="388"/>
      <c r="DKD14" s="383"/>
      <c r="DKE14" s="384"/>
      <c r="DKF14" s="384"/>
      <c r="DKG14" s="385"/>
      <c r="DKH14" s="385"/>
      <c r="DKI14" s="385"/>
      <c r="DKJ14" s="386"/>
      <c r="DKK14" s="387"/>
      <c r="DKL14" s="387"/>
      <c r="DKM14" s="360"/>
      <c r="DKN14" s="360"/>
      <c r="DKO14" s="384"/>
      <c r="DKP14" s="234"/>
      <c r="DKQ14" s="384"/>
      <c r="DKR14" s="384"/>
      <c r="DKS14" s="388"/>
      <c r="DKT14" s="383"/>
      <c r="DKU14" s="384"/>
      <c r="DKV14" s="384"/>
      <c r="DKW14" s="385"/>
      <c r="DKX14" s="385"/>
      <c r="DKY14" s="385"/>
      <c r="DKZ14" s="386"/>
      <c r="DLA14" s="387"/>
      <c r="DLB14" s="387"/>
      <c r="DLC14" s="360"/>
      <c r="DLD14" s="360"/>
      <c r="DLE14" s="384"/>
      <c r="DLF14" s="234"/>
      <c r="DLG14" s="384"/>
      <c r="DLH14" s="384"/>
      <c r="DLI14" s="388"/>
      <c r="DLJ14" s="383"/>
      <c r="DLK14" s="384"/>
      <c r="DLL14" s="384"/>
      <c r="DLM14" s="385"/>
      <c r="DLN14" s="385"/>
      <c r="DLO14" s="385"/>
      <c r="DLP14" s="386"/>
      <c r="DLQ14" s="387"/>
      <c r="DLR14" s="387"/>
      <c r="DLS14" s="360"/>
      <c r="DLT14" s="360"/>
      <c r="DLU14" s="384"/>
      <c r="DLV14" s="234"/>
      <c r="DLW14" s="384"/>
      <c r="DLX14" s="384"/>
      <c r="DLY14" s="388"/>
      <c r="DLZ14" s="383"/>
      <c r="DMA14" s="384"/>
      <c r="DMB14" s="384"/>
      <c r="DMC14" s="385"/>
      <c r="DMD14" s="385"/>
      <c r="DME14" s="385"/>
      <c r="DMF14" s="386"/>
      <c r="DMG14" s="387"/>
      <c r="DMH14" s="387"/>
      <c r="DMI14" s="360"/>
      <c r="DMJ14" s="360"/>
      <c r="DMK14" s="384"/>
      <c r="DML14" s="234"/>
      <c r="DMM14" s="384"/>
      <c r="DMN14" s="384"/>
      <c r="DMO14" s="388"/>
      <c r="DMP14" s="383"/>
      <c r="DMQ14" s="384"/>
      <c r="DMR14" s="384"/>
      <c r="DMS14" s="385"/>
      <c r="DMT14" s="385"/>
      <c r="DMU14" s="385"/>
      <c r="DMV14" s="386"/>
      <c r="DMW14" s="387"/>
      <c r="DMX14" s="387"/>
      <c r="DMY14" s="360"/>
      <c r="DMZ14" s="360"/>
      <c r="DNA14" s="384"/>
      <c r="DNB14" s="234"/>
      <c r="DNC14" s="384"/>
      <c r="DND14" s="384"/>
      <c r="DNE14" s="388"/>
      <c r="DNF14" s="383"/>
      <c r="DNG14" s="384"/>
      <c r="DNH14" s="384"/>
      <c r="DNI14" s="385"/>
      <c r="DNJ14" s="385"/>
      <c r="DNK14" s="385"/>
      <c r="DNL14" s="386"/>
      <c r="DNM14" s="387"/>
      <c r="DNN14" s="387"/>
      <c r="DNO14" s="360"/>
      <c r="DNP14" s="360"/>
      <c r="DNQ14" s="384"/>
      <c r="DNR14" s="234"/>
      <c r="DNS14" s="384"/>
      <c r="DNT14" s="384"/>
      <c r="DNU14" s="388"/>
      <c r="DNV14" s="383"/>
      <c r="DNW14" s="384"/>
      <c r="DNX14" s="384"/>
      <c r="DNY14" s="385"/>
      <c r="DNZ14" s="385"/>
      <c r="DOA14" s="385"/>
      <c r="DOB14" s="386"/>
      <c r="DOC14" s="387"/>
      <c r="DOD14" s="387"/>
      <c r="DOE14" s="360"/>
      <c r="DOF14" s="360"/>
      <c r="DOG14" s="384"/>
      <c r="DOH14" s="234"/>
      <c r="DOI14" s="384"/>
      <c r="DOJ14" s="384"/>
      <c r="DOK14" s="388"/>
      <c r="DOL14" s="383"/>
      <c r="DOM14" s="384"/>
      <c r="DON14" s="384"/>
      <c r="DOO14" s="385"/>
      <c r="DOP14" s="385"/>
      <c r="DOQ14" s="385"/>
      <c r="DOR14" s="386"/>
      <c r="DOS14" s="387"/>
      <c r="DOT14" s="387"/>
      <c r="DOU14" s="360"/>
      <c r="DOV14" s="360"/>
      <c r="DOW14" s="384"/>
      <c r="DOX14" s="234"/>
      <c r="DOY14" s="384"/>
      <c r="DOZ14" s="384"/>
      <c r="DPA14" s="388"/>
      <c r="DPB14" s="383"/>
      <c r="DPC14" s="384"/>
      <c r="DPD14" s="384"/>
      <c r="DPE14" s="385"/>
      <c r="DPF14" s="385"/>
      <c r="DPG14" s="385"/>
      <c r="DPH14" s="386"/>
      <c r="DPI14" s="387"/>
      <c r="DPJ14" s="387"/>
      <c r="DPK14" s="360"/>
      <c r="DPL14" s="360"/>
      <c r="DPM14" s="384"/>
      <c r="DPN14" s="234"/>
      <c r="DPO14" s="384"/>
      <c r="DPP14" s="384"/>
      <c r="DPQ14" s="388"/>
      <c r="DPR14" s="383"/>
      <c r="DPS14" s="384"/>
      <c r="DPT14" s="384"/>
      <c r="DPU14" s="385"/>
      <c r="DPV14" s="385"/>
      <c r="DPW14" s="385"/>
      <c r="DPX14" s="386"/>
      <c r="DPY14" s="387"/>
      <c r="DPZ14" s="387"/>
      <c r="DQA14" s="360"/>
      <c r="DQB14" s="360"/>
      <c r="DQC14" s="384"/>
      <c r="DQD14" s="234"/>
      <c r="DQE14" s="384"/>
      <c r="DQF14" s="384"/>
      <c r="DQG14" s="388"/>
      <c r="DQH14" s="383"/>
      <c r="DQI14" s="384"/>
      <c r="DQJ14" s="384"/>
      <c r="DQK14" s="385"/>
      <c r="DQL14" s="385"/>
      <c r="DQM14" s="385"/>
      <c r="DQN14" s="386"/>
      <c r="DQO14" s="387"/>
      <c r="DQP14" s="387"/>
      <c r="DQQ14" s="360"/>
      <c r="DQR14" s="360"/>
      <c r="DQS14" s="384"/>
      <c r="DQT14" s="234"/>
      <c r="DQU14" s="384"/>
      <c r="DQV14" s="384"/>
      <c r="DQW14" s="388"/>
      <c r="DQX14" s="383"/>
      <c r="DQY14" s="384"/>
      <c r="DQZ14" s="384"/>
      <c r="DRA14" s="385"/>
      <c r="DRB14" s="385"/>
      <c r="DRC14" s="385"/>
      <c r="DRD14" s="386"/>
      <c r="DRE14" s="387"/>
      <c r="DRF14" s="387"/>
      <c r="DRG14" s="360"/>
      <c r="DRH14" s="360"/>
      <c r="DRI14" s="384"/>
      <c r="DRJ14" s="234"/>
      <c r="DRK14" s="384"/>
      <c r="DRL14" s="384"/>
      <c r="DRM14" s="388"/>
      <c r="DRN14" s="383"/>
      <c r="DRO14" s="384"/>
      <c r="DRP14" s="384"/>
      <c r="DRQ14" s="385"/>
      <c r="DRR14" s="385"/>
      <c r="DRS14" s="385"/>
      <c r="DRT14" s="386"/>
      <c r="DRU14" s="387"/>
      <c r="DRV14" s="387"/>
      <c r="DRW14" s="360"/>
      <c r="DRX14" s="360"/>
      <c r="DRY14" s="384"/>
      <c r="DRZ14" s="234"/>
      <c r="DSA14" s="384"/>
      <c r="DSB14" s="384"/>
      <c r="DSC14" s="388"/>
      <c r="DSD14" s="383"/>
      <c r="DSE14" s="384"/>
      <c r="DSF14" s="384"/>
      <c r="DSG14" s="385"/>
      <c r="DSH14" s="385"/>
      <c r="DSI14" s="385"/>
      <c r="DSJ14" s="386"/>
      <c r="DSK14" s="387"/>
      <c r="DSL14" s="387"/>
      <c r="DSM14" s="360"/>
      <c r="DSN14" s="360"/>
      <c r="DSO14" s="384"/>
      <c r="DSP14" s="234"/>
      <c r="DSQ14" s="384"/>
      <c r="DSR14" s="384"/>
      <c r="DSS14" s="388"/>
      <c r="DST14" s="383"/>
      <c r="DSU14" s="384"/>
      <c r="DSV14" s="384"/>
      <c r="DSW14" s="385"/>
      <c r="DSX14" s="385"/>
      <c r="DSY14" s="385"/>
      <c r="DSZ14" s="386"/>
      <c r="DTA14" s="387"/>
      <c r="DTB14" s="387"/>
      <c r="DTC14" s="360"/>
      <c r="DTD14" s="360"/>
      <c r="DTE14" s="384"/>
      <c r="DTF14" s="234"/>
      <c r="DTG14" s="384"/>
      <c r="DTH14" s="384"/>
      <c r="DTI14" s="388"/>
      <c r="DTJ14" s="383"/>
      <c r="DTK14" s="384"/>
      <c r="DTL14" s="384"/>
      <c r="DTM14" s="385"/>
      <c r="DTN14" s="385"/>
      <c r="DTO14" s="385"/>
      <c r="DTP14" s="386"/>
      <c r="DTQ14" s="387"/>
      <c r="DTR14" s="387"/>
      <c r="DTS14" s="360"/>
      <c r="DTT14" s="360"/>
      <c r="DTU14" s="384"/>
      <c r="DTV14" s="234"/>
      <c r="DTW14" s="384"/>
      <c r="DTX14" s="384"/>
      <c r="DTY14" s="388"/>
      <c r="DTZ14" s="383"/>
      <c r="DUA14" s="384"/>
      <c r="DUB14" s="384"/>
      <c r="DUC14" s="385"/>
      <c r="DUD14" s="385"/>
      <c r="DUE14" s="385"/>
      <c r="DUF14" s="386"/>
      <c r="DUG14" s="387"/>
      <c r="DUH14" s="387"/>
      <c r="DUI14" s="360"/>
      <c r="DUJ14" s="360"/>
      <c r="DUK14" s="384"/>
      <c r="DUL14" s="234"/>
      <c r="DUM14" s="384"/>
      <c r="DUN14" s="384"/>
      <c r="DUO14" s="388"/>
      <c r="DUP14" s="383"/>
      <c r="DUQ14" s="384"/>
      <c r="DUR14" s="384"/>
      <c r="DUS14" s="385"/>
      <c r="DUT14" s="385"/>
      <c r="DUU14" s="385"/>
      <c r="DUV14" s="386"/>
      <c r="DUW14" s="387"/>
      <c r="DUX14" s="387"/>
      <c r="DUY14" s="360"/>
      <c r="DUZ14" s="360"/>
      <c r="DVA14" s="384"/>
      <c r="DVB14" s="234"/>
      <c r="DVC14" s="384"/>
      <c r="DVD14" s="384"/>
      <c r="DVE14" s="388"/>
      <c r="DVF14" s="383"/>
      <c r="DVG14" s="384"/>
      <c r="DVH14" s="384"/>
      <c r="DVI14" s="385"/>
      <c r="DVJ14" s="385"/>
      <c r="DVK14" s="385"/>
      <c r="DVL14" s="386"/>
      <c r="DVM14" s="387"/>
      <c r="DVN14" s="387"/>
      <c r="DVO14" s="360"/>
      <c r="DVP14" s="360"/>
      <c r="DVQ14" s="384"/>
      <c r="DVR14" s="234"/>
      <c r="DVS14" s="384"/>
      <c r="DVT14" s="384"/>
      <c r="DVU14" s="388"/>
      <c r="DVV14" s="383"/>
      <c r="DVW14" s="384"/>
      <c r="DVX14" s="384"/>
      <c r="DVY14" s="385"/>
      <c r="DVZ14" s="385"/>
      <c r="DWA14" s="385"/>
      <c r="DWB14" s="386"/>
      <c r="DWC14" s="387"/>
      <c r="DWD14" s="387"/>
      <c r="DWE14" s="360"/>
      <c r="DWF14" s="360"/>
      <c r="DWG14" s="384"/>
      <c r="DWH14" s="234"/>
      <c r="DWI14" s="384"/>
      <c r="DWJ14" s="384"/>
      <c r="DWK14" s="388"/>
      <c r="DWL14" s="383"/>
      <c r="DWM14" s="384"/>
      <c r="DWN14" s="384"/>
      <c r="DWO14" s="385"/>
      <c r="DWP14" s="385"/>
      <c r="DWQ14" s="385"/>
      <c r="DWR14" s="386"/>
      <c r="DWS14" s="387"/>
      <c r="DWT14" s="387"/>
      <c r="DWU14" s="360"/>
      <c r="DWV14" s="360"/>
      <c r="DWW14" s="384"/>
      <c r="DWX14" s="234"/>
      <c r="DWY14" s="384"/>
      <c r="DWZ14" s="384"/>
      <c r="DXA14" s="388"/>
      <c r="DXB14" s="383"/>
      <c r="DXC14" s="384"/>
      <c r="DXD14" s="384"/>
      <c r="DXE14" s="385"/>
      <c r="DXF14" s="385"/>
      <c r="DXG14" s="385"/>
      <c r="DXH14" s="386"/>
      <c r="DXI14" s="387"/>
      <c r="DXJ14" s="387"/>
      <c r="DXK14" s="360"/>
      <c r="DXL14" s="360"/>
      <c r="DXM14" s="384"/>
      <c r="DXN14" s="234"/>
      <c r="DXO14" s="384"/>
      <c r="DXP14" s="384"/>
      <c r="DXQ14" s="388"/>
      <c r="DXR14" s="383"/>
      <c r="DXS14" s="384"/>
      <c r="DXT14" s="384"/>
      <c r="DXU14" s="385"/>
      <c r="DXV14" s="385"/>
      <c r="DXW14" s="385"/>
      <c r="DXX14" s="386"/>
      <c r="DXY14" s="387"/>
      <c r="DXZ14" s="387"/>
      <c r="DYA14" s="360"/>
      <c r="DYB14" s="360"/>
      <c r="DYC14" s="384"/>
      <c r="DYD14" s="234"/>
      <c r="DYE14" s="384"/>
      <c r="DYF14" s="384"/>
      <c r="DYG14" s="388"/>
      <c r="DYH14" s="383"/>
      <c r="DYI14" s="384"/>
      <c r="DYJ14" s="384"/>
      <c r="DYK14" s="385"/>
      <c r="DYL14" s="385"/>
      <c r="DYM14" s="385"/>
      <c r="DYN14" s="386"/>
      <c r="DYO14" s="387"/>
      <c r="DYP14" s="387"/>
      <c r="DYQ14" s="360"/>
      <c r="DYR14" s="360"/>
      <c r="DYS14" s="384"/>
      <c r="DYT14" s="234"/>
      <c r="DYU14" s="384"/>
      <c r="DYV14" s="384"/>
      <c r="DYW14" s="388"/>
      <c r="DYX14" s="383"/>
      <c r="DYY14" s="384"/>
      <c r="DYZ14" s="384"/>
      <c r="DZA14" s="385"/>
      <c r="DZB14" s="385"/>
      <c r="DZC14" s="385"/>
      <c r="DZD14" s="386"/>
      <c r="DZE14" s="387"/>
      <c r="DZF14" s="387"/>
      <c r="DZG14" s="360"/>
      <c r="DZH14" s="360"/>
      <c r="DZI14" s="384"/>
      <c r="DZJ14" s="234"/>
      <c r="DZK14" s="384"/>
      <c r="DZL14" s="384"/>
      <c r="DZM14" s="388"/>
      <c r="DZN14" s="383"/>
      <c r="DZO14" s="384"/>
      <c r="DZP14" s="384"/>
      <c r="DZQ14" s="385"/>
      <c r="DZR14" s="385"/>
      <c r="DZS14" s="385"/>
      <c r="DZT14" s="386"/>
      <c r="DZU14" s="387"/>
      <c r="DZV14" s="387"/>
      <c r="DZW14" s="360"/>
      <c r="DZX14" s="360"/>
      <c r="DZY14" s="384"/>
      <c r="DZZ14" s="234"/>
      <c r="EAA14" s="384"/>
      <c r="EAB14" s="384"/>
      <c r="EAC14" s="388"/>
      <c r="EAD14" s="383"/>
      <c r="EAE14" s="384"/>
      <c r="EAF14" s="384"/>
      <c r="EAG14" s="385"/>
      <c r="EAH14" s="385"/>
      <c r="EAI14" s="385"/>
      <c r="EAJ14" s="386"/>
      <c r="EAK14" s="387"/>
      <c r="EAL14" s="387"/>
      <c r="EAM14" s="360"/>
      <c r="EAN14" s="360"/>
      <c r="EAO14" s="384"/>
      <c r="EAP14" s="234"/>
      <c r="EAQ14" s="384"/>
      <c r="EAR14" s="384"/>
      <c r="EAS14" s="388"/>
      <c r="EAT14" s="383"/>
      <c r="EAU14" s="384"/>
      <c r="EAV14" s="384"/>
      <c r="EAW14" s="385"/>
      <c r="EAX14" s="385"/>
      <c r="EAY14" s="385"/>
      <c r="EAZ14" s="386"/>
      <c r="EBA14" s="387"/>
      <c r="EBB14" s="387"/>
      <c r="EBC14" s="360"/>
      <c r="EBD14" s="360"/>
      <c r="EBE14" s="384"/>
      <c r="EBF14" s="234"/>
      <c r="EBG14" s="384"/>
      <c r="EBH14" s="384"/>
      <c r="EBI14" s="388"/>
      <c r="EBJ14" s="383"/>
      <c r="EBK14" s="384"/>
      <c r="EBL14" s="384"/>
      <c r="EBM14" s="385"/>
      <c r="EBN14" s="385"/>
      <c r="EBO14" s="385"/>
      <c r="EBP14" s="386"/>
      <c r="EBQ14" s="387"/>
      <c r="EBR14" s="387"/>
      <c r="EBS14" s="360"/>
      <c r="EBT14" s="360"/>
      <c r="EBU14" s="384"/>
      <c r="EBV14" s="234"/>
      <c r="EBW14" s="384"/>
      <c r="EBX14" s="384"/>
      <c r="EBY14" s="388"/>
      <c r="EBZ14" s="383"/>
      <c r="ECA14" s="384"/>
      <c r="ECB14" s="384"/>
      <c r="ECC14" s="385"/>
      <c r="ECD14" s="385"/>
      <c r="ECE14" s="385"/>
      <c r="ECF14" s="386"/>
      <c r="ECG14" s="387"/>
      <c r="ECH14" s="387"/>
      <c r="ECI14" s="360"/>
      <c r="ECJ14" s="360"/>
      <c r="ECK14" s="384"/>
      <c r="ECL14" s="234"/>
      <c r="ECM14" s="384"/>
      <c r="ECN14" s="384"/>
      <c r="ECO14" s="388"/>
      <c r="ECP14" s="383"/>
      <c r="ECQ14" s="384"/>
      <c r="ECR14" s="384"/>
      <c r="ECS14" s="385"/>
      <c r="ECT14" s="385"/>
      <c r="ECU14" s="385"/>
      <c r="ECV14" s="386"/>
      <c r="ECW14" s="387"/>
      <c r="ECX14" s="387"/>
      <c r="ECY14" s="360"/>
      <c r="ECZ14" s="360"/>
      <c r="EDA14" s="384"/>
      <c r="EDB14" s="234"/>
      <c r="EDC14" s="384"/>
      <c r="EDD14" s="384"/>
      <c r="EDE14" s="388"/>
      <c r="EDF14" s="383"/>
      <c r="EDG14" s="384"/>
      <c r="EDH14" s="384"/>
      <c r="EDI14" s="385"/>
      <c r="EDJ14" s="385"/>
      <c r="EDK14" s="385"/>
      <c r="EDL14" s="386"/>
      <c r="EDM14" s="387"/>
      <c r="EDN14" s="387"/>
      <c r="EDO14" s="360"/>
      <c r="EDP14" s="360"/>
      <c r="EDQ14" s="384"/>
      <c r="EDR14" s="234"/>
      <c r="EDS14" s="384"/>
      <c r="EDT14" s="384"/>
      <c r="EDU14" s="388"/>
      <c r="EDV14" s="383"/>
      <c r="EDW14" s="384"/>
      <c r="EDX14" s="384"/>
      <c r="EDY14" s="385"/>
      <c r="EDZ14" s="385"/>
      <c r="EEA14" s="385"/>
      <c r="EEB14" s="386"/>
      <c r="EEC14" s="387"/>
      <c r="EED14" s="387"/>
      <c r="EEE14" s="360"/>
      <c r="EEF14" s="360"/>
      <c r="EEG14" s="384"/>
      <c r="EEH14" s="234"/>
      <c r="EEI14" s="384"/>
      <c r="EEJ14" s="384"/>
      <c r="EEK14" s="388"/>
      <c r="EEL14" s="383"/>
      <c r="EEM14" s="384"/>
      <c r="EEN14" s="384"/>
      <c r="EEO14" s="385"/>
      <c r="EEP14" s="385"/>
      <c r="EEQ14" s="385"/>
      <c r="EER14" s="386"/>
      <c r="EES14" s="387"/>
      <c r="EET14" s="387"/>
      <c r="EEU14" s="360"/>
      <c r="EEV14" s="360"/>
      <c r="EEW14" s="384"/>
      <c r="EEX14" s="234"/>
      <c r="EEY14" s="384"/>
      <c r="EEZ14" s="384"/>
      <c r="EFA14" s="388"/>
      <c r="EFB14" s="383"/>
      <c r="EFC14" s="384"/>
      <c r="EFD14" s="384"/>
      <c r="EFE14" s="385"/>
      <c r="EFF14" s="385"/>
      <c r="EFG14" s="385"/>
      <c r="EFH14" s="386"/>
      <c r="EFI14" s="387"/>
      <c r="EFJ14" s="387"/>
      <c r="EFK14" s="360"/>
      <c r="EFL14" s="360"/>
      <c r="EFM14" s="384"/>
      <c r="EFN14" s="234"/>
      <c r="EFO14" s="384"/>
      <c r="EFP14" s="384"/>
      <c r="EFQ14" s="388"/>
      <c r="EFR14" s="383"/>
      <c r="EFS14" s="384"/>
      <c r="EFT14" s="384"/>
      <c r="EFU14" s="385"/>
      <c r="EFV14" s="385"/>
      <c r="EFW14" s="385"/>
      <c r="EFX14" s="386"/>
      <c r="EFY14" s="387"/>
      <c r="EFZ14" s="387"/>
      <c r="EGA14" s="360"/>
      <c r="EGB14" s="360"/>
      <c r="EGC14" s="384"/>
      <c r="EGD14" s="234"/>
      <c r="EGE14" s="384"/>
      <c r="EGF14" s="384"/>
      <c r="EGG14" s="388"/>
      <c r="EGH14" s="383"/>
      <c r="EGI14" s="384"/>
      <c r="EGJ14" s="384"/>
      <c r="EGK14" s="385"/>
      <c r="EGL14" s="385"/>
      <c r="EGM14" s="385"/>
      <c r="EGN14" s="386"/>
      <c r="EGO14" s="387"/>
      <c r="EGP14" s="387"/>
      <c r="EGQ14" s="360"/>
      <c r="EGR14" s="360"/>
      <c r="EGS14" s="384"/>
      <c r="EGT14" s="234"/>
      <c r="EGU14" s="384"/>
      <c r="EGV14" s="384"/>
      <c r="EGW14" s="388"/>
      <c r="EGX14" s="383"/>
      <c r="EGY14" s="384"/>
      <c r="EGZ14" s="384"/>
      <c r="EHA14" s="385"/>
      <c r="EHB14" s="385"/>
      <c r="EHC14" s="385"/>
      <c r="EHD14" s="386"/>
      <c r="EHE14" s="387"/>
      <c r="EHF14" s="387"/>
      <c r="EHG14" s="360"/>
      <c r="EHH14" s="360"/>
      <c r="EHI14" s="384"/>
      <c r="EHJ14" s="234"/>
      <c r="EHK14" s="384"/>
      <c r="EHL14" s="384"/>
      <c r="EHM14" s="388"/>
      <c r="EHN14" s="383"/>
      <c r="EHO14" s="384"/>
      <c r="EHP14" s="384"/>
      <c r="EHQ14" s="385"/>
      <c r="EHR14" s="385"/>
      <c r="EHS14" s="385"/>
      <c r="EHT14" s="386"/>
      <c r="EHU14" s="387"/>
      <c r="EHV14" s="387"/>
      <c r="EHW14" s="360"/>
      <c r="EHX14" s="360"/>
      <c r="EHY14" s="384"/>
      <c r="EHZ14" s="234"/>
      <c r="EIA14" s="384"/>
      <c r="EIB14" s="384"/>
      <c r="EIC14" s="388"/>
      <c r="EID14" s="383"/>
      <c r="EIE14" s="384"/>
      <c r="EIF14" s="384"/>
      <c r="EIG14" s="385"/>
      <c r="EIH14" s="385"/>
      <c r="EII14" s="385"/>
      <c r="EIJ14" s="386"/>
      <c r="EIK14" s="387"/>
      <c r="EIL14" s="387"/>
      <c r="EIM14" s="360"/>
      <c r="EIN14" s="360"/>
      <c r="EIO14" s="384"/>
      <c r="EIP14" s="234"/>
      <c r="EIQ14" s="384"/>
      <c r="EIR14" s="384"/>
      <c r="EIS14" s="388"/>
      <c r="EIT14" s="383"/>
      <c r="EIU14" s="384"/>
      <c r="EIV14" s="384"/>
      <c r="EIW14" s="385"/>
      <c r="EIX14" s="385"/>
      <c r="EIY14" s="385"/>
      <c r="EIZ14" s="386"/>
      <c r="EJA14" s="387"/>
      <c r="EJB14" s="387"/>
      <c r="EJC14" s="360"/>
      <c r="EJD14" s="360"/>
      <c r="EJE14" s="384"/>
      <c r="EJF14" s="234"/>
      <c r="EJG14" s="384"/>
      <c r="EJH14" s="384"/>
      <c r="EJI14" s="388"/>
      <c r="EJJ14" s="383"/>
      <c r="EJK14" s="384"/>
      <c r="EJL14" s="384"/>
      <c r="EJM14" s="385"/>
      <c r="EJN14" s="385"/>
      <c r="EJO14" s="385"/>
      <c r="EJP14" s="386"/>
      <c r="EJQ14" s="387"/>
      <c r="EJR14" s="387"/>
      <c r="EJS14" s="360"/>
      <c r="EJT14" s="360"/>
      <c r="EJU14" s="384"/>
      <c r="EJV14" s="234"/>
      <c r="EJW14" s="384"/>
      <c r="EJX14" s="384"/>
      <c r="EJY14" s="388"/>
      <c r="EJZ14" s="383"/>
      <c r="EKA14" s="384"/>
      <c r="EKB14" s="384"/>
      <c r="EKC14" s="385"/>
      <c r="EKD14" s="385"/>
      <c r="EKE14" s="385"/>
      <c r="EKF14" s="386"/>
      <c r="EKG14" s="387"/>
      <c r="EKH14" s="387"/>
      <c r="EKI14" s="360"/>
      <c r="EKJ14" s="360"/>
      <c r="EKK14" s="384"/>
      <c r="EKL14" s="234"/>
      <c r="EKM14" s="384"/>
      <c r="EKN14" s="384"/>
      <c r="EKO14" s="388"/>
      <c r="EKP14" s="383"/>
      <c r="EKQ14" s="384"/>
      <c r="EKR14" s="384"/>
      <c r="EKS14" s="385"/>
      <c r="EKT14" s="385"/>
      <c r="EKU14" s="385"/>
      <c r="EKV14" s="386"/>
      <c r="EKW14" s="387"/>
      <c r="EKX14" s="387"/>
      <c r="EKY14" s="360"/>
      <c r="EKZ14" s="360"/>
      <c r="ELA14" s="384"/>
      <c r="ELB14" s="234"/>
      <c r="ELC14" s="384"/>
      <c r="ELD14" s="384"/>
      <c r="ELE14" s="388"/>
      <c r="ELF14" s="383"/>
      <c r="ELG14" s="384"/>
      <c r="ELH14" s="384"/>
      <c r="ELI14" s="385"/>
      <c r="ELJ14" s="385"/>
      <c r="ELK14" s="385"/>
      <c r="ELL14" s="386"/>
      <c r="ELM14" s="387"/>
      <c r="ELN14" s="387"/>
      <c r="ELO14" s="360"/>
      <c r="ELP14" s="360"/>
      <c r="ELQ14" s="384"/>
      <c r="ELR14" s="234"/>
      <c r="ELS14" s="384"/>
      <c r="ELT14" s="384"/>
      <c r="ELU14" s="388"/>
      <c r="ELV14" s="383"/>
      <c r="ELW14" s="384"/>
      <c r="ELX14" s="384"/>
      <c r="ELY14" s="385"/>
      <c r="ELZ14" s="385"/>
      <c r="EMA14" s="385"/>
      <c r="EMB14" s="386"/>
      <c r="EMC14" s="387"/>
      <c r="EMD14" s="387"/>
      <c r="EME14" s="360"/>
      <c r="EMF14" s="360"/>
      <c r="EMG14" s="384"/>
      <c r="EMH14" s="234"/>
      <c r="EMI14" s="384"/>
      <c r="EMJ14" s="384"/>
      <c r="EMK14" s="388"/>
      <c r="EML14" s="383"/>
      <c r="EMM14" s="384"/>
      <c r="EMN14" s="384"/>
      <c r="EMO14" s="385"/>
      <c r="EMP14" s="385"/>
      <c r="EMQ14" s="385"/>
      <c r="EMR14" s="386"/>
      <c r="EMS14" s="387"/>
      <c r="EMT14" s="387"/>
      <c r="EMU14" s="360"/>
      <c r="EMV14" s="360"/>
      <c r="EMW14" s="384"/>
      <c r="EMX14" s="234"/>
      <c r="EMY14" s="384"/>
      <c r="EMZ14" s="384"/>
      <c r="ENA14" s="388"/>
      <c r="ENB14" s="383"/>
      <c r="ENC14" s="384"/>
      <c r="END14" s="384"/>
      <c r="ENE14" s="385"/>
      <c r="ENF14" s="385"/>
      <c r="ENG14" s="385"/>
      <c r="ENH14" s="386"/>
      <c r="ENI14" s="387"/>
      <c r="ENJ14" s="387"/>
      <c r="ENK14" s="360"/>
      <c r="ENL14" s="360"/>
      <c r="ENM14" s="384"/>
      <c r="ENN14" s="234"/>
      <c r="ENO14" s="384"/>
      <c r="ENP14" s="384"/>
      <c r="ENQ14" s="388"/>
      <c r="ENR14" s="383"/>
      <c r="ENS14" s="384"/>
      <c r="ENT14" s="384"/>
      <c r="ENU14" s="385"/>
      <c r="ENV14" s="385"/>
      <c r="ENW14" s="385"/>
      <c r="ENX14" s="386"/>
      <c r="ENY14" s="387"/>
      <c r="ENZ14" s="387"/>
      <c r="EOA14" s="360"/>
      <c r="EOB14" s="360"/>
      <c r="EOC14" s="384"/>
      <c r="EOD14" s="234"/>
      <c r="EOE14" s="384"/>
      <c r="EOF14" s="384"/>
      <c r="EOG14" s="388"/>
      <c r="EOH14" s="383"/>
      <c r="EOI14" s="384"/>
      <c r="EOJ14" s="384"/>
      <c r="EOK14" s="385"/>
      <c r="EOL14" s="385"/>
      <c r="EOM14" s="385"/>
      <c r="EON14" s="386"/>
      <c r="EOO14" s="387"/>
      <c r="EOP14" s="387"/>
      <c r="EOQ14" s="360"/>
      <c r="EOR14" s="360"/>
      <c r="EOS14" s="384"/>
      <c r="EOT14" s="234"/>
      <c r="EOU14" s="384"/>
      <c r="EOV14" s="384"/>
      <c r="EOW14" s="388"/>
      <c r="EOX14" s="383"/>
      <c r="EOY14" s="384"/>
      <c r="EOZ14" s="384"/>
      <c r="EPA14" s="385"/>
      <c r="EPB14" s="385"/>
      <c r="EPC14" s="385"/>
      <c r="EPD14" s="386"/>
      <c r="EPE14" s="387"/>
      <c r="EPF14" s="387"/>
      <c r="EPG14" s="360"/>
      <c r="EPH14" s="360"/>
      <c r="EPI14" s="384"/>
      <c r="EPJ14" s="234"/>
      <c r="EPK14" s="384"/>
      <c r="EPL14" s="384"/>
      <c r="EPM14" s="388"/>
      <c r="EPN14" s="383"/>
      <c r="EPO14" s="384"/>
      <c r="EPP14" s="384"/>
      <c r="EPQ14" s="385"/>
      <c r="EPR14" s="385"/>
      <c r="EPS14" s="385"/>
      <c r="EPT14" s="386"/>
      <c r="EPU14" s="387"/>
      <c r="EPV14" s="387"/>
      <c r="EPW14" s="360"/>
      <c r="EPX14" s="360"/>
      <c r="EPY14" s="384"/>
      <c r="EPZ14" s="234"/>
      <c r="EQA14" s="384"/>
      <c r="EQB14" s="384"/>
      <c r="EQC14" s="388"/>
      <c r="EQD14" s="383"/>
      <c r="EQE14" s="384"/>
      <c r="EQF14" s="384"/>
      <c r="EQG14" s="385"/>
      <c r="EQH14" s="385"/>
      <c r="EQI14" s="385"/>
      <c r="EQJ14" s="386"/>
      <c r="EQK14" s="387"/>
      <c r="EQL14" s="387"/>
      <c r="EQM14" s="360"/>
      <c r="EQN14" s="360"/>
      <c r="EQO14" s="384"/>
      <c r="EQP14" s="234"/>
      <c r="EQQ14" s="384"/>
      <c r="EQR14" s="384"/>
      <c r="EQS14" s="388"/>
      <c r="EQT14" s="383"/>
      <c r="EQU14" s="384"/>
      <c r="EQV14" s="384"/>
      <c r="EQW14" s="385"/>
      <c r="EQX14" s="385"/>
      <c r="EQY14" s="385"/>
      <c r="EQZ14" s="386"/>
      <c r="ERA14" s="387"/>
      <c r="ERB14" s="387"/>
      <c r="ERC14" s="360"/>
      <c r="ERD14" s="360"/>
      <c r="ERE14" s="384"/>
      <c r="ERF14" s="234"/>
      <c r="ERG14" s="384"/>
      <c r="ERH14" s="384"/>
      <c r="ERI14" s="388"/>
      <c r="ERJ14" s="383"/>
      <c r="ERK14" s="384"/>
      <c r="ERL14" s="384"/>
      <c r="ERM14" s="385"/>
      <c r="ERN14" s="385"/>
      <c r="ERO14" s="385"/>
      <c r="ERP14" s="386"/>
      <c r="ERQ14" s="387"/>
      <c r="ERR14" s="387"/>
      <c r="ERS14" s="360"/>
      <c r="ERT14" s="360"/>
      <c r="ERU14" s="384"/>
      <c r="ERV14" s="234"/>
      <c r="ERW14" s="384"/>
      <c r="ERX14" s="384"/>
      <c r="ERY14" s="388"/>
      <c r="ERZ14" s="383"/>
      <c r="ESA14" s="384"/>
      <c r="ESB14" s="384"/>
      <c r="ESC14" s="385"/>
      <c r="ESD14" s="385"/>
      <c r="ESE14" s="385"/>
      <c r="ESF14" s="386"/>
      <c r="ESG14" s="387"/>
      <c r="ESH14" s="387"/>
      <c r="ESI14" s="360"/>
      <c r="ESJ14" s="360"/>
      <c r="ESK14" s="384"/>
      <c r="ESL14" s="234"/>
      <c r="ESM14" s="384"/>
      <c r="ESN14" s="384"/>
      <c r="ESO14" s="388"/>
      <c r="ESP14" s="383"/>
      <c r="ESQ14" s="384"/>
      <c r="ESR14" s="384"/>
      <c r="ESS14" s="385"/>
      <c r="EST14" s="385"/>
      <c r="ESU14" s="385"/>
      <c r="ESV14" s="386"/>
      <c r="ESW14" s="387"/>
      <c r="ESX14" s="387"/>
      <c r="ESY14" s="360"/>
      <c r="ESZ14" s="360"/>
      <c r="ETA14" s="384"/>
      <c r="ETB14" s="234"/>
      <c r="ETC14" s="384"/>
      <c r="ETD14" s="384"/>
      <c r="ETE14" s="388"/>
      <c r="ETF14" s="383"/>
      <c r="ETG14" s="384"/>
      <c r="ETH14" s="384"/>
      <c r="ETI14" s="385"/>
      <c r="ETJ14" s="385"/>
      <c r="ETK14" s="385"/>
      <c r="ETL14" s="386"/>
      <c r="ETM14" s="387"/>
      <c r="ETN14" s="387"/>
      <c r="ETO14" s="360"/>
      <c r="ETP14" s="360"/>
      <c r="ETQ14" s="384"/>
      <c r="ETR14" s="234"/>
      <c r="ETS14" s="384"/>
      <c r="ETT14" s="384"/>
      <c r="ETU14" s="388"/>
      <c r="ETV14" s="383"/>
      <c r="ETW14" s="384"/>
      <c r="ETX14" s="384"/>
      <c r="ETY14" s="385"/>
      <c r="ETZ14" s="385"/>
      <c r="EUA14" s="385"/>
      <c r="EUB14" s="386"/>
      <c r="EUC14" s="387"/>
      <c r="EUD14" s="387"/>
      <c r="EUE14" s="360"/>
      <c r="EUF14" s="360"/>
      <c r="EUG14" s="384"/>
      <c r="EUH14" s="234"/>
      <c r="EUI14" s="384"/>
      <c r="EUJ14" s="384"/>
      <c r="EUK14" s="388"/>
      <c r="EUL14" s="383"/>
      <c r="EUM14" s="384"/>
      <c r="EUN14" s="384"/>
      <c r="EUO14" s="385"/>
      <c r="EUP14" s="385"/>
      <c r="EUQ14" s="385"/>
      <c r="EUR14" s="386"/>
      <c r="EUS14" s="387"/>
      <c r="EUT14" s="387"/>
      <c r="EUU14" s="360"/>
      <c r="EUV14" s="360"/>
      <c r="EUW14" s="384"/>
      <c r="EUX14" s="234"/>
      <c r="EUY14" s="384"/>
      <c r="EUZ14" s="384"/>
      <c r="EVA14" s="388"/>
      <c r="EVB14" s="383"/>
      <c r="EVC14" s="384"/>
      <c r="EVD14" s="384"/>
      <c r="EVE14" s="385"/>
      <c r="EVF14" s="385"/>
      <c r="EVG14" s="385"/>
      <c r="EVH14" s="386"/>
      <c r="EVI14" s="387"/>
      <c r="EVJ14" s="387"/>
      <c r="EVK14" s="360"/>
      <c r="EVL14" s="360"/>
      <c r="EVM14" s="384"/>
      <c r="EVN14" s="234"/>
      <c r="EVO14" s="384"/>
      <c r="EVP14" s="384"/>
      <c r="EVQ14" s="388"/>
      <c r="EVR14" s="383"/>
      <c r="EVS14" s="384"/>
      <c r="EVT14" s="384"/>
      <c r="EVU14" s="385"/>
      <c r="EVV14" s="385"/>
      <c r="EVW14" s="385"/>
      <c r="EVX14" s="386"/>
      <c r="EVY14" s="387"/>
      <c r="EVZ14" s="387"/>
      <c r="EWA14" s="360"/>
      <c r="EWB14" s="360"/>
      <c r="EWC14" s="384"/>
      <c r="EWD14" s="234"/>
      <c r="EWE14" s="384"/>
      <c r="EWF14" s="384"/>
      <c r="EWG14" s="388"/>
      <c r="EWH14" s="383"/>
      <c r="EWI14" s="384"/>
      <c r="EWJ14" s="384"/>
      <c r="EWK14" s="385"/>
      <c r="EWL14" s="385"/>
      <c r="EWM14" s="385"/>
      <c r="EWN14" s="386"/>
      <c r="EWO14" s="387"/>
      <c r="EWP14" s="387"/>
      <c r="EWQ14" s="360"/>
      <c r="EWR14" s="360"/>
      <c r="EWS14" s="384"/>
      <c r="EWT14" s="234"/>
      <c r="EWU14" s="384"/>
      <c r="EWV14" s="384"/>
      <c r="EWW14" s="388"/>
      <c r="EWX14" s="383"/>
      <c r="EWY14" s="384"/>
      <c r="EWZ14" s="384"/>
      <c r="EXA14" s="385"/>
      <c r="EXB14" s="385"/>
      <c r="EXC14" s="385"/>
      <c r="EXD14" s="386"/>
      <c r="EXE14" s="387"/>
      <c r="EXF14" s="387"/>
      <c r="EXG14" s="360"/>
      <c r="EXH14" s="360"/>
      <c r="EXI14" s="384"/>
      <c r="EXJ14" s="234"/>
      <c r="EXK14" s="384"/>
      <c r="EXL14" s="384"/>
      <c r="EXM14" s="388"/>
      <c r="EXN14" s="383"/>
      <c r="EXO14" s="384"/>
      <c r="EXP14" s="384"/>
      <c r="EXQ14" s="385"/>
      <c r="EXR14" s="385"/>
      <c r="EXS14" s="385"/>
      <c r="EXT14" s="386"/>
      <c r="EXU14" s="387"/>
      <c r="EXV14" s="387"/>
      <c r="EXW14" s="360"/>
      <c r="EXX14" s="360"/>
      <c r="EXY14" s="384"/>
      <c r="EXZ14" s="234"/>
      <c r="EYA14" s="384"/>
      <c r="EYB14" s="384"/>
      <c r="EYC14" s="388"/>
      <c r="EYD14" s="383"/>
      <c r="EYE14" s="384"/>
      <c r="EYF14" s="384"/>
      <c r="EYG14" s="385"/>
      <c r="EYH14" s="385"/>
      <c r="EYI14" s="385"/>
      <c r="EYJ14" s="386"/>
      <c r="EYK14" s="387"/>
      <c r="EYL14" s="387"/>
      <c r="EYM14" s="360"/>
      <c r="EYN14" s="360"/>
      <c r="EYO14" s="384"/>
      <c r="EYP14" s="234"/>
      <c r="EYQ14" s="384"/>
      <c r="EYR14" s="384"/>
      <c r="EYS14" s="388"/>
      <c r="EYT14" s="383"/>
      <c r="EYU14" s="384"/>
      <c r="EYV14" s="384"/>
      <c r="EYW14" s="385"/>
      <c r="EYX14" s="385"/>
      <c r="EYY14" s="385"/>
      <c r="EYZ14" s="386"/>
      <c r="EZA14" s="387"/>
      <c r="EZB14" s="387"/>
      <c r="EZC14" s="360"/>
      <c r="EZD14" s="360"/>
      <c r="EZE14" s="384"/>
      <c r="EZF14" s="234"/>
      <c r="EZG14" s="384"/>
      <c r="EZH14" s="384"/>
      <c r="EZI14" s="388"/>
      <c r="EZJ14" s="383"/>
      <c r="EZK14" s="384"/>
      <c r="EZL14" s="384"/>
      <c r="EZM14" s="385"/>
      <c r="EZN14" s="385"/>
      <c r="EZO14" s="385"/>
      <c r="EZP14" s="386"/>
      <c r="EZQ14" s="387"/>
      <c r="EZR14" s="387"/>
      <c r="EZS14" s="360"/>
      <c r="EZT14" s="360"/>
      <c r="EZU14" s="384"/>
      <c r="EZV14" s="234"/>
      <c r="EZW14" s="384"/>
      <c r="EZX14" s="384"/>
      <c r="EZY14" s="388"/>
      <c r="EZZ14" s="383"/>
      <c r="FAA14" s="384"/>
      <c r="FAB14" s="384"/>
      <c r="FAC14" s="385"/>
      <c r="FAD14" s="385"/>
      <c r="FAE14" s="385"/>
      <c r="FAF14" s="386"/>
      <c r="FAG14" s="387"/>
      <c r="FAH14" s="387"/>
      <c r="FAI14" s="360"/>
      <c r="FAJ14" s="360"/>
      <c r="FAK14" s="384"/>
      <c r="FAL14" s="234"/>
      <c r="FAM14" s="384"/>
      <c r="FAN14" s="384"/>
      <c r="FAO14" s="388"/>
      <c r="FAP14" s="383"/>
      <c r="FAQ14" s="384"/>
      <c r="FAR14" s="384"/>
      <c r="FAS14" s="385"/>
      <c r="FAT14" s="385"/>
      <c r="FAU14" s="385"/>
      <c r="FAV14" s="386"/>
      <c r="FAW14" s="387"/>
      <c r="FAX14" s="387"/>
      <c r="FAY14" s="360"/>
      <c r="FAZ14" s="360"/>
      <c r="FBA14" s="384"/>
      <c r="FBB14" s="234"/>
      <c r="FBC14" s="384"/>
      <c r="FBD14" s="384"/>
      <c r="FBE14" s="388"/>
      <c r="FBF14" s="383"/>
      <c r="FBG14" s="384"/>
      <c r="FBH14" s="384"/>
      <c r="FBI14" s="385"/>
      <c r="FBJ14" s="385"/>
      <c r="FBK14" s="385"/>
      <c r="FBL14" s="386"/>
      <c r="FBM14" s="387"/>
      <c r="FBN14" s="387"/>
      <c r="FBO14" s="360"/>
      <c r="FBP14" s="360"/>
      <c r="FBQ14" s="384"/>
      <c r="FBR14" s="234"/>
      <c r="FBS14" s="384"/>
      <c r="FBT14" s="384"/>
      <c r="FBU14" s="388"/>
      <c r="FBV14" s="383"/>
      <c r="FBW14" s="384"/>
      <c r="FBX14" s="384"/>
      <c r="FBY14" s="385"/>
      <c r="FBZ14" s="385"/>
      <c r="FCA14" s="385"/>
      <c r="FCB14" s="386"/>
      <c r="FCC14" s="387"/>
      <c r="FCD14" s="387"/>
      <c r="FCE14" s="360"/>
      <c r="FCF14" s="360"/>
      <c r="FCG14" s="384"/>
      <c r="FCH14" s="234"/>
      <c r="FCI14" s="384"/>
      <c r="FCJ14" s="384"/>
      <c r="FCK14" s="388"/>
      <c r="FCL14" s="383"/>
      <c r="FCM14" s="384"/>
      <c r="FCN14" s="384"/>
      <c r="FCO14" s="385"/>
      <c r="FCP14" s="385"/>
      <c r="FCQ14" s="385"/>
      <c r="FCR14" s="386"/>
      <c r="FCS14" s="387"/>
      <c r="FCT14" s="387"/>
      <c r="FCU14" s="360"/>
      <c r="FCV14" s="360"/>
      <c r="FCW14" s="384"/>
      <c r="FCX14" s="234"/>
      <c r="FCY14" s="384"/>
      <c r="FCZ14" s="384"/>
      <c r="FDA14" s="388"/>
      <c r="FDB14" s="383"/>
      <c r="FDC14" s="384"/>
      <c r="FDD14" s="384"/>
      <c r="FDE14" s="385"/>
      <c r="FDF14" s="385"/>
      <c r="FDG14" s="385"/>
      <c r="FDH14" s="386"/>
      <c r="FDI14" s="387"/>
      <c r="FDJ14" s="387"/>
      <c r="FDK14" s="360"/>
      <c r="FDL14" s="360"/>
      <c r="FDM14" s="384"/>
      <c r="FDN14" s="234"/>
      <c r="FDO14" s="384"/>
      <c r="FDP14" s="384"/>
      <c r="FDQ14" s="388"/>
      <c r="FDR14" s="383"/>
      <c r="FDS14" s="384"/>
      <c r="FDT14" s="384"/>
      <c r="FDU14" s="385"/>
      <c r="FDV14" s="385"/>
      <c r="FDW14" s="385"/>
      <c r="FDX14" s="386"/>
      <c r="FDY14" s="387"/>
      <c r="FDZ14" s="387"/>
      <c r="FEA14" s="360"/>
      <c r="FEB14" s="360"/>
      <c r="FEC14" s="384"/>
      <c r="FED14" s="234"/>
      <c r="FEE14" s="384"/>
      <c r="FEF14" s="384"/>
      <c r="FEG14" s="388"/>
      <c r="FEH14" s="383"/>
      <c r="FEI14" s="384"/>
      <c r="FEJ14" s="384"/>
      <c r="FEK14" s="385"/>
      <c r="FEL14" s="385"/>
      <c r="FEM14" s="385"/>
      <c r="FEN14" s="386"/>
      <c r="FEO14" s="387"/>
      <c r="FEP14" s="387"/>
      <c r="FEQ14" s="360"/>
      <c r="FER14" s="360"/>
      <c r="FES14" s="384"/>
      <c r="FET14" s="234"/>
      <c r="FEU14" s="384"/>
      <c r="FEV14" s="384"/>
      <c r="FEW14" s="388"/>
      <c r="FEX14" s="383"/>
      <c r="FEY14" s="384"/>
      <c r="FEZ14" s="384"/>
      <c r="FFA14" s="385"/>
      <c r="FFB14" s="385"/>
      <c r="FFC14" s="385"/>
      <c r="FFD14" s="386"/>
      <c r="FFE14" s="387"/>
      <c r="FFF14" s="387"/>
      <c r="FFG14" s="360"/>
      <c r="FFH14" s="360"/>
      <c r="FFI14" s="384"/>
      <c r="FFJ14" s="234"/>
      <c r="FFK14" s="384"/>
      <c r="FFL14" s="384"/>
      <c r="FFM14" s="388"/>
      <c r="FFN14" s="383"/>
      <c r="FFO14" s="384"/>
      <c r="FFP14" s="384"/>
      <c r="FFQ14" s="385"/>
      <c r="FFR14" s="385"/>
      <c r="FFS14" s="385"/>
      <c r="FFT14" s="386"/>
      <c r="FFU14" s="387"/>
      <c r="FFV14" s="387"/>
      <c r="FFW14" s="360"/>
      <c r="FFX14" s="360"/>
      <c r="FFY14" s="384"/>
      <c r="FFZ14" s="234"/>
      <c r="FGA14" s="384"/>
      <c r="FGB14" s="384"/>
      <c r="FGC14" s="388"/>
      <c r="FGD14" s="383"/>
      <c r="FGE14" s="384"/>
      <c r="FGF14" s="384"/>
      <c r="FGG14" s="385"/>
      <c r="FGH14" s="385"/>
      <c r="FGI14" s="385"/>
      <c r="FGJ14" s="386"/>
      <c r="FGK14" s="387"/>
      <c r="FGL14" s="387"/>
      <c r="FGM14" s="360"/>
      <c r="FGN14" s="360"/>
      <c r="FGO14" s="384"/>
      <c r="FGP14" s="234"/>
      <c r="FGQ14" s="384"/>
      <c r="FGR14" s="384"/>
      <c r="FGS14" s="388"/>
      <c r="FGT14" s="383"/>
      <c r="FGU14" s="384"/>
      <c r="FGV14" s="384"/>
      <c r="FGW14" s="385"/>
      <c r="FGX14" s="385"/>
      <c r="FGY14" s="385"/>
      <c r="FGZ14" s="386"/>
      <c r="FHA14" s="387"/>
      <c r="FHB14" s="387"/>
      <c r="FHC14" s="360"/>
      <c r="FHD14" s="360"/>
      <c r="FHE14" s="384"/>
      <c r="FHF14" s="234"/>
      <c r="FHG14" s="384"/>
      <c r="FHH14" s="384"/>
      <c r="FHI14" s="388"/>
      <c r="FHJ14" s="383"/>
      <c r="FHK14" s="384"/>
      <c r="FHL14" s="384"/>
      <c r="FHM14" s="385"/>
      <c r="FHN14" s="385"/>
      <c r="FHO14" s="385"/>
      <c r="FHP14" s="386"/>
      <c r="FHQ14" s="387"/>
      <c r="FHR14" s="387"/>
      <c r="FHS14" s="360"/>
      <c r="FHT14" s="360"/>
      <c r="FHU14" s="384"/>
      <c r="FHV14" s="234"/>
      <c r="FHW14" s="384"/>
      <c r="FHX14" s="384"/>
      <c r="FHY14" s="388"/>
      <c r="FHZ14" s="383"/>
      <c r="FIA14" s="384"/>
      <c r="FIB14" s="384"/>
      <c r="FIC14" s="385"/>
      <c r="FID14" s="385"/>
      <c r="FIE14" s="385"/>
      <c r="FIF14" s="386"/>
      <c r="FIG14" s="387"/>
      <c r="FIH14" s="387"/>
      <c r="FII14" s="360"/>
      <c r="FIJ14" s="360"/>
      <c r="FIK14" s="384"/>
      <c r="FIL14" s="234"/>
      <c r="FIM14" s="384"/>
      <c r="FIN14" s="384"/>
      <c r="FIO14" s="388"/>
      <c r="FIP14" s="383"/>
      <c r="FIQ14" s="384"/>
      <c r="FIR14" s="384"/>
      <c r="FIS14" s="385"/>
      <c r="FIT14" s="385"/>
      <c r="FIU14" s="385"/>
      <c r="FIV14" s="386"/>
      <c r="FIW14" s="387"/>
      <c r="FIX14" s="387"/>
      <c r="FIY14" s="360"/>
      <c r="FIZ14" s="360"/>
      <c r="FJA14" s="384"/>
      <c r="FJB14" s="234"/>
      <c r="FJC14" s="384"/>
      <c r="FJD14" s="384"/>
      <c r="FJE14" s="388"/>
      <c r="FJF14" s="383"/>
      <c r="FJG14" s="384"/>
      <c r="FJH14" s="384"/>
      <c r="FJI14" s="385"/>
      <c r="FJJ14" s="385"/>
      <c r="FJK14" s="385"/>
      <c r="FJL14" s="386"/>
      <c r="FJM14" s="387"/>
      <c r="FJN14" s="387"/>
      <c r="FJO14" s="360"/>
      <c r="FJP14" s="360"/>
      <c r="FJQ14" s="384"/>
      <c r="FJR14" s="234"/>
      <c r="FJS14" s="384"/>
      <c r="FJT14" s="384"/>
      <c r="FJU14" s="388"/>
      <c r="FJV14" s="383"/>
      <c r="FJW14" s="384"/>
      <c r="FJX14" s="384"/>
      <c r="FJY14" s="385"/>
      <c r="FJZ14" s="385"/>
      <c r="FKA14" s="385"/>
      <c r="FKB14" s="386"/>
      <c r="FKC14" s="387"/>
      <c r="FKD14" s="387"/>
      <c r="FKE14" s="360"/>
      <c r="FKF14" s="360"/>
      <c r="FKG14" s="384"/>
      <c r="FKH14" s="234"/>
      <c r="FKI14" s="384"/>
      <c r="FKJ14" s="384"/>
      <c r="FKK14" s="388"/>
      <c r="FKL14" s="383"/>
      <c r="FKM14" s="384"/>
      <c r="FKN14" s="384"/>
      <c r="FKO14" s="385"/>
      <c r="FKP14" s="385"/>
      <c r="FKQ14" s="385"/>
      <c r="FKR14" s="386"/>
      <c r="FKS14" s="387"/>
      <c r="FKT14" s="387"/>
      <c r="FKU14" s="360"/>
      <c r="FKV14" s="360"/>
      <c r="FKW14" s="384"/>
      <c r="FKX14" s="234"/>
      <c r="FKY14" s="384"/>
      <c r="FKZ14" s="384"/>
      <c r="FLA14" s="388"/>
      <c r="FLB14" s="383"/>
      <c r="FLC14" s="384"/>
      <c r="FLD14" s="384"/>
      <c r="FLE14" s="385"/>
      <c r="FLF14" s="385"/>
      <c r="FLG14" s="385"/>
      <c r="FLH14" s="386"/>
      <c r="FLI14" s="387"/>
      <c r="FLJ14" s="387"/>
      <c r="FLK14" s="360"/>
      <c r="FLL14" s="360"/>
      <c r="FLM14" s="384"/>
      <c r="FLN14" s="234"/>
      <c r="FLO14" s="384"/>
      <c r="FLP14" s="384"/>
      <c r="FLQ14" s="388"/>
      <c r="FLR14" s="383"/>
      <c r="FLS14" s="384"/>
      <c r="FLT14" s="384"/>
      <c r="FLU14" s="385"/>
      <c r="FLV14" s="385"/>
      <c r="FLW14" s="385"/>
      <c r="FLX14" s="386"/>
      <c r="FLY14" s="387"/>
      <c r="FLZ14" s="387"/>
      <c r="FMA14" s="360"/>
      <c r="FMB14" s="360"/>
      <c r="FMC14" s="384"/>
      <c r="FMD14" s="234"/>
      <c r="FME14" s="384"/>
      <c r="FMF14" s="384"/>
      <c r="FMG14" s="388"/>
      <c r="FMH14" s="383"/>
      <c r="FMI14" s="384"/>
      <c r="FMJ14" s="384"/>
      <c r="FMK14" s="385"/>
      <c r="FML14" s="385"/>
      <c r="FMM14" s="385"/>
      <c r="FMN14" s="386"/>
      <c r="FMO14" s="387"/>
      <c r="FMP14" s="387"/>
      <c r="FMQ14" s="360"/>
      <c r="FMR14" s="360"/>
      <c r="FMS14" s="384"/>
      <c r="FMT14" s="234"/>
      <c r="FMU14" s="384"/>
      <c r="FMV14" s="384"/>
      <c r="FMW14" s="388"/>
      <c r="FMX14" s="383"/>
      <c r="FMY14" s="384"/>
      <c r="FMZ14" s="384"/>
      <c r="FNA14" s="385"/>
      <c r="FNB14" s="385"/>
      <c r="FNC14" s="385"/>
      <c r="FND14" s="386"/>
      <c r="FNE14" s="387"/>
      <c r="FNF14" s="387"/>
      <c r="FNG14" s="360"/>
      <c r="FNH14" s="360"/>
      <c r="FNI14" s="384"/>
      <c r="FNJ14" s="234"/>
      <c r="FNK14" s="384"/>
      <c r="FNL14" s="384"/>
      <c r="FNM14" s="388"/>
      <c r="FNN14" s="383"/>
      <c r="FNO14" s="384"/>
      <c r="FNP14" s="384"/>
      <c r="FNQ14" s="385"/>
      <c r="FNR14" s="385"/>
      <c r="FNS14" s="385"/>
      <c r="FNT14" s="386"/>
      <c r="FNU14" s="387"/>
      <c r="FNV14" s="387"/>
      <c r="FNW14" s="360"/>
      <c r="FNX14" s="360"/>
      <c r="FNY14" s="384"/>
      <c r="FNZ14" s="234"/>
      <c r="FOA14" s="384"/>
      <c r="FOB14" s="384"/>
      <c r="FOC14" s="388"/>
      <c r="FOD14" s="383"/>
      <c r="FOE14" s="384"/>
      <c r="FOF14" s="384"/>
      <c r="FOG14" s="385"/>
      <c r="FOH14" s="385"/>
      <c r="FOI14" s="385"/>
      <c r="FOJ14" s="386"/>
      <c r="FOK14" s="387"/>
      <c r="FOL14" s="387"/>
      <c r="FOM14" s="360"/>
      <c r="FON14" s="360"/>
      <c r="FOO14" s="384"/>
      <c r="FOP14" s="234"/>
      <c r="FOQ14" s="384"/>
      <c r="FOR14" s="384"/>
      <c r="FOS14" s="388"/>
      <c r="FOT14" s="383"/>
      <c r="FOU14" s="384"/>
      <c r="FOV14" s="384"/>
      <c r="FOW14" s="385"/>
      <c r="FOX14" s="385"/>
      <c r="FOY14" s="385"/>
      <c r="FOZ14" s="386"/>
      <c r="FPA14" s="387"/>
      <c r="FPB14" s="387"/>
      <c r="FPC14" s="360"/>
      <c r="FPD14" s="360"/>
      <c r="FPE14" s="384"/>
      <c r="FPF14" s="234"/>
      <c r="FPG14" s="384"/>
      <c r="FPH14" s="384"/>
      <c r="FPI14" s="388"/>
      <c r="FPJ14" s="383"/>
      <c r="FPK14" s="384"/>
      <c r="FPL14" s="384"/>
      <c r="FPM14" s="385"/>
      <c r="FPN14" s="385"/>
      <c r="FPO14" s="385"/>
      <c r="FPP14" s="386"/>
      <c r="FPQ14" s="387"/>
      <c r="FPR14" s="387"/>
      <c r="FPS14" s="360"/>
      <c r="FPT14" s="360"/>
      <c r="FPU14" s="384"/>
      <c r="FPV14" s="234"/>
      <c r="FPW14" s="384"/>
      <c r="FPX14" s="384"/>
      <c r="FPY14" s="388"/>
      <c r="FPZ14" s="383"/>
      <c r="FQA14" s="384"/>
      <c r="FQB14" s="384"/>
      <c r="FQC14" s="385"/>
      <c r="FQD14" s="385"/>
      <c r="FQE14" s="385"/>
      <c r="FQF14" s="386"/>
      <c r="FQG14" s="387"/>
      <c r="FQH14" s="387"/>
      <c r="FQI14" s="360"/>
      <c r="FQJ14" s="360"/>
      <c r="FQK14" s="384"/>
      <c r="FQL14" s="234"/>
      <c r="FQM14" s="384"/>
      <c r="FQN14" s="384"/>
      <c r="FQO14" s="388"/>
      <c r="FQP14" s="383"/>
      <c r="FQQ14" s="384"/>
      <c r="FQR14" s="384"/>
      <c r="FQS14" s="385"/>
      <c r="FQT14" s="385"/>
      <c r="FQU14" s="385"/>
      <c r="FQV14" s="386"/>
      <c r="FQW14" s="387"/>
      <c r="FQX14" s="387"/>
      <c r="FQY14" s="360"/>
      <c r="FQZ14" s="360"/>
      <c r="FRA14" s="384"/>
      <c r="FRB14" s="234"/>
      <c r="FRC14" s="384"/>
      <c r="FRD14" s="384"/>
      <c r="FRE14" s="388"/>
      <c r="FRF14" s="383"/>
      <c r="FRG14" s="384"/>
      <c r="FRH14" s="384"/>
      <c r="FRI14" s="385"/>
      <c r="FRJ14" s="385"/>
      <c r="FRK14" s="385"/>
      <c r="FRL14" s="386"/>
      <c r="FRM14" s="387"/>
      <c r="FRN14" s="387"/>
      <c r="FRO14" s="360"/>
      <c r="FRP14" s="360"/>
      <c r="FRQ14" s="384"/>
      <c r="FRR14" s="234"/>
      <c r="FRS14" s="384"/>
      <c r="FRT14" s="384"/>
      <c r="FRU14" s="388"/>
      <c r="FRV14" s="383"/>
      <c r="FRW14" s="384"/>
      <c r="FRX14" s="384"/>
      <c r="FRY14" s="385"/>
      <c r="FRZ14" s="385"/>
      <c r="FSA14" s="385"/>
      <c r="FSB14" s="386"/>
      <c r="FSC14" s="387"/>
      <c r="FSD14" s="387"/>
      <c r="FSE14" s="360"/>
      <c r="FSF14" s="360"/>
      <c r="FSG14" s="384"/>
      <c r="FSH14" s="234"/>
      <c r="FSI14" s="384"/>
      <c r="FSJ14" s="384"/>
      <c r="FSK14" s="388"/>
      <c r="FSL14" s="383"/>
      <c r="FSM14" s="384"/>
      <c r="FSN14" s="384"/>
      <c r="FSO14" s="385"/>
      <c r="FSP14" s="385"/>
      <c r="FSQ14" s="385"/>
      <c r="FSR14" s="386"/>
      <c r="FSS14" s="387"/>
      <c r="FST14" s="387"/>
      <c r="FSU14" s="360"/>
      <c r="FSV14" s="360"/>
      <c r="FSW14" s="384"/>
      <c r="FSX14" s="234"/>
      <c r="FSY14" s="384"/>
      <c r="FSZ14" s="384"/>
      <c r="FTA14" s="388"/>
      <c r="FTB14" s="383"/>
      <c r="FTC14" s="384"/>
      <c r="FTD14" s="384"/>
      <c r="FTE14" s="385"/>
      <c r="FTF14" s="385"/>
      <c r="FTG14" s="385"/>
      <c r="FTH14" s="386"/>
      <c r="FTI14" s="387"/>
      <c r="FTJ14" s="387"/>
      <c r="FTK14" s="360"/>
      <c r="FTL14" s="360"/>
      <c r="FTM14" s="384"/>
      <c r="FTN14" s="234"/>
      <c r="FTO14" s="384"/>
      <c r="FTP14" s="384"/>
      <c r="FTQ14" s="388"/>
      <c r="FTR14" s="383"/>
      <c r="FTS14" s="384"/>
      <c r="FTT14" s="384"/>
      <c r="FTU14" s="385"/>
      <c r="FTV14" s="385"/>
      <c r="FTW14" s="385"/>
      <c r="FTX14" s="386"/>
      <c r="FTY14" s="387"/>
      <c r="FTZ14" s="387"/>
      <c r="FUA14" s="360"/>
      <c r="FUB14" s="360"/>
      <c r="FUC14" s="384"/>
      <c r="FUD14" s="234"/>
      <c r="FUE14" s="384"/>
      <c r="FUF14" s="384"/>
      <c r="FUG14" s="388"/>
      <c r="FUH14" s="383"/>
      <c r="FUI14" s="384"/>
      <c r="FUJ14" s="384"/>
      <c r="FUK14" s="385"/>
      <c r="FUL14" s="385"/>
      <c r="FUM14" s="385"/>
      <c r="FUN14" s="386"/>
      <c r="FUO14" s="387"/>
      <c r="FUP14" s="387"/>
      <c r="FUQ14" s="360"/>
      <c r="FUR14" s="360"/>
      <c r="FUS14" s="384"/>
      <c r="FUT14" s="234"/>
      <c r="FUU14" s="384"/>
      <c r="FUV14" s="384"/>
      <c r="FUW14" s="388"/>
      <c r="FUX14" s="383"/>
      <c r="FUY14" s="384"/>
      <c r="FUZ14" s="384"/>
      <c r="FVA14" s="385"/>
      <c r="FVB14" s="385"/>
      <c r="FVC14" s="385"/>
      <c r="FVD14" s="386"/>
      <c r="FVE14" s="387"/>
      <c r="FVF14" s="387"/>
      <c r="FVG14" s="360"/>
      <c r="FVH14" s="360"/>
      <c r="FVI14" s="384"/>
      <c r="FVJ14" s="234"/>
      <c r="FVK14" s="384"/>
      <c r="FVL14" s="384"/>
      <c r="FVM14" s="388"/>
      <c r="FVN14" s="383"/>
      <c r="FVO14" s="384"/>
      <c r="FVP14" s="384"/>
      <c r="FVQ14" s="385"/>
      <c r="FVR14" s="385"/>
      <c r="FVS14" s="385"/>
      <c r="FVT14" s="386"/>
      <c r="FVU14" s="387"/>
      <c r="FVV14" s="387"/>
      <c r="FVW14" s="360"/>
      <c r="FVX14" s="360"/>
      <c r="FVY14" s="384"/>
      <c r="FVZ14" s="234"/>
      <c r="FWA14" s="384"/>
      <c r="FWB14" s="384"/>
      <c r="FWC14" s="388"/>
      <c r="FWD14" s="383"/>
      <c r="FWE14" s="384"/>
      <c r="FWF14" s="384"/>
      <c r="FWG14" s="385"/>
      <c r="FWH14" s="385"/>
      <c r="FWI14" s="385"/>
      <c r="FWJ14" s="386"/>
      <c r="FWK14" s="387"/>
      <c r="FWL14" s="387"/>
      <c r="FWM14" s="360"/>
      <c r="FWN14" s="360"/>
      <c r="FWO14" s="384"/>
      <c r="FWP14" s="234"/>
      <c r="FWQ14" s="384"/>
      <c r="FWR14" s="384"/>
      <c r="FWS14" s="388"/>
      <c r="FWT14" s="383"/>
      <c r="FWU14" s="384"/>
      <c r="FWV14" s="384"/>
      <c r="FWW14" s="385"/>
      <c r="FWX14" s="385"/>
      <c r="FWY14" s="385"/>
      <c r="FWZ14" s="386"/>
      <c r="FXA14" s="387"/>
      <c r="FXB14" s="387"/>
      <c r="FXC14" s="360"/>
      <c r="FXD14" s="360"/>
      <c r="FXE14" s="384"/>
      <c r="FXF14" s="234"/>
      <c r="FXG14" s="384"/>
      <c r="FXH14" s="384"/>
      <c r="FXI14" s="388"/>
      <c r="FXJ14" s="383"/>
      <c r="FXK14" s="384"/>
      <c r="FXL14" s="384"/>
      <c r="FXM14" s="385"/>
      <c r="FXN14" s="385"/>
      <c r="FXO14" s="385"/>
      <c r="FXP14" s="386"/>
      <c r="FXQ14" s="387"/>
      <c r="FXR14" s="387"/>
      <c r="FXS14" s="360"/>
      <c r="FXT14" s="360"/>
      <c r="FXU14" s="384"/>
      <c r="FXV14" s="234"/>
      <c r="FXW14" s="384"/>
      <c r="FXX14" s="384"/>
      <c r="FXY14" s="388"/>
      <c r="FXZ14" s="383"/>
      <c r="FYA14" s="384"/>
      <c r="FYB14" s="384"/>
      <c r="FYC14" s="385"/>
      <c r="FYD14" s="385"/>
      <c r="FYE14" s="385"/>
      <c r="FYF14" s="386"/>
      <c r="FYG14" s="387"/>
      <c r="FYH14" s="387"/>
      <c r="FYI14" s="360"/>
      <c r="FYJ14" s="360"/>
      <c r="FYK14" s="384"/>
      <c r="FYL14" s="234"/>
      <c r="FYM14" s="384"/>
      <c r="FYN14" s="384"/>
      <c r="FYO14" s="388"/>
      <c r="FYP14" s="383"/>
      <c r="FYQ14" s="384"/>
      <c r="FYR14" s="384"/>
      <c r="FYS14" s="385"/>
      <c r="FYT14" s="385"/>
      <c r="FYU14" s="385"/>
      <c r="FYV14" s="386"/>
      <c r="FYW14" s="387"/>
      <c r="FYX14" s="387"/>
      <c r="FYY14" s="360"/>
      <c r="FYZ14" s="360"/>
      <c r="FZA14" s="384"/>
      <c r="FZB14" s="234"/>
      <c r="FZC14" s="384"/>
      <c r="FZD14" s="384"/>
      <c r="FZE14" s="388"/>
      <c r="FZF14" s="383"/>
      <c r="FZG14" s="384"/>
      <c r="FZH14" s="384"/>
      <c r="FZI14" s="385"/>
      <c r="FZJ14" s="385"/>
      <c r="FZK14" s="385"/>
      <c r="FZL14" s="386"/>
      <c r="FZM14" s="387"/>
      <c r="FZN14" s="387"/>
      <c r="FZO14" s="360"/>
      <c r="FZP14" s="360"/>
      <c r="FZQ14" s="384"/>
      <c r="FZR14" s="234"/>
      <c r="FZS14" s="384"/>
      <c r="FZT14" s="384"/>
      <c r="FZU14" s="388"/>
      <c r="FZV14" s="383"/>
      <c r="FZW14" s="384"/>
      <c r="FZX14" s="384"/>
      <c r="FZY14" s="385"/>
      <c r="FZZ14" s="385"/>
      <c r="GAA14" s="385"/>
      <c r="GAB14" s="386"/>
      <c r="GAC14" s="387"/>
      <c r="GAD14" s="387"/>
      <c r="GAE14" s="360"/>
      <c r="GAF14" s="360"/>
      <c r="GAG14" s="384"/>
      <c r="GAH14" s="234"/>
      <c r="GAI14" s="384"/>
      <c r="GAJ14" s="384"/>
      <c r="GAK14" s="388"/>
      <c r="GAL14" s="383"/>
      <c r="GAM14" s="384"/>
      <c r="GAN14" s="384"/>
      <c r="GAO14" s="385"/>
      <c r="GAP14" s="385"/>
      <c r="GAQ14" s="385"/>
      <c r="GAR14" s="386"/>
      <c r="GAS14" s="387"/>
      <c r="GAT14" s="387"/>
      <c r="GAU14" s="360"/>
      <c r="GAV14" s="360"/>
      <c r="GAW14" s="384"/>
      <c r="GAX14" s="234"/>
      <c r="GAY14" s="384"/>
      <c r="GAZ14" s="384"/>
      <c r="GBA14" s="388"/>
      <c r="GBB14" s="383"/>
      <c r="GBC14" s="384"/>
      <c r="GBD14" s="384"/>
      <c r="GBE14" s="385"/>
      <c r="GBF14" s="385"/>
      <c r="GBG14" s="385"/>
      <c r="GBH14" s="386"/>
      <c r="GBI14" s="387"/>
      <c r="GBJ14" s="387"/>
      <c r="GBK14" s="360"/>
      <c r="GBL14" s="360"/>
      <c r="GBM14" s="384"/>
      <c r="GBN14" s="234"/>
      <c r="GBO14" s="384"/>
      <c r="GBP14" s="384"/>
      <c r="GBQ14" s="388"/>
      <c r="GBR14" s="383"/>
      <c r="GBS14" s="384"/>
      <c r="GBT14" s="384"/>
      <c r="GBU14" s="385"/>
      <c r="GBV14" s="385"/>
      <c r="GBW14" s="385"/>
      <c r="GBX14" s="386"/>
      <c r="GBY14" s="387"/>
      <c r="GBZ14" s="387"/>
      <c r="GCA14" s="360"/>
      <c r="GCB14" s="360"/>
      <c r="GCC14" s="384"/>
      <c r="GCD14" s="234"/>
      <c r="GCE14" s="384"/>
      <c r="GCF14" s="384"/>
      <c r="GCG14" s="388"/>
      <c r="GCH14" s="383"/>
      <c r="GCI14" s="384"/>
      <c r="GCJ14" s="384"/>
      <c r="GCK14" s="385"/>
      <c r="GCL14" s="385"/>
      <c r="GCM14" s="385"/>
      <c r="GCN14" s="386"/>
      <c r="GCO14" s="387"/>
      <c r="GCP14" s="387"/>
      <c r="GCQ14" s="360"/>
      <c r="GCR14" s="360"/>
      <c r="GCS14" s="384"/>
      <c r="GCT14" s="234"/>
      <c r="GCU14" s="384"/>
      <c r="GCV14" s="384"/>
      <c r="GCW14" s="388"/>
      <c r="GCX14" s="383"/>
      <c r="GCY14" s="384"/>
      <c r="GCZ14" s="384"/>
      <c r="GDA14" s="385"/>
      <c r="GDB14" s="385"/>
      <c r="GDC14" s="385"/>
      <c r="GDD14" s="386"/>
      <c r="GDE14" s="387"/>
      <c r="GDF14" s="387"/>
      <c r="GDG14" s="360"/>
      <c r="GDH14" s="360"/>
      <c r="GDI14" s="384"/>
      <c r="GDJ14" s="234"/>
      <c r="GDK14" s="384"/>
      <c r="GDL14" s="384"/>
      <c r="GDM14" s="388"/>
      <c r="GDN14" s="383"/>
      <c r="GDO14" s="384"/>
      <c r="GDP14" s="384"/>
      <c r="GDQ14" s="385"/>
      <c r="GDR14" s="385"/>
      <c r="GDS14" s="385"/>
      <c r="GDT14" s="386"/>
      <c r="GDU14" s="387"/>
      <c r="GDV14" s="387"/>
      <c r="GDW14" s="360"/>
      <c r="GDX14" s="360"/>
      <c r="GDY14" s="384"/>
      <c r="GDZ14" s="234"/>
      <c r="GEA14" s="384"/>
      <c r="GEB14" s="384"/>
      <c r="GEC14" s="388"/>
      <c r="GED14" s="383"/>
      <c r="GEE14" s="384"/>
      <c r="GEF14" s="384"/>
      <c r="GEG14" s="385"/>
      <c r="GEH14" s="385"/>
      <c r="GEI14" s="385"/>
      <c r="GEJ14" s="386"/>
      <c r="GEK14" s="387"/>
      <c r="GEL14" s="387"/>
      <c r="GEM14" s="360"/>
      <c r="GEN14" s="360"/>
      <c r="GEO14" s="384"/>
      <c r="GEP14" s="234"/>
      <c r="GEQ14" s="384"/>
      <c r="GER14" s="384"/>
      <c r="GES14" s="388"/>
      <c r="GET14" s="383"/>
      <c r="GEU14" s="384"/>
      <c r="GEV14" s="384"/>
      <c r="GEW14" s="385"/>
      <c r="GEX14" s="385"/>
      <c r="GEY14" s="385"/>
      <c r="GEZ14" s="386"/>
      <c r="GFA14" s="387"/>
      <c r="GFB14" s="387"/>
      <c r="GFC14" s="360"/>
      <c r="GFD14" s="360"/>
      <c r="GFE14" s="384"/>
      <c r="GFF14" s="234"/>
      <c r="GFG14" s="384"/>
      <c r="GFH14" s="384"/>
      <c r="GFI14" s="388"/>
      <c r="GFJ14" s="383"/>
      <c r="GFK14" s="384"/>
      <c r="GFL14" s="384"/>
      <c r="GFM14" s="385"/>
      <c r="GFN14" s="385"/>
      <c r="GFO14" s="385"/>
      <c r="GFP14" s="386"/>
      <c r="GFQ14" s="387"/>
      <c r="GFR14" s="387"/>
      <c r="GFS14" s="360"/>
      <c r="GFT14" s="360"/>
      <c r="GFU14" s="384"/>
      <c r="GFV14" s="234"/>
      <c r="GFW14" s="384"/>
      <c r="GFX14" s="384"/>
      <c r="GFY14" s="388"/>
      <c r="GFZ14" s="383"/>
      <c r="GGA14" s="384"/>
      <c r="GGB14" s="384"/>
      <c r="GGC14" s="385"/>
      <c r="GGD14" s="385"/>
      <c r="GGE14" s="385"/>
      <c r="GGF14" s="386"/>
      <c r="GGG14" s="387"/>
      <c r="GGH14" s="387"/>
      <c r="GGI14" s="360"/>
      <c r="GGJ14" s="360"/>
      <c r="GGK14" s="384"/>
      <c r="GGL14" s="234"/>
      <c r="GGM14" s="384"/>
      <c r="GGN14" s="384"/>
      <c r="GGO14" s="388"/>
      <c r="GGP14" s="383"/>
      <c r="GGQ14" s="384"/>
      <c r="GGR14" s="384"/>
      <c r="GGS14" s="385"/>
      <c r="GGT14" s="385"/>
      <c r="GGU14" s="385"/>
      <c r="GGV14" s="386"/>
      <c r="GGW14" s="387"/>
      <c r="GGX14" s="387"/>
      <c r="GGY14" s="360"/>
      <c r="GGZ14" s="360"/>
      <c r="GHA14" s="384"/>
      <c r="GHB14" s="234"/>
      <c r="GHC14" s="384"/>
      <c r="GHD14" s="384"/>
      <c r="GHE14" s="388"/>
      <c r="GHF14" s="383"/>
      <c r="GHG14" s="384"/>
      <c r="GHH14" s="384"/>
      <c r="GHI14" s="385"/>
      <c r="GHJ14" s="385"/>
      <c r="GHK14" s="385"/>
      <c r="GHL14" s="386"/>
      <c r="GHM14" s="387"/>
      <c r="GHN14" s="387"/>
      <c r="GHO14" s="360"/>
      <c r="GHP14" s="360"/>
      <c r="GHQ14" s="384"/>
      <c r="GHR14" s="234"/>
      <c r="GHS14" s="384"/>
      <c r="GHT14" s="384"/>
      <c r="GHU14" s="388"/>
      <c r="GHV14" s="383"/>
      <c r="GHW14" s="384"/>
      <c r="GHX14" s="384"/>
      <c r="GHY14" s="385"/>
      <c r="GHZ14" s="385"/>
      <c r="GIA14" s="385"/>
      <c r="GIB14" s="386"/>
      <c r="GIC14" s="387"/>
      <c r="GID14" s="387"/>
      <c r="GIE14" s="360"/>
      <c r="GIF14" s="360"/>
      <c r="GIG14" s="384"/>
      <c r="GIH14" s="234"/>
      <c r="GII14" s="384"/>
      <c r="GIJ14" s="384"/>
      <c r="GIK14" s="388"/>
      <c r="GIL14" s="383"/>
      <c r="GIM14" s="384"/>
      <c r="GIN14" s="384"/>
      <c r="GIO14" s="385"/>
      <c r="GIP14" s="385"/>
      <c r="GIQ14" s="385"/>
      <c r="GIR14" s="386"/>
      <c r="GIS14" s="387"/>
      <c r="GIT14" s="387"/>
      <c r="GIU14" s="360"/>
      <c r="GIV14" s="360"/>
      <c r="GIW14" s="384"/>
      <c r="GIX14" s="234"/>
      <c r="GIY14" s="384"/>
      <c r="GIZ14" s="384"/>
      <c r="GJA14" s="388"/>
      <c r="GJB14" s="383"/>
      <c r="GJC14" s="384"/>
      <c r="GJD14" s="384"/>
      <c r="GJE14" s="385"/>
      <c r="GJF14" s="385"/>
      <c r="GJG14" s="385"/>
      <c r="GJH14" s="386"/>
      <c r="GJI14" s="387"/>
      <c r="GJJ14" s="387"/>
      <c r="GJK14" s="360"/>
      <c r="GJL14" s="360"/>
      <c r="GJM14" s="384"/>
      <c r="GJN14" s="234"/>
      <c r="GJO14" s="384"/>
      <c r="GJP14" s="384"/>
      <c r="GJQ14" s="388"/>
      <c r="GJR14" s="383"/>
      <c r="GJS14" s="384"/>
      <c r="GJT14" s="384"/>
      <c r="GJU14" s="385"/>
      <c r="GJV14" s="385"/>
      <c r="GJW14" s="385"/>
      <c r="GJX14" s="386"/>
      <c r="GJY14" s="387"/>
      <c r="GJZ14" s="387"/>
      <c r="GKA14" s="360"/>
      <c r="GKB14" s="360"/>
      <c r="GKC14" s="384"/>
      <c r="GKD14" s="234"/>
      <c r="GKE14" s="384"/>
      <c r="GKF14" s="384"/>
      <c r="GKG14" s="388"/>
      <c r="GKH14" s="383"/>
      <c r="GKI14" s="384"/>
      <c r="GKJ14" s="384"/>
      <c r="GKK14" s="385"/>
      <c r="GKL14" s="385"/>
      <c r="GKM14" s="385"/>
      <c r="GKN14" s="386"/>
      <c r="GKO14" s="387"/>
      <c r="GKP14" s="387"/>
      <c r="GKQ14" s="360"/>
      <c r="GKR14" s="360"/>
      <c r="GKS14" s="384"/>
      <c r="GKT14" s="234"/>
      <c r="GKU14" s="384"/>
      <c r="GKV14" s="384"/>
      <c r="GKW14" s="388"/>
      <c r="GKX14" s="383"/>
      <c r="GKY14" s="384"/>
      <c r="GKZ14" s="384"/>
      <c r="GLA14" s="385"/>
      <c r="GLB14" s="385"/>
      <c r="GLC14" s="385"/>
      <c r="GLD14" s="386"/>
      <c r="GLE14" s="387"/>
      <c r="GLF14" s="387"/>
      <c r="GLG14" s="360"/>
      <c r="GLH14" s="360"/>
      <c r="GLI14" s="384"/>
      <c r="GLJ14" s="234"/>
      <c r="GLK14" s="384"/>
      <c r="GLL14" s="384"/>
      <c r="GLM14" s="388"/>
      <c r="GLN14" s="383"/>
      <c r="GLO14" s="384"/>
      <c r="GLP14" s="384"/>
      <c r="GLQ14" s="385"/>
      <c r="GLR14" s="385"/>
      <c r="GLS14" s="385"/>
      <c r="GLT14" s="386"/>
      <c r="GLU14" s="387"/>
      <c r="GLV14" s="387"/>
      <c r="GLW14" s="360"/>
      <c r="GLX14" s="360"/>
      <c r="GLY14" s="384"/>
      <c r="GLZ14" s="234"/>
      <c r="GMA14" s="384"/>
      <c r="GMB14" s="384"/>
      <c r="GMC14" s="388"/>
      <c r="GMD14" s="383"/>
      <c r="GME14" s="384"/>
      <c r="GMF14" s="384"/>
      <c r="GMG14" s="385"/>
      <c r="GMH14" s="385"/>
      <c r="GMI14" s="385"/>
      <c r="GMJ14" s="386"/>
      <c r="GMK14" s="387"/>
      <c r="GML14" s="387"/>
      <c r="GMM14" s="360"/>
      <c r="GMN14" s="360"/>
      <c r="GMO14" s="384"/>
      <c r="GMP14" s="234"/>
      <c r="GMQ14" s="384"/>
      <c r="GMR14" s="384"/>
      <c r="GMS14" s="388"/>
      <c r="GMT14" s="383"/>
      <c r="GMU14" s="384"/>
      <c r="GMV14" s="384"/>
      <c r="GMW14" s="385"/>
      <c r="GMX14" s="385"/>
      <c r="GMY14" s="385"/>
      <c r="GMZ14" s="386"/>
      <c r="GNA14" s="387"/>
      <c r="GNB14" s="387"/>
      <c r="GNC14" s="360"/>
      <c r="GND14" s="360"/>
      <c r="GNE14" s="384"/>
      <c r="GNF14" s="234"/>
      <c r="GNG14" s="384"/>
      <c r="GNH14" s="384"/>
      <c r="GNI14" s="388"/>
      <c r="GNJ14" s="383"/>
      <c r="GNK14" s="384"/>
      <c r="GNL14" s="384"/>
      <c r="GNM14" s="385"/>
      <c r="GNN14" s="385"/>
      <c r="GNO14" s="385"/>
      <c r="GNP14" s="386"/>
      <c r="GNQ14" s="387"/>
      <c r="GNR14" s="387"/>
      <c r="GNS14" s="360"/>
      <c r="GNT14" s="360"/>
      <c r="GNU14" s="384"/>
      <c r="GNV14" s="234"/>
      <c r="GNW14" s="384"/>
      <c r="GNX14" s="384"/>
      <c r="GNY14" s="388"/>
      <c r="GNZ14" s="383"/>
      <c r="GOA14" s="384"/>
      <c r="GOB14" s="384"/>
      <c r="GOC14" s="385"/>
      <c r="GOD14" s="385"/>
      <c r="GOE14" s="385"/>
      <c r="GOF14" s="386"/>
      <c r="GOG14" s="387"/>
      <c r="GOH14" s="387"/>
      <c r="GOI14" s="360"/>
      <c r="GOJ14" s="360"/>
      <c r="GOK14" s="384"/>
      <c r="GOL14" s="234"/>
      <c r="GOM14" s="384"/>
      <c r="GON14" s="384"/>
      <c r="GOO14" s="388"/>
      <c r="GOP14" s="383"/>
      <c r="GOQ14" s="384"/>
      <c r="GOR14" s="384"/>
      <c r="GOS14" s="385"/>
      <c r="GOT14" s="385"/>
      <c r="GOU14" s="385"/>
      <c r="GOV14" s="386"/>
      <c r="GOW14" s="387"/>
      <c r="GOX14" s="387"/>
      <c r="GOY14" s="360"/>
      <c r="GOZ14" s="360"/>
      <c r="GPA14" s="384"/>
      <c r="GPB14" s="234"/>
      <c r="GPC14" s="384"/>
      <c r="GPD14" s="384"/>
      <c r="GPE14" s="388"/>
      <c r="GPF14" s="383"/>
      <c r="GPG14" s="384"/>
      <c r="GPH14" s="384"/>
      <c r="GPI14" s="385"/>
      <c r="GPJ14" s="385"/>
      <c r="GPK14" s="385"/>
      <c r="GPL14" s="386"/>
      <c r="GPM14" s="387"/>
      <c r="GPN14" s="387"/>
      <c r="GPO14" s="360"/>
      <c r="GPP14" s="360"/>
      <c r="GPQ14" s="384"/>
      <c r="GPR14" s="234"/>
      <c r="GPS14" s="384"/>
      <c r="GPT14" s="384"/>
      <c r="GPU14" s="388"/>
      <c r="GPV14" s="383"/>
      <c r="GPW14" s="384"/>
      <c r="GPX14" s="384"/>
      <c r="GPY14" s="385"/>
      <c r="GPZ14" s="385"/>
      <c r="GQA14" s="385"/>
      <c r="GQB14" s="386"/>
      <c r="GQC14" s="387"/>
      <c r="GQD14" s="387"/>
      <c r="GQE14" s="360"/>
      <c r="GQF14" s="360"/>
      <c r="GQG14" s="384"/>
      <c r="GQH14" s="234"/>
      <c r="GQI14" s="384"/>
      <c r="GQJ14" s="384"/>
      <c r="GQK14" s="388"/>
      <c r="GQL14" s="383"/>
      <c r="GQM14" s="384"/>
      <c r="GQN14" s="384"/>
      <c r="GQO14" s="385"/>
      <c r="GQP14" s="385"/>
      <c r="GQQ14" s="385"/>
      <c r="GQR14" s="386"/>
      <c r="GQS14" s="387"/>
      <c r="GQT14" s="387"/>
      <c r="GQU14" s="360"/>
      <c r="GQV14" s="360"/>
      <c r="GQW14" s="384"/>
      <c r="GQX14" s="234"/>
      <c r="GQY14" s="384"/>
      <c r="GQZ14" s="384"/>
      <c r="GRA14" s="388"/>
      <c r="GRB14" s="383"/>
      <c r="GRC14" s="384"/>
      <c r="GRD14" s="384"/>
      <c r="GRE14" s="385"/>
      <c r="GRF14" s="385"/>
      <c r="GRG14" s="385"/>
      <c r="GRH14" s="386"/>
      <c r="GRI14" s="387"/>
      <c r="GRJ14" s="387"/>
      <c r="GRK14" s="360"/>
      <c r="GRL14" s="360"/>
      <c r="GRM14" s="384"/>
      <c r="GRN14" s="234"/>
      <c r="GRO14" s="384"/>
      <c r="GRP14" s="384"/>
      <c r="GRQ14" s="388"/>
      <c r="GRR14" s="383"/>
      <c r="GRS14" s="384"/>
      <c r="GRT14" s="384"/>
      <c r="GRU14" s="385"/>
      <c r="GRV14" s="385"/>
      <c r="GRW14" s="385"/>
      <c r="GRX14" s="386"/>
      <c r="GRY14" s="387"/>
      <c r="GRZ14" s="387"/>
      <c r="GSA14" s="360"/>
      <c r="GSB14" s="360"/>
      <c r="GSC14" s="384"/>
      <c r="GSD14" s="234"/>
      <c r="GSE14" s="384"/>
      <c r="GSF14" s="384"/>
      <c r="GSG14" s="388"/>
      <c r="GSH14" s="383"/>
      <c r="GSI14" s="384"/>
      <c r="GSJ14" s="384"/>
      <c r="GSK14" s="385"/>
      <c r="GSL14" s="385"/>
      <c r="GSM14" s="385"/>
      <c r="GSN14" s="386"/>
      <c r="GSO14" s="387"/>
      <c r="GSP14" s="387"/>
      <c r="GSQ14" s="360"/>
      <c r="GSR14" s="360"/>
      <c r="GSS14" s="384"/>
      <c r="GST14" s="234"/>
      <c r="GSU14" s="384"/>
      <c r="GSV14" s="384"/>
      <c r="GSW14" s="388"/>
      <c r="GSX14" s="383"/>
      <c r="GSY14" s="384"/>
      <c r="GSZ14" s="384"/>
      <c r="GTA14" s="385"/>
      <c r="GTB14" s="385"/>
      <c r="GTC14" s="385"/>
      <c r="GTD14" s="386"/>
      <c r="GTE14" s="387"/>
      <c r="GTF14" s="387"/>
      <c r="GTG14" s="360"/>
      <c r="GTH14" s="360"/>
      <c r="GTI14" s="384"/>
      <c r="GTJ14" s="234"/>
      <c r="GTK14" s="384"/>
      <c r="GTL14" s="384"/>
      <c r="GTM14" s="388"/>
      <c r="GTN14" s="383"/>
      <c r="GTO14" s="384"/>
      <c r="GTP14" s="384"/>
      <c r="GTQ14" s="385"/>
      <c r="GTR14" s="385"/>
      <c r="GTS14" s="385"/>
      <c r="GTT14" s="386"/>
      <c r="GTU14" s="387"/>
      <c r="GTV14" s="387"/>
      <c r="GTW14" s="360"/>
      <c r="GTX14" s="360"/>
      <c r="GTY14" s="384"/>
      <c r="GTZ14" s="234"/>
      <c r="GUA14" s="384"/>
      <c r="GUB14" s="384"/>
      <c r="GUC14" s="388"/>
      <c r="GUD14" s="383"/>
      <c r="GUE14" s="384"/>
      <c r="GUF14" s="384"/>
      <c r="GUG14" s="385"/>
      <c r="GUH14" s="385"/>
      <c r="GUI14" s="385"/>
      <c r="GUJ14" s="386"/>
      <c r="GUK14" s="387"/>
      <c r="GUL14" s="387"/>
      <c r="GUM14" s="360"/>
      <c r="GUN14" s="360"/>
      <c r="GUO14" s="384"/>
      <c r="GUP14" s="234"/>
      <c r="GUQ14" s="384"/>
      <c r="GUR14" s="384"/>
      <c r="GUS14" s="388"/>
      <c r="GUT14" s="383"/>
      <c r="GUU14" s="384"/>
      <c r="GUV14" s="384"/>
      <c r="GUW14" s="385"/>
      <c r="GUX14" s="385"/>
      <c r="GUY14" s="385"/>
      <c r="GUZ14" s="386"/>
      <c r="GVA14" s="387"/>
      <c r="GVB14" s="387"/>
      <c r="GVC14" s="360"/>
      <c r="GVD14" s="360"/>
      <c r="GVE14" s="384"/>
      <c r="GVF14" s="234"/>
      <c r="GVG14" s="384"/>
      <c r="GVH14" s="384"/>
      <c r="GVI14" s="388"/>
      <c r="GVJ14" s="383"/>
      <c r="GVK14" s="384"/>
      <c r="GVL14" s="384"/>
      <c r="GVM14" s="385"/>
      <c r="GVN14" s="385"/>
      <c r="GVO14" s="385"/>
      <c r="GVP14" s="386"/>
      <c r="GVQ14" s="387"/>
      <c r="GVR14" s="387"/>
      <c r="GVS14" s="360"/>
      <c r="GVT14" s="360"/>
      <c r="GVU14" s="384"/>
      <c r="GVV14" s="234"/>
      <c r="GVW14" s="384"/>
      <c r="GVX14" s="384"/>
      <c r="GVY14" s="388"/>
      <c r="GVZ14" s="383"/>
      <c r="GWA14" s="384"/>
      <c r="GWB14" s="384"/>
      <c r="GWC14" s="385"/>
      <c r="GWD14" s="385"/>
      <c r="GWE14" s="385"/>
      <c r="GWF14" s="386"/>
      <c r="GWG14" s="387"/>
      <c r="GWH14" s="387"/>
      <c r="GWI14" s="360"/>
      <c r="GWJ14" s="360"/>
      <c r="GWK14" s="384"/>
      <c r="GWL14" s="234"/>
      <c r="GWM14" s="384"/>
      <c r="GWN14" s="384"/>
      <c r="GWO14" s="388"/>
      <c r="GWP14" s="383"/>
      <c r="GWQ14" s="384"/>
      <c r="GWR14" s="384"/>
      <c r="GWS14" s="385"/>
      <c r="GWT14" s="385"/>
      <c r="GWU14" s="385"/>
      <c r="GWV14" s="386"/>
      <c r="GWW14" s="387"/>
      <c r="GWX14" s="387"/>
      <c r="GWY14" s="360"/>
      <c r="GWZ14" s="360"/>
      <c r="GXA14" s="384"/>
      <c r="GXB14" s="234"/>
      <c r="GXC14" s="384"/>
      <c r="GXD14" s="384"/>
      <c r="GXE14" s="388"/>
      <c r="GXF14" s="383"/>
      <c r="GXG14" s="384"/>
      <c r="GXH14" s="384"/>
      <c r="GXI14" s="385"/>
      <c r="GXJ14" s="385"/>
      <c r="GXK14" s="385"/>
      <c r="GXL14" s="386"/>
      <c r="GXM14" s="387"/>
      <c r="GXN14" s="387"/>
      <c r="GXO14" s="360"/>
      <c r="GXP14" s="360"/>
      <c r="GXQ14" s="384"/>
      <c r="GXR14" s="234"/>
      <c r="GXS14" s="384"/>
      <c r="GXT14" s="384"/>
      <c r="GXU14" s="388"/>
      <c r="GXV14" s="383"/>
      <c r="GXW14" s="384"/>
      <c r="GXX14" s="384"/>
      <c r="GXY14" s="385"/>
      <c r="GXZ14" s="385"/>
      <c r="GYA14" s="385"/>
      <c r="GYB14" s="386"/>
      <c r="GYC14" s="387"/>
      <c r="GYD14" s="387"/>
      <c r="GYE14" s="360"/>
      <c r="GYF14" s="360"/>
      <c r="GYG14" s="384"/>
      <c r="GYH14" s="234"/>
      <c r="GYI14" s="384"/>
      <c r="GYJ14" s="384"/>
      <c r="GYK14" s="388"/>
      <c r="GYL14" s="383"/>
      <c r="GYM14" s="384"/>
      <c r="GYN14" s="384"/>
      <c r="GYO14" s="385"/>
      <c r="GYP14" s="385"/>
      <c r="GYQ14" s="385"/>
      <c r="GYR14" s="386"/>
      <c r="GYS14" s="387"/>
      <c r="GYT14" s="387"/>
      <c r="GYU14" s="360"/>
      <c r="GYV14" s="360"/>
      <c r="GYW14" s="384"/>
      <c r="GYX14" s="234"/>
      <c r="GYY14" s="384"/>
      <c r="GYZ14" s="384"/>
      <c r="GZA14" s="388"/>
      <c r="GZB14" s="383"/>
      <c r="GZC14" s="384"/>
      <c r="GZD14" s="384"/>
      <c r="GZE14" s="385"/>
      <c r="GZF14" s="385"/>
      <c r="GZG14" s="385"/>
      <c r="GZH14" s="386"/>
      <c r="GZI14" s="387"/>
      <c r="GZJ14" s="387"/>
      <c r="GZK14" s="360"/>
      <c r="GZL14" s="360"/>
      <c r="GZM14" s="384"/>
      <c r="GZN14" s="234"/>
      <c r="GZO14" s="384"/>
      <c r="GZP14" s="384"/>
      <c r="GZQ14" s="388"/>
      <c r="GZR14" s="383"/>
      <c r="GZS14" s="384"/>
      <c r="GZT14" s="384"/>
      <c r="GZU14" s="385"/>
      <c r="GZV14" s="385"/>
      <c r="GZW14" s="385"/>
      <c r="GZX14" s="386"/>
      <c r="GZY14" s="387"/>
      <c r="GZZ14" s="387"/>
      <c r="HAA14" s="360"/>
      <c r="HAB14" s="360"/>
      <c r="HAC14" s="384"/>
      <c r="HAD14" s="234"/>
      <c r="HAE14" s="384"/>
      <c r="HAF14" s="384"/>
      <c r="HAG14" s="388"/>
      <c r="HAH14" s="383"/>
      <c r="HAI14" s="384"/>
      <c r="HAJ14" s="384"/>
      <c r="HAK14" s="385"/>
      <c r="HAL14" s="385"/>
      <c r="HAM14" s="385"/>
      <c r="HAN14" s="386"/>
      <c r="HAO14" s="387"/>
      <c r="HAP14" s="387"/>
      <c r="HAQ14" s="360"/>
      <c r="HAR14" s="360"/>
      <c r="HAS14" s="384"/>
      <c r="HAT14" s="234"/>
      <c r="HAU14" s="384"/>
      <c r="HAV14" s="384"/>
      <c r="HAW14" s="388"/>
      <c r="HAX14" s="383"/>
      <c r="HAY14" s="384"/>
      <c r="HAZ14" s="384"/>
      <c r="HBA14" s="385"/>
      <c r="HBB14" s="385"/>
      <c r="HBC14" s="385"/>
      <c r="HBD14" s="386"/>
      <c r="HBE14" s="387"/>
      <c r="HBF14" s="387"/>
      <c r="HBG14" s="360"/>
      <c r="HBH14" s="360"/>
      <c r="HBI14" s="384"/>
      <c r="HBJ14" s="234"/>
      <c r="HBK14" s="384"/>
      <c r="HBL14" s="384"/>
      <c r="HBM14" s="388"/>
      <c r="HBN14" s="383"/>
      <c r="HBO14" s="384"/>
      <c r="HBP14" s="384"/>
      <c r="HBQ14" s="385"/>
      <c r="HBR14" s="385"/>
      <c r="HBS14" s="385"/>
      <c r="HBT14" s="386"/>
      <c r="HBU14" s="387"/>
      <c r="HBV14" s="387"/>
      <c r="HBW14" s="360"/>
      <c r="HBX14" s="360"/>
      <c r="HBY14" s="384"/>
      <c r="HBZ14" s="234"/>
      <c r="HCA14" s="384"/>
      <c r="HCB14" s="384"/>
      <c r="HCC14" s="388"/>
      <c r="HCD14" s="383"/>
      <c r="HCE14" s="384"/>
      <c r="HCF14" s="384"/>
      <c r="HCG14" s="385"/>
      <c r="HCH14" s="385"/>
      <c r="HCI14" s="385"/>
      <c r="HCJ14" s="386"/>
      <c r="HCK14" s="387"/>
      <c r="HCL14" s="387"/>
      <c r="HCM14" s="360"/>
      <c r="HCN14" s="360"/>
      <c r="HCO14" s="384"/>
      <c r="HCP14" s="234"/>
      <c r="HCQ14" s="384"/>
      <c r="HCR14" s="384"/>
      <c r="HCS14" s="388"/>
      <c r="HCT14" s="383"/>
      <c r="HCU14" s="384"/>
      <c r="HCV14" s="384"/>
      <c r="HCW14" s="385"/>
      <c r="HCX14" s="385"/>
      <c r="HCY14" s="385"/>
      <c r="HCZ14" s="386"/>
      <c r="HDA14" s="387"/>
      <c r="HDB14" s="387"/>
      <c r="HDC14" s="360"/>
      <c r="HDD14" s="360"/>
      <c r="HDE14" s="384"/>
      <c r="HDF14" s="234"/>
      <c r="HDG14" s="384"/>
      <c r="HDH14" s="384"/>
      <c r="HDI14" s="388"/>
      <c r="HDJ14" s="383"/>
      <c r="HDK14" s="384"/>
      <c r="HDL14" s="384"/>
      <c r="HDM14" s="385"/>
      <c r="HDN14" s="385"/>
      <c r="HDO14" s="385"/>
      <c r="HDP14" s="386"/>
      <c r="HDQ14" s="387"/>
      <c r="HDR14" s="387"/>
      <c r="HDS14" s="360"/>
      <c r="HDT14" s="360"/>
      <c r="HDU14" s="384"/>
      <c r="HDV14" s="234"/>
      <c r="HDW14" s="384"/>
      <c r="HDX14" s="384"/>
      <c r="HDY14" s="388"/>
      <c r="HDZ14" s="383"/>
      <c r="HEA14" s="384"/>
      <c r="HEB14" s="384"/>
      <c r="HEC14" s="385"/>
      <c r="HED14" s="385"/>
      <c r="HEE14" s="385"/>
      <c r="HEF14" s="386"/>
      <c r="HEG14" s="387"/>
      <c r="HEH14" s="387"/>
      <c r="HEI14" s="360"/>
      <c r="HEJ14" s="360"/>
      <c r="HEK14" s="384"/>
      <c r="HEL14" s="234"/>
      <c r="HEM14" s="384"/>
      <c r="HEN14" s="384"/>
      <c r="HEO14" s="388"/>
      <c r="HEP14" s="383"/>
      <c r="HEQ14" s="384"/>
      <c r="HER14" s="384"/>
      <c r="HES14" s="385"/>
      <c r="HET14" s="385"/>
      <c r="HEU14" s="385"/>
      <c r="HEV14" s="386"/>
      <c r="HEW14" s="387"/>
      <c r="HEX14" s="387"/>
      <c r="HEY14" s="360"/>
      <c r="HEZ14" s="360"/>
      <c r="HFA14" s="384"/>
      <c r="HFB14" s="234"/>
      <c r="HFC14" s="384"/>
      <c r="HFD14" s="384"/>
      <c r="HFE14" s="388"/>
      <c r="HFF14" s="383"/>
      <c r="HFG14" s="384"/>
      <c r="HFH14" s="384"/>
      <c r="HFI14" s="385"/>
      <c r="HFJ14" s="385"/>
      <c r="HFK14" s="385"/>
      <c r="HFL14" s="386"/>
      <c r="HFM14" s="387"/>
      <c r="HFN14" s="387"/>
      <c r="HFO14" s="360"/>
      <c r="HFP14" s="360"/>
      <c r="HFQ14" s="384"/>
      <c r="HFR14" s="234"/>
      <c r="HFS14" s="384"/>
      <c r="HFT14" s="384"/>
      <c r="HFU14" s="388"/>
      <c r="HFV14" s="383"/>
      <c r="HFW14" s="384"/>
      <c r="HFX14" s="384"/>
      <c r="HFY14" s="385"/>
      <c r="HFZ14" s="385"/>
      <c r="HGA14" s="385"/>
      <c r="HGB14" s="386"/>
      <c r="HGC14" s="387"/>
      <c r="HGD14" s="387"/>
      <c r="HGE14" s="360"/>
      <c r="HGF14" s="360"/>
      <c r="HGG14" s="384"/>
      <c r="HGH14" s="234"/>
      <c r="HGI14" s="384"/>
      <c r="HGJ14" s="384"/>
      <c r="HGK14" s="388"/>
      <c r="HGL14" s="383"/>
      <c r="HGM14" s="384"/>
      <c r="HGN14" s="384"/>
      <c r="HGO14" s="385"/>
      <c r="HGP14" s="385"/>
      <c r="HGQ14" s="385"/>
      <c r="HGR14" s="386"/>
      <c r="HGS14" s="387"/>
      <c r="HGT14" s="387"/>
      <c r="HGU14" s="360"/>
      <c r="HGV14" s="360"/>
      <c r="HGW14" s="384"/>
      <c r="HGX14" s="234"/>
      <c r="HGY14" s="384"/>
      <c r="HGZ14" s="384"/>
      <c r="HHA14" s="388"/>
      <c r="HHB14" s="383"/>
      <c r="HHC14" s="384"/>
      <c r="HHD14" s="384"/>
      <c r="HHE14" s="385"/>
      <c r="HHF14" s="385"/>
      <c r="HHG14" s="385"/>
      <c r="HHH14" s="386"/>
      <c r="HHI14" s="387"/>
      <c r="HHJ14" s="387"/>
      <c r="HHK14" s="360"/>
      <c r="HHL14" s="360"/>
      <c r="HHM14" s="384"/>
      <c r="HHN14" s="234"/>
      <c r="HHO14" s="384"/>
      <c r="HHP14" s="384"/>
      <c r="HHQ14" s="388"/>
      <c r="HHR14" s="383"/>
      <c r="HHS14" s="384"/>
      <c r="HHT14" s="384"/>
      <c r="HHU14" s="385"/>
      <c r="HHV14" s="385"/>
      <c r="HHW14" s="385"/>
      <c r="HHX14" s="386"/>
      <c r="HHY14" s="387"/>
      <c r="HHZ14" s="387"/>
      <c r="HIA14" s="360"/>
      <c r="HIB14" s="360"/>
      <c r="HIC14" s="384"/>
      <c r="HID14" s="234"/>
      <c r="HIE14" s="384"/>
      <c r="HIF14" s="384"/>
      <c r="HIG14" s="388"/>
      <c r="HIH14" s="383"/>
      <c r="HII14" s="384"/>
      <c r="HIJ14" s="384"/>
      <c r="HIK14" s="385"/>
      <c r="HIL14" s="385"/>
      <c r="HIM14" s="385"/>
      <c r="HIN14" s="386"/>
      <c r="HIO14" s="387"/>
      <c r="HIP14" s="387"/>
      <c r="HIQ14" s="360"/>
      <c r="HIR14" s="360"/>
      <c r="HIS14" s="384"/>
      <c r="HIT14" s="234"/>
      <c r="HIU14" s="384"/>
      <c r="HIV14" s="384"/>
      <c r="HIW14" s="388"/>
      <c r="HIX14" s="383"/>
      <c r="HIY14" s="384"/>
      <c r="HIZ14" s="384"/>
      <c r="HJA14" s="385"/>
      <c r="HJB14" s="385"/>
      <c r="HJC14" s="385"/>
      <c r="HJD14" s="386"/>
      <c r="HJE14" s="387"/>
      <c r="HJF14" s="387"/>
      <c r="HJG14" s="360"/>
      <c r="HJH14" s="360"/>
      <c r="HJI14" s="384"/>
      <c r="HJJ14" s="234"/>
      <c r="HJK14" s="384"/>
      <c r="HJL14" s="384"/>
      <c r="HJM14" s="388"/>
      <c r="HJN14" s="383"/>
      <c r="HJO14" s="384"/>
      <c r="HJP14" s="384"/>
      <c r="HJQ14" s="385"/>
      <c r="HJR14" s="385"/>
      <c r="HJS14" s="385"/>
      <c r="HJT14" s="386"/>
      <c r="HJU14" s="387"/>
      <c r="HJV14" s="387"/>
      <c r="HJW14" s="360"/>
      <c r="HJX14" s="360"/>
      <c r="HJY14" s="384"/>
      <c r="HJZ14" s="234"/>
      <c r="HKA14" s="384"/>
      <c r="HKB14" s="384"/>
      <c r="HKC14" s="388"/>
      <c r="HKD14" s="383"/>
      <c r="HKE14" s="384"/>
      <c r="HKF14" s="384"/>
      <c r="HKG14" s="385"/>
      <c r="HKH14" s="385"/>
      <c r="HKI14" s="385"/>
      <c r="HKJ14" s="386"/>
      <c r="HKK14" s="387"/>
      <c r="HKL14" s="387"/>
      <c r="HKM14" s="360"/>
      <c r="HKN14" s="360"/>
      <c r="HKO14" s="384"/>
      <c r="HKP14" s="234"/>
      <c r="HKQ14" s="384"/>
      <c r="HKR14" s="384"/>
      <c r="HKS14" s="388"/>
      <c r="HKT14" s="383"/>
      <c r="HKU14" s="384"/>
      <c r="HKV14" s="384"/>
      <c r="HKW14" s="385"/>
      <c r="HKX14" s="385"/>
      <c r="HKY14" s="385"/>
      <c r="HKZ14" s="386"/>
      <c r="HLA14" s="387"/>
      <c r="HLB14" s="387"/>
      <c r="HLC14" s="360"/>
      <c r="HLD14" s="360"/>
      <c r="HLE14" s="384"/>
      <c r="HLF14" s="234"/>
      <c r="HLG14" s="384"/>
      <c r="HLH14" s="384"/>
      <c r="HLI14" s="388"/>
      <c r="HLJ14" s="383"/>
      <c r="HLK14" s="384"/>
      <c r="HLL14" s="384"/>
      <c r="HLM14" s="385"/>
      <c r="HLN14" s="385"/>
      <c r="HLO14" s="385"/>
      <c r="HLP14" s="386"/>
      <c r="HLQ14" s="387"/>
      <c r="HLR14" s="387"/>
      <c r="HLS14" s="360"/>
      <c r="HLT14" s="360"/>
      <c r="HLU14" s="384"/>
      <c r="HLV14" s="234"/>
      <c r="HLW14" s="384"/>
      <c r="HLX14" s="384"/>
      <c r="HLY14" s="388"/>
      <c r="HLZ14" s="383"/>
      <c r="HMA14" s="384"/>
      <c r="HMB14" s="384"/>
      <c r="HMC14" s="385"/>
      <c r="HMD14" s="385"/>
      <c r="HME14" s="385"/>
      <c r="HMF14" s="386"/>
      <c r="HMG14" s="387"/>
      <c r="HMH14" s="387"/>
      <c r="HMI14" s="360"/>
      <c r="HMJ14" s="360"/>
      <c r="HMK14" s="384"/>
      <c r="HML14" s="234"/>
      <c r="HMM14" s="384"/>
      <c r="HMN14" s="384"/>
      <c r="HMO14" s="388"/>
      <c r="HMP14" s="383"/>
      <c r="HMQ14" s="384"/>
      <c r="HMR14" s="384"/>
      <c r="HMS14" s="385"/>
      <c r="HMT14" s="385"/>
      <c r="HMU14" s="385"/>
      <c r="HMV14" s="386"/>
      <c r="HMW14" s="387"/>
      <c r="HMX14" s="387"/>
      <c r="HMY14" s="360"/>
      <c r="HMZ14" s="360"/>
      <c r="HNA14" s="384"/>
      <c r="HNB14" s="234"/>
      <c r="HNC14" s="384"/>
      <c r="HND14" s="384"/>
      <c r="HNE14" s="388"/>
      <c r="HNF14" s="383"/>
      <c r="HNG14" s="384"/>
      <c r="HNH14" s="384"/>
      <c r="HNI14" s="385"/>
      <c r="HNJ14" s="385"/>
      <c r="HNK14" s="385"/>
      <c r="HNL14" s="386"/>
      <c r="HNM14" s="387"/>
      <c r="HNN14" s="387"/>
      <c r="HNO14" s="360"/>
      <c r="HNP14" s="360"/>
      <c r="HNQ14" s="384"/>
      <c r="HNR14" s="234"/>
      <c r="HNS14" s="384"/>
      <c r="HNT14" s="384"/>
      <c r="HNU14" s="388"/>
      <c r="HNV14" s="383"/>
      <c r="HNW14" s="384"/>
      <c r="HNX14" s="384"/>
      <c r="HNY14" s="385"/>
      <c r="HNZ14" s="385"/>
      <c r="HOA14" s="385"/>
      <c r="HOB14" s="386"/>
      <c r="HOC14" s="387"/>
      <c r="HOD14" s="387"/>
      <c r="HOE14" s="360"/>
      <c r="HOF14" s="360"/>
      <c r="HOG14" s="384"/>
      <c r="HOH14" s="234"/>
      <c r="HOI14" s="384"/>
      <c r="HOJ14" s="384"/>
      <c r="HOK14" s="388"/>
      <c r="HOL14" s="383"/>
      <c r="HOM14" s="384"/>
      <c r="HON14" s="384"/>
      <c r="HOO14" s="385"/>
      <c r="HOP14" s="385"/>
      <c r="HOQ14" s="385"/>
      <c r="HOR14" s="386"/>
      <c r="HOS14" s="387"/>
      <c r="HOT14" s="387"/>
      <c r="HOU14" s="360"/>
      <c r="HOV14" s="360"/>
      <c r="HOW14" s="384"/>
      <c r="HOX14" s="234"/>
      <c r="HOY14" s="384"/>
      <c r="HOZ14" s="384"/>
      <c r="HPA14" s="388"/>
      <c r="HPB14" s="383"/>
      <c r="HPC14" s="384"/>
      <c r="HPD14" s="384"/>
      <c r="HPE14" s="385"/>
      <c r="HPF14" s="385"/>
      <c r="HPG14" s="385"/>
      <c r="HPH14" s="386"/>
      <c r="HPI14" s="387"/>
      <c r="HPJ14" s="387"/>
      <c r="HPK14" s="360"/>
      <c r="HPL14" s="360"/>
      <c r="HPM14" s="384"/>
      <c r="HPN14" s="234"/>
      <c r="HPO14" s="384"/>
      <c r="HPP14" s="384"/>
      <c r="HPQ14" s="388"/>
      <c r="HPR14" s="383"/>
      <c r="HPS14" s="384"/>
      <c r="HPT14" s="384"/>
      <c r="HPU14" s="385"/>
      <c r="HPV14" s="385"/>
      <c r="HPW14" s="385"/>
      <c r="HPX14" s="386"/>
      <c r="HPY14" s="387"/>
      <c r="HPZ14" s="387"/>
      <c r="HQA14" s="360"/>
      <c r="HQB14" s="360"/>
      <c r="HQC14" s="384"/>
      <c r="HQD14" s="234"/>
      <c r="HQE14" s="384"/>
      <c r="HQF14" s="384"/>
      <c r="HQG14" s="388"/>
      <c r="HQH14" s="383"/>
      <c r="HQI14" s="384"/>
      <c r="HQJ14" s="384"/>
      <c r="HQK14" s="385"/>
      <c r="HQL14" s="385"/>
      <c r="HQM14" s="385"/>
      <c r="HQN14" s="386"/>
      <c r="HQO14" s="387"/>
      <c r="HQP14" s="387"/>
      <c r="HQQ14" s="360"/>
      <c r="HQR14" s="360"/>
      <c r="HQS14" s="384"/>
      <c r="HQT14" s="234"/>
      <c r="HQU14" s="384"/>
      <c r="HQV14" s="384"/>
      <c r="HQW14" s="388"/>
      <c r="HQX14" s="383"/>
      <c r="HQY14" s="384"/>
      <c r="HQZ14" s="384"/>
      <c r="HRA14" s="385"/>
      <c r="HRB14" s="385"/>
      <c r="HRC14" s="385"/>
      <c r="HRD14" s="386"/>
      <c r="HRE14" s="387"/>
      <c r="HRF14" s="387"/>
      <c r="HRG14" s="360"/>
      <c r="HRH14" s="360"/>
      <c r="HRI14" s="384"/>
      <c r="HRJ14" s="234"/>
      <c r="HRK14" s="384"/>
      <c r="HRL14" s="384"/>
      <c r="HRM14" s="388"/>
      <c r="HRN14" s="383"/>
      <c r="HRO14" s="384"/>
      <c r="HRP14" s="384"/>
      <c r="HRQ14" s="385"/>
      <c r="HRR14" s="385"/>
      <c r="HRS14" s="385"/>
      <c r="HRT14" s="386"/>
      <c r="HRU14" s="387"/>
      <c r="HRV14" s="387"/>
      <c r="HRW14" s="360"/>
      <c r="HRX14" s="360"/>
      <c r="HRY14" s="384"/>
      <c r="HRZ14" s="234"/>
      <c r="HSA14" s="384"/>
      <c r="HSB14" s="384"/>
      <c r="HSC14" s="388"/>
      <c r="HSD14" s="383"/>
      <c r="HSE14" s="384"/>
      <c r="HSF14" s="384"/>
      <c r="HSG14" s="385"/>
      <c r="HSH14" s="385"/>
      <c r="HSI14" s="385"/>
      <c r="HSJ14" s="386"/>
      <c r="HSK14" s="387"/>
      <c r="HSL14" s="387"/>
      <c r="HSM14" s="360"/>
      <c r="HSN14" s="360"/>
      <c r="HSO14" s="384"/>
      <c r="HSP14" s="234"/>
      <c r="HSQ14" s="384"/>
      <c r="HSR14" s="384"/>
      <c r="HSS14" s="388"/>
      <c r="HST14" s="383"/>
      <c r="HSU14" s="384"/>
      <c r="HSV14" s="384"/>
      <c r="HSW14" s="385"/>
      <c r="HSX14" s="385"/>
      <c r="HSY14" s="385"/>
      <c r="HSZ14" s="386"/>
      <c r="HTA14" s="387"/>
      <c r="HTB14" s="387"/>
      <c r="HTC14" s="360"/>
      <c r="HTD14" s="360"/>
      <c r="HTE14" s="384"/>
      <c r="HTF14" s="234"/>
      <c r="HTG14" s="384"/>
      <c r="HTH14" s="384"/>
      <c r="HTI14" s="388"/>
      <c r="HTJ14" s="383"/>
      <c r="HTK14" s="384"/>
      <c r="HTL14" s="384"/>
      <c r="HTM14" s="385"/>
      <c r="HTN14" s="385"/>
      <c r="HTO14" s="385"/>
      <c r="HTP14" s="386"/>
      <c r="HTQ14" s="387"/>
      <c r="HTR14" s="387"/>
      <c r="HTS14" s="360"/>
      <c r="HTT14" s="360"/>
      <c r="HTU14" s="384"/>
      <c r="HTV14" s="234"/>
      <c r="HTW14" s="384"/>
      <c r="HTX14" s="384"/>
      <c r="HTY14" s="388"/>
      <c r="HTZ14" s="383"/>
      <c r="HUA14" s="384"/>
      <c r="HUB14" s="384"/>
      <c r="HUC14" s="385"/>
      <c r="HUD14" s="385"/>
      <c r="HUE14" s="385"/>
      <c r="HUF14" s="386"/>
      <c r="HUG14" s="387"/>
      <c r="HUH14" s="387"/>
      <c r="HUI14" s="360"/>
      <c r="HUJ14" s="360"/>
      <c r="HUK14" s="384"/>
      <c r="HUL14" s="234"/>
      <c r="HUM14" s="384"/>
      <c r="HUN14" s="384"/>
      <c r="HUO14" s="388"/>
      <c r="HUP14" s="383"/>
      <c r="HUQ14" s="384"/>
      <c r="HUR14" s="384"/>
      <c r="HUS14" s="385"/>
      <c r="HUT14" s="385"/>
      <c r="HUU14" s="385"/>
      <c r="HUV14" s="386"/>
      <c r="HUW14" s="387"/>
      <c r="HUX14" s="387"/>
      <c r="HUY14" s="360"/>
      <c r="HUZ14" s="360"/>
      <c r="HVA14" s="384"/>
      <c r="HVB14" s="234"/>
      <c r="HVC14" s="384"/>
      <c r="HVD14" s="384"/>
      <c r="HVE14" s="388"/>
      <c r="HVF14" s="383"/>
      <c r="HVG14" s="384"/>
      <c r="HVH14" s="384"/>
      <c r="HVI14" s="385"/>
      <c r="HVJ14" s="385"/>
      <c r="HVK14" s="385"/>
      <c r="HVL14" s="386"/>
      <c r="HVM14" s="387"/>
      <c r="HVN14" s="387"/>
      <c r="HVO14" s="360"/>
      <c r="HVP14" s="360"/>
      <c r="HVQ14" s="384"/>
      <c r="HVR14" s="234"/>
      <c r="HVS14" s="384"/>
      <c r="HVT14" s="384"/>
      <c r="HVU14" s="388"/>
      <c r="HVV14" s="383"/>
      <c r="HVW14" s="384"/>
      <c r="HVX14" s="384"/>
      <c r="HVY14" s="385"/>
      <c r="HVZ14" s="385"/>
      <c r="HWA14" s="385"/>
      <c r="HWB14" s="386"/>
      <c r="HWC14" s="387"/>
      <c r="HWD14" s="387"/>
      <c r="HWE14" s="360"/>
      <c r="HWF14" s="360"/>
      <c r="HWG14" s="384"/>
      <c r="HWH14" s="234"/>
      <c r="HWI14" s="384"/>
      <c r="HWJ14" s="384"/>
      <c r="HWK14" s="388"/>
      <c r="HWL14" s="383"/>
      <c r="HWM14" s="384"/>
      <c r="HWN14" s="384"/>
      <c r="HWO14" s="385"/>
      <c r="HWP14" s="385"/>
      <c r="HWQ14" s="385"/>
      <c r="HWR14" s="386"/>
      <c r="HWS14" s="387"/>
      <c r="HWT14" s="387"/>
      <c r="HWU14" s="360"/>
      <c r="HWV14" s="360"/>
      <c r="HWW14" s="384"/>
      <c r="HWX14" s="234"/>
      <c r="HWY14" s="384"/>
      <c r="HWZ14" s="384"/>
      <c r="HXA14" s="388"/>
      <c r="HXB14" s="383"/>
      <c r="HXC14" s="384"/>
      <c r="HXD14" s="384"/>
      <c r="HXE14" s="385"/>
      <c r="HXF14" s="385"/>
      <c r="HXG14" s="385"/>
      <c r="HXH14" s="386"/>
      <c r="HXI14" s="387"/>
      <c r="HXJ14" s="387"/>
      <c r="HXK14" s="360"/>
      <c r="HXL14" s="360"/>
      <c r="HXM14" s="384"/>
      <c r="HXN14" s="234"/>
      <c r="HXO14" s="384"/>
      <c r="HXP14" s="384"/>
      <c r="HXQ14" s="388"/>
      <c r="HXR14" s="383"/>
      <c r="HXS14" s="384"/>
      <c r="HXT14" s="384"/>
      <c r="HXU14" s="385"/>
      <c r="HXV14" s="385"/>
      <c r="HXW14" s="385"/>
      <c r="HXX14" s="386"/>
      <c r="HXY14" s="387"/>
      <c r="HXZ14" s="387"/>
      <c r="HYA14" s="360"/>
      <c r="HYB14" s="360"/>
      <c r="HYC14" s="384"/>
      <c r="HYD14" s="234"/>
      <c r="HYE14" s="384"/>
      <c r="HYF14" s="384"/>
      <c r="HYG14" s="388"/>
      <c r="HYH14" s="383"/>
      <c r="HYI14" s="384"/>
      <c r="HYJ14" s="384"/>
      <c r="HYK14" s="385"/>
      <c r="HYL14" s="385"/>
      <c r="HYM14" s="385"/>
      <c r="HYN14" s="386"/>
      <c r="HYO14" s="387"/>
      <c r="HYP14" s="387"/>
      <c r="HYQ14" s="360"/>
      <c r="HYR14" s="360"/>
      <c r="HYS14" s="384"/>
      <c r="HYT14" s="234"/>
      <c r="HYU14" s="384"/>
      <c r="HYV14" s="384"/>
      <c r="HYW14" s="388"/>
      <c r="HYX14" s="383"/>
      <c r="HYY14" s="384"/>
      <c r="HYZ14" s="384"/>
      <c r="HZA14" s="385"/>
      <c r="HZB14" s="385"/>
      <c r="HZC14" s="385"/>
      <c r="HZD14" s="386"/>
      <c r="HZE14" s="387"/>
      <c r="HZF14" s="387"/>
      <c r="HZG14" s="360"/>
      <c r="HZH14" s="360"/>
      <c r="HZI14" s="384"/>
      <c r="HZJ14" s="234"/>
      <c r="HZK14" s="384"/>
      <c r="HZL14" s="384"/>
      <c r="HZM14" s="388"/>
      <c r="HZN14" s="383"/>
      <c r="HZO14" s="384"/>
      <c r="HZP14" s="384"/>
      <c r="HZQ14" s="385"/>
      <c r="HZR14" s="385"/>
      <c r="HZS14" s="385"/>
      <c r="HZT14" s="386"/>
      <c r="HZU14" s="387"/>
      <c r="HZV14" s="387"/>
      <c r="HZW14" s="360"/>
      <c r="HZX14" s="360"/>
      <c r="HZY14" s="384"/>
      <c r="HZZ14" s="234"/>
      <c r="IAA14" s="384"/>
      <c r="IAB14" s="384"/>
      <c r="IAC14" s="388"/>
      <c r="IAD14" s="383"/>
      <c r="IAE14" s="384"/>
      <c r="IAF14" s="384"/>
      <c r="IAG14" s="385"/>
      <c r="IAH14" s="385"/>
      <c r="IAI14" s="385"/>
      <c r="IAJ14" s="386"/>
      <c r="IAK14" s="387"/>
      <c r="IAL14" s="387"/>
      <c r="IAM14" s="360"/>
      <c r="IAN14" s="360"/>
      <c r="IAO14" s="384"/>
      <c r="IAP14" s="234"/>
      <c r="IAQ14" s="384"/>
      <c r="IAR14" s="384"/>
      <c r="IAS14" s="388"/>
      <c r="IAT14" s="383"/>
      <c r="IAU14" s="384"/>
      <c r="IAV14" s="384"/>
      <c r="IAW14" s="385"/>
      <c r="IAX14" s="385"/>
      <c r="IAY14" s="385"/>
      <c r="IAZ14" s="386"/>
      <c r="IBA14" s="387"/>
      <c r="IBB14" s="387"/>
      <c r="IBC14" s="360"/>
      <c r="IBD14" s="360"/>
      <c r="IBE14" s="384"/>
      <c r="IBF14" s="234"/>
      <c r="IBG14" s="384"/>
      <c r="IBH14" s="384"/>
      <c r="IBI14" s="388"/>
      <c r="IBJ14" s="383"/>
      <c r="IBK14" s="384"/>
      <c r="IBL14" s="384"/>
      <c r="IBM14" s="385"/>
      <c r="IBN14" s="385"/>
      <c r="IBO14" s="385"/>
      <c r="IBP14" s="386"/>
      <c r="IBQ14" s="387"/>
      <c r="IBR14" s="387"/>
      <c r="IBS14" s="360"/>
      <c r="IBT14" s="360"/>
      <c r="IBU14" s="384"/>
      <c r="IBV14" s="234"/>
      <c r="IBW14" s="384"/>
      <c r="IBX14" s="384"/>
      <c r="IBY14" s="388"/>
      <c r="IBZ14" s="383"/>
      <c r="ICA14" s="384"/>
      <c r="ICB14" s="384"/>
      <c r="ICC14" s="385"/>
      <c r="ICD14" s="385"/>
      <c r="ICE14" s="385"/>
      <c r="ICF14" s="386"/>
      <c r="ICG14" s="387"/>
      <c r="ICH14" s="387"/>
      <c r="ICI14" s="360"/>
      <c r="ICJ14" s="360"/>
      <c r="ICK14" s="384"/>
      <c r="ICL14" s="234"/>
      <c r="ICM14" s="384"/>
      <c r="ICN14" s="384"/>
      <c r="ICO14" s="388"/>
      <c r="ICP14" s="383"/>
      <c r="ICQ14" s="384"/>
      <c r="ICR14" s="384"/>
      <c r="ICS14" s="385"/>
      <c r="ICT14" s="385"/>
      <c r="ICU14" s="385"/>
      <c r="ICV14" s="386"/>
      <c r="ICW14" s="387"/>
      <c r="ICX14" s="387"/>
      <c r="ICY14" s="360"/>
      <c r="ICZ14" s="360"/>
      <c r="IDA14" s="384"/>
      <c r="IDB14" s="234"/>
      <c r="IDC14" s="384"/>
      <c r="IDD14" s="384"/>
      <c r="IDE14" s="388"/>
      <c r="IDF14" s="383"/>
      <c r="IDG14" s="384"/>
      <c r="IDH14" s="384"/>
      <c r="IDI14" s="385"/>
      <c r="IDJ14" s="385"/>
      <c r="IDK14" s="385"/>
      <c r="IDL14" s="386"/>
      <c r="IDM14" s="387"/>
      <c r="IDN14" s="387"/>
      <c r="IDO14" s="360"/>
      <c r="IDP14" s="360"/>
      <c r="IDQ14" s="384"/>
      <c r="IDR14" s="234"/>
      <c r="IDS14" s="384"/>
      <c r="IDT14" s="384"/>
      <c r="IDU14" s="388"/>
      <c r="IDV14" s="383"/>
      <c r="IDW14" s="384"/>
      <c r="IDX14" s="384"/>
      <c r="IDY14" s="385"/>
      <c r="IDZ14" s="385"/>
      <c r="IEA14" s="385"/>
      <c r="IEB14" s="386"/>
      <c r="IEC14" s="387"/>
      <c r="IED14" s="387"/>
      <c r="IEE14" s="360"/>
      <c r="IEF14" s="360"/>
      <c r="IEG14" s="384"/>
      <c r="IEH14" s="234"/>
      <c r="IEI14" s="384"/>
      <c r="IEJ14" s="384"/>
      <c r="IEK14" s="388"/>
      <c r="IEL14" s="383"/>
      <c r="IEM14" s="384"/>
      <c r="IEN14" s="384"/>
      <c r="IEO14" s="385"/>
      <c r="IEP14" s="385"/>
      <c r="IEQ14" s="385"/>
      <c r="IER14" s="386"/>
      <c r="IES14" s="387"/>
      <c r="IET14" s="387"/>
      <c r="IEU14" s="360"/>
      <c r="IEV14" s="360"/>
      <c r="IEW14" s="384"/>
      <c r="IEX14" s="234"/>
      <c r="IEY14" s="384"/>
      <c r="IEZ14" s="384"/>
      <c r="IFA14" s="388"/>
      <c r="IFB14" s="383"/>
      <c r="IFC14" s="384"/>
      <c r="IFD14" s="384"/>
      <c r="IFE14" s="385"/>
      <c r="IFF14" s="385"/>
      <c r="IFG14" s="385"/>
      <c r="IFH14" s="386"/>
      <c r="IFI14" s="387"/>
      <c r="IFJ14" s="387"/>
      <c r="IFK14" s="360"/>
      <c r="IFL14" s="360"/>
      <c r="IFM14" s="384"/>
      <c r="IFN14" s="234"/>
      <c r="IFO14" s="384"/>
      <c r="IFP14" s="384"/>
      <c r="IFQ14" s="388"/>
      <c r="IFR14" s="383"/>
      <c r="IFS14" s="384"/>
      <c r="IFT14" s="384"/>
      <c r="IFU14" s="385"/>
      <c r="IFV14" s="385"/>
      <c r="IFW14" s="385"/>
      <c r="IFX14" s="386"/>
      <c r="IFY14" s="387"/>
      <c r="IFZ14" s="387"/>
      <c r="IGA14" s="360"/>
      <c r="IGB14" s="360"/>
      <c r="IGC14" s="384"/>
      <c r="IGD14" s="234"/>
      <c r="IGE14" s="384"/>
      <c r="IGF14" s="384"/>
      <c r="IGG14" s="388"/>
      <c r="IGH14" s="383"/>
      <c r="IGI14" s="384"/>
      <c r="IGJ14" s="384"/>
      <c r="IGK14" s="385"/>
      <c r="IGL14" s="385"/>
      <c r="IGM14" s="385"/>
      <c r="IGN14" s="386"/>
      <c r="IGO14" s="387"/>
      <c r="IGP14" s="387"/>
      <c r="IGQ14" s="360"/>
      <c r="IGR14" s="360"/>
      <c r="IGS14" s="384"/>
      <c r="IGT14" s="234"/>
      <c r="IGU14" s="384"/>
      <c r="IGV14" s="384"/>
      <c r="IGW14" s="388"/>
      <c r="IGX14" s="383"/>
      <c r="IGY14" s="384"/>
      <c r="IGZ14" s="384"/>
      <c r="IHA14" s="385"/>
      <c r="IHB14" s="385"/>
      <c r="IHC14" s="385"/>
      <c r="IHD14" s="386"/>
      <c r="IHE14" s="387"/>
      <c r="IHF14" s="387"/>
      <c r="IHG14" s="360"/>
      <c r="IHH14" s="360"/>
      <c r="IHI14" s="384"/>
      <c r="IHJ14" s="234"/>
      <c r="IHK14" s="384"/>
      <c r="IHL14" s="384"/>
      <c r="IHM14" s="388"/>
      <c r="IHN14" s="383"/>
      <c r="IHO14" s="384"/>
      <c r="IHP14" s="384"/>
      <c r="IHQ14" s="385"/>
      <c r="IHR14" s="385"/>
      <c r="IHS14" s="385"/>
      <c r="IHT14" s="386"/>
      <c r="IHU14" s="387"/>
      <c r="IHV14" s="387"/>
      <c r="IHW14" s="360"/>
      <c r="IHX14" s="360"/>
      <c r="IHY14" s="384"/>
      <c r="IHZ14" s="234"/>
      <c r="IIA14" s="384"/>
      <c r="IIB14" s="384"/>
      <c r="IIC14" s="388"/>
      <c r="IID14" s="383"/>
      <c r="IIE14" s="384"/>
      <c r="IIF14" s="384"/>
      <c r="IIG14" s="385"/>
      <c r="IIH14" s="385"/>
      <c r="III14" s="385"/>
      <c r="IIJ14" s="386"/>
      <c r="IIK14" s="387"/>
      <c r="IIL14" s="387"/>
      <c r="IIM14" s="360"/>
      <c r="IIN14" s="360"/>
      <c r="IIO14" s="384"/>
      <c r="IIP14" s="234"/>
      <c r="IIQ14" s="384"/>
      <c r="IIR14" s="384"/>
      <c r="IIS14" s="388"/>
      <c r="IIT14" s="383"/>
      <c r="IIU14" s="384"/>
      <c r="IIV14" s="384"/>
      <c r="IIW14" s="385"/>
      <c r="IIX14" s="385"/>
      <c r="IIY14" s="385"/>
      <c r="IIZ14" s="386"/>
      <c r="IJA14" s="387"/>
      <c r="IJB14" s="387"/>
      <c r="IJC14" s="360"/>
      <c r="IJD14" s="360"/>
      <c r="IJE14" s="384"/>
      <c r="IJF14" s="234"/>
      <c r="IJG14" s="384"/>
      <c r="IJH14" s="384"/>
      <c r="IJI14" s="388"/>
      <c r="IJJ14" s="383"/>
      <c r="IJK14" s="384"/>
      <c r="IJL14" s="384"/>
      <c r="IJM14" s="385"/>
      <c r="IJN14" s="385"/>
      <c r="IJO14" s="385"/>
      <c r="IJP14" s="386"/>
      <c r="IJQ14" s="387"/>
      <c r="IJR14" s="387"/>
      <c r="IJS14" s="360"/>
      <c r="IJT14" s="360"/>
      <c r="IJU14" s="384"/>
      <c r="IJV14" s="234"/>
      <c r="IJW14" s="384"/>
      <c r="IJX14" s="384"/>
      <c r="IJY14" s="388"/>
      <c r="IJZ14" s="383"/>
      <c r="IKA14" s="384"/>
      <c r="IKB14" s="384"/>
      <c r="IKC14" s="385"/>
      <c r="IKD14" s="385"/>
      <c r="IKE14" s="385"/>
      <c r="IKF14" s="386"/>
      <c r="IKG14" s="387"/>
      <c r="IKH14" s="387"/>
      <c r="IKI14" s="360"/>
      <c r="IKJ14" s="360"/>
      <c r="IKK14" s="384"/>
      <c r="IKL14" s="234"/>
      <c r="IKM14" s="384"/>
      <c r="IKN14" s="384"/>
      <c r="IKO14" s="388"/>
      <c r="IKP14" s="383"/>
      <c r="IKQ14" s="384"/>
      <c r="IKR14" s="384"/>
      <c r="IKS14" s="385"/>
      <c r="IKT14" s="385"/>
      <c r="IKU14" s="385"/>
      <c r="IKV14" s="386"/>
      <c r="IKW14" s="387"/>
      <c r="IKX14" s="387"/>
      <c r="IKY14" s="360"/>
      <c r="IKZ14" s="360"/>
      <c r="ILA14" s="384"/>
      <c r="ILB14" s="234"/>
      <c r="ILC14" s="384"/>
      <c r="ILD14" s="384"/>
      <c r="ILE14" s="388"/>
      <c r="ILF14" s="383"/>
      <c r="ILG14" s="384"/>
      <c r="ILH14" s="384"/>
      <c r="ILI14" s="385"/>
      <c r="ILJ14" s="385"/>
      <c r="ILK14" s="385"/>
      <c r="ILL14" s="386"/>
      <c r="ILM14" s="387"/>
      <c r="ILN14" s="387"/>
      <c r="ILO14" s="360"/>
      <c r="ILP14" s="360"/>
      <c r="ILQ14" s="384"/>
      <c r="ILR14" s="234"/>
      <c r="ILS14" s="384"/>
      <c r="ILT14" s="384"/>
      <c r="ILU14" s="388"/>
      <c r="ILV14" s="383"/>
      <c r="ILW14" s="384"/>
      <c r="ILX14" s="384"/>
      <c r="ILY14" s="385"/>
      <c r="ILZ14" s="385"/>
      <c r="IMA14" s="385"/>
      <c r="IMB14" s="386"/>
      <c r="IMC14" s="387"/>
      <c r="IMD14" s="387"/>
      <c r="IME14" s="360"/>
      <c r="IMF14" s="360"/>
      <c r="IMG14" s="384"/>
      <c r="IMH14" s="234"/>
      <c r="IMI14" s="384"/>
      <c r="IMJ14" s="384"/>
      <c r="IMK14" s="388"/>
      <c r="IML14" s="383"/>
      <c r="IMM14" s="384"/>
      <c r="IMN14" s="384"/>
      <c r="IMO14" s="385"/>
      <c r="IMP14" s="385"/>
      <c r="IMQ14" s="385"/>
      <c r="IMR14" s="386"/>
      <c r="IMS14" s="387"/>
      <c r="IMT14" s="387"/>
      <c r="IMU14" s="360"/>
      <c r="IMV14" s="360"/>
      <c r="IMW14" s="384"/>
      <c r="IMX14" s="234"/>
      <c r="IMY14" s="384"/>
      <c r="IMZ14" s="384"/>
      <c r="INA14" s="388"/>
      <c r="INB14" s="383"/>
      <c r="INC14" s="384"/>
      <c r="IND14" s="384"/>
      <c r="INE14" s="385"/>
      <c r="INF14" s="385"/>
      <c r="ING14" s="385"/>
      <c r="INH14" s="386"/>
      <c r="INI14" s="387"/>
      <c r="INJ14" s="387"/>
      <c r="INK14" s="360"/>
      <c r="INL14" s="360"/>
      <c r="INM14" s="384"/>
      <c r="INN14" s="234"/>
      <c r="INO14" s="384"/>
      <c r="INP14" s="384"/>
      <c r="INQ14" s="388"/>
      <c r="INR14" s="383"/>
      <c r="INS14" s="384"/>
      <c r="INT14" s="384"/>
      <c r="INU14" s="385"/>
      <c r="INV14" s="385"/>
      <c r="INW14" s="385"/>
      <c r="INX14" s="386"/>
      <c r="INY14" s="387"/>
      <c r="INZ14" s="387"/>
      <c r="IOA14" s="360"/>
      <c r="IOB14" s="360"/>
      <c r="IOC14" s="384"/>
      <c r="IOD14" s="234"/>
      <c r="IOE14" s="384"/>
      <c r="IOF14" s="384"/>
      <c r="IOG14" s="388"/>
      <c r="IOH14" s="383"/>
      <c r="IOI14" s="384"/>
      <c r="IOJ14" s="384"/>
      <c r="IOK14" s="385"/>
      <c r="IOL14" s="385"/>
      <c r="IOM14" s="385"/>
      <c r="ION14" s="386"/>
      <c r="IOO14" s="387"/>
      <c r="IOP14" s="387"/>
      <c r="IOQ14" s="360"/>
      <c r="IOR14" s="360"/>
      <c r="IOS14" s="384"/>
      <c r="IOT14" s="234"/>
      <c r="IOU14" s="384"/>
      <c r="IOV14" s="384"/>
      <c r="IOW14" s="388"/>
      <c r="IOX14" s="383"/>
      <c r="IOY14" s="384"/>
      <c r="IOZ14" s="384"/>
      <c r="IPA14" s="385"/>
      <c r="IPB14" s="385"/>
      <c r="IPC14" s="385"/>
      <c r="IPD14" s="386"/>
      <c r="IPE14" s="387"/>
      <c r="IPF14" s="387"/>
      <c r="IPG14" s="360"/>
      <c r="IPH14" s="360"/>
      <c r="IPI14" s="384"/>
      <c r="IPJ14" s="234"/>
      <c r="IPK14" s="384"/>
      <c r="IPL14" s="384"/>
      <c r="IPM14" s="388"/>
      <c r="IPN14" s="383"/>
      <c r="IPO14" s="384"/>
      <c r="IPP14" s="384"/>
      <c r="IPQ14" s="385"/>
      <c r="IPR14" s="385"/>
      <c r="IPS14" s="385"/>
      <c r="IPT14" s="386"/>
      <c r="IPU14" s="387"/>
      <c r="IPV14" s="387"/>
      <c r="IPW14" s="360"/>
      <c r="IPX14" s="360"/>
      <c r="IPY14" s="384"/>
      <c r="IPZ14" s="234"/>
      <c r="IQA14" s="384"/>
      <c r="IQB14" s="384"/>
      <c r="IQC14" s="388"/>
      <c r="IQD14" s="383"/>
      <c r="IQE14" s="384"/>
      <c r="IQF14" s="384"/>
      <c r="IQG14" s="385"/>
      <c r="IQH14" s="385"/>
      <c r="IQI14" s="385"/>
      <c r="IQJ14" s="386"/>
      <c r="IQK14" s="387"/>
      <c r="IQL14" s="387"/>
      <c r="IQM14" s="360"/>
      <c r="IQN14" s="360"/>
      <c r="IQO14" s="384"/>
      <c r="IQP14" s="234"/>
      <c r="IQQ14" s="384"/>
      <c r="IQR14" s="384"/>
      <c r="IQS14" s="388"/>
      <c r="IQT14" s="383"/>
      <c r="IQU14" s="384"/>
      <c r="IQV14" s="384"/>
      <c r="IQW14" s="385"/>
      <c r="IQX14" s="385"/>
      <c r="IQY14" s="385"/>
      <c r="IQZ14" s="386"/>
      <c r="IRA14" s="387"/>
      <c r="IRB14" s="387"/>
      <c r="IRC14" s="360"/>
      <c r="IRD14" s="360"/>
      <c r="IRE14" s="384"/>
      <c r="IRF14" s="234"/>
      <c r="IRG14" s="384"/>
      <c r="IRH14" s="384"/>
      <c r="IRI14" s="388"/>
      <c r="IRJ14" s="383"/>
      <c r="IRK14" s="384"/>
      <c r="IRL14" s="384"/>
      <c r="IRM14" s="385"/>
      <c r="IRN14" s="385"/>
      <c r="IRO14" s="385"/>
      <c r="IRP14" s="386"/>
      <c r="IRQ14" s="387"/>
      <c r="IRR14" s="387"/>
      <c r="IRS14" s="360"/>
      <c r="IRT14" s="360"/>
      <c r="IRU14" s="384"/>
      <c r="IRV14" s="234"/>
      <c r="IRW14" s="384"/>
      <c r="IRX14" s="384"/>
      <c r="IRY14" s="388"/>
      <c r="IRZ14" s="383"/>
      <c r="ISA14" s="384"/>
      <c r="ISB14" s="384"/>
      <c r="ISC14" s="385"/>
      <c r="ISD14" s="385"/>
      <c r="ISE14" s="385"/>
      <c r="ISF14" s="386"/>
      <c r="ISG14" s="387"/>
      <c r="ISH14" s="387"/>
      <c r="ISI14" s="360"/>
      <c r="ISJ14" s="360"/>
      <c r="ISK14" s="384"/>
      <c r="ISL14" s="234"/>
      <c r="ISM14" s="384"/>
      <c r="ISN14" s="384"/>
      <c r="ISO14" s="388"/>
      <c r="ISP14" s="383"/>
      <c r="ISQ14" s="384"/>
      <c r="ISR14" s="384"/>
      <c r="ISS14" s="385"/>
      <c r="IST14" s="385"/>
      <c r="ISU14" s="385"/>
      <c r="ISV14" s="386"/>
      <c r="ISW14" s="387"/>
      <c r="ISX14" s="387"/>
      <c r="ISY14" s="360"/>
      <c r="ISZ14" s="360"/>
      <c r="ITA14" s="384"/>
      <c r="ITB14" s="234"/>
      <c r="ITC14" s="384"/>
      <c r="ITD14" s="384"/>
      <c r="ITE14" s="388"/>
      <c r="ITF14" s="383"/>
      <c r="ITG14" s="384"/>
      <c r="ITH14" s="384"/>
      <c r="ITI14" s="385"/>
      <c r="ITJ14" s="385"/>
      <c r="ITK14" s="385"/>
      <c r="ITL14" s="386"/>
      <c r="ITM14" s="387"/>
      <c r="ITN14" s="387"/>
      <c r="ITO14" s="360"/>
      <c r="ITP14" s="360"/>
      <c r="ITQ14" s="384"/>
      <c r="ITR14" s="234"/>
      <c r="ITS14" s="384"/>
      <c r="ITT14" s="384"/>
      <c r="ITU14" s="388"/>
      <c r="ITV14" s="383"/>
      <c r="ITW14" s="384"/>
      <c r="ITX14" s="384"/>
      <c r="ITY14" s="385"/>
      <c r="ITZ14" s="385"/>
      <c r="IUA14" s="385"/>
      <c r="IUB14" s="386"/>
      <c r="IUC14" s="387"/>
      <c r="IUD14" s="387"/>
      <c r="IUE14" s="360"/>
      <c r="IUF14" s="360"/>
      <c r="IUG14" s="384"/>
      <c r="IUH14" s="234"/>
      <c r="IUI14" s="384"/>
      <c r="IUJ14" s="384"/>
      <c r="IUK14" s="388"/>
      <c r="IUL14" s="383"/>
      <c r="IUM14" s="384"/>
      <c r="IUN14" s="384"/>
      <c r="IUO14" s="385"/>
      <c r="IUP14" s="385"/>
      <c r="IUQ14" s="385"/>
      <c r="IUR14" s="386"/>
      <c r="IUS14" s="387"/>
      <c r="IUT14" s="387"/>
      <c r="IUU14" s="360"/>
      <c r="IUV14" s="360"/>
      <c r="IUW14" s="384"/>
      <c r="IUX14" s="234"/>
      <c r="IUY14" s="384"/>
      <c r="IUZ14" s="384"/>
      <c r="IVA14" s="388"/>
      <c r="IVB14" s="383"/>
      <c r="IVC14" s="384"/>
      <c r="IVD14" s="384"/>
      <c r="IVE14" s="385"/>
      <c r="IVF14" s="385"/>
      <c r="IVG14" s="385"/>
      <c r="IVH14" s="386"/>
      <c r="IVI14" s="387"/>
      <c r="IVJ14" s="387"/>
      <c r="IVK14" s="360"/>
      <c r="IVL14" s="360"/>
      <c r="IVM14" s="384"/>
      <c r="IVN14" s="234"/>
      <c r="IVO14" s="384"/>
      <c r="IVP14" s="384"/>
      <c r="IVQ14" s="388"/>
      <c r="IVR14" s="383"/>
      <c r="IVS14" s="384"/>
      <c r="IVT14" s="384"/>
      <c r="IVU14" s="385"/>
      <c r="IVV14" s="385"/>
      <c r="IVW14" s="385"/>
      <c r="IVX14" s="386"/>
      <c r="IVY14" s="387"/>
      <c r="IVZ14" s="387"/>
      <c r="IWA14" s="360"/>
      <c r="IWB14" s="360"/>
      <c r="IWC14" s="384"/>
      <c r="IWD14" s="234"/>
      <c r="IWE14" s="384"/>
      <c r="IWF14" s="384"/>
      <c r="IWG14" s="388"/>
      <c r="IWH14" s="383"/>
      <c r="IWI14" s="384"/>
      <c r="IWJ14" s="384"/>
      <c r="IWK14" s="385"/>
      <c r="IWL14" s="385"/>
      <c r="IWM14" s="385"/>
      <c r="IWN14" s="386"/>
      <c r="IWO14" s="387"/>
      <c r="IWP14" s="387"/>
      <c r="IWQ14" s="360"/>
      <c r="IWR14" s="360"/>
      <c r="IWS14" s="384"/>
      <c r="IWT14" s="234"/>
      <c r="IWU14" s="384"/>
      <c r="IWV14" s="384"/>
      <c r="IWW14" s="388"/>
      <c r="IWX14" s="383"/>
      <c r="IWY14" s="384"/>
      <c r="IWZ14" s="384"/>
      <c r="IXA14" s="385"/>
      <c r="IXB14" s="385"/>
      <c r="IXC14" s="385"/>
      <c r="IXD14" s="386"/>
      <c r="IXE14" s="387"/>
      <c r="IXF14" s="387"/>
      <c r="IXG14" s="360"/>
      <c r="IXH14" s="360"/>
      <c r="IXI14" s="384"/>
      <c r="IXJ14" s="234"/>
      <c r="IXK14" s="384"/>
      <c r="IXL14" s="384"/>
      <c r="IXM14" s="388"/>
      <c r="IXN14" s="383"/>
      <c r="IXO14" s="384"/>
      <c r="IXP14" s="384"/>
      <c r="IXQ14" s="385"/>
      <c r="IXR14" s="385"/>
      <c r="IXS14" s="385"/>
      <c r="IXT14" s="386"/>
      <c r="IXU14" s="387"/>
      <c r="IXV14" s="387"/>
      <c r="IXW14" s="360"/>
      <c r="IXX14" s="360"/>
      <c r="IXY14" s="384"/>
      <c r="IXZ14" s="234"/>
      <c r="IYA14" s="384"/>
      <c r="IYB14" s="384"/>
      <c r="IYC14" s="388"/>
      <c r="IYD14" s="383"/>
      <c r="IYE14" s="384"/>
      <c r="IYF14" s="384"/>
      <c r="IYG14" s="385"/>
      <c r="IYH14" s="385"/>
      <c r="IYI14" s="385"/>
      <c r="IYJ14" s="386"/>
      <c r="IYK14" s="387"/>
      <c r="IYL14" s="387"/>
      <c r="IYM14" s="360"/>
      <c r="IYN14" s="360"/>
      <c r="IYO14" s="384"/>
      <c r="IYP14" s="234"/>
      <c r="IYQ14" s="384"/>
      <c r="IYR14" s="384"/>
      <c r="IYS14" s="388"/>
      <c r="IYT14" s="383"/>
      <c r="IYU14" s="384"/>
      <c r="IYV14" s="384"/>
      <c r="IYW14" s="385"/>
      <c r="IYX14" s="385"/>
      <c r="IYY14" s="385"/>
      <c r="IYZ14" s="386"/>
      <c r="IZA14" s="387"/>
      <c r="IZB14" s="387"/>
      <c r="IZC14" s="360"/>
      <c r="IZD14" s="360"/>
      <c r="IZE14" s="384"/>
      <c r="IZF14" s="234"/>
      <c r="IZG14" s="384"/>
      <c r="IZH14" s="384"/>
      <c r="IZI14" s="388"/>
      <c r="IZJ14" s="383"/>
      <c r="IZK14" s="384"/>
      <c r="IZL14" s="384"/>
      <c r="IZM14" s="385"/>
      <c r="IZN14" s="385"/>
      <c r="IZO14" s="385"/>
      <c r="IZP14" s="386"/>
      <c r="IZQ14" s="387"/>
      <c r="IZR14" s="387"/>
      <c r="IZS14" s="360"/>
      <c r="IZT14" s="360"/>
      <c r="IZU14" s="384"/>
      <c r="IZV14" s="234"/>
      <c r="IZW14" s="384"/>
      <c r="IZX14" s="384"/>
      <c r="IZY14" s="388"/>
      <c r="IZZ14" s="383"/>
      <c r="JAA14" s="384"/>
      <c r="JAB14" s="384"/>
      <c r="JAC14" s="385"/>
      <c r="JAD14" s="385"/>
      <c r="JAE14" s="385"/>
      <c r="JAF14" s="386"/>
      <c r="JAG14" s="387"/>
      <c r="JAH14" s="387"/>
      <c r="JAI14" s="360"/>
      <c r="JAJ14" s="360"/>
      <c r="JAK14" s="384"/>
      <c r="JAL14" s="234"/>
      <c r="JAM14" s="384"/>
      <c r="JAN14" s="384"/>
      <c r="JAO14" s="388"/>
      <c r="JAP14" s="383"/>
      <c r="JAQ14" s="384"/>
      <c r="JAR14" s="384"/>
      <c r="JAS14" s="385"/>
      <c r="JAT14" s="385"/>
      <c r="JAU14" s="385"/>
      <c r="JAV14" s="386"/>
      <c r="JAW14" s="387"/>
      <c r="JAX14" s="387"/>
      <c r="JAY14" s="360"/>
      <c r="JAZ14" s="360"/>
      <c r="JBA14" s="384"/>
      <c r="JBB14" s="234"/>
      <c r="JBC14" s="384"/>
      <c r="JBD14" s="384"/>
      <c r="JBE14" s="388"/>
      <c r="JBF14" s="383"/>
      <c r="JBG14" s="384"/>
      <c r="JBH14" s="384"/>
      <c r="JBI14" s="385"/>
      <c r="JBJ14" s="385"/>
      <c r="JBK14" s="385"/>
      <c r="JBL14" s="386"/>
      <c r="JBM14" s="387"/>
      <c r="JBN14" s="387"/>
      <c r="JBO14" s="360"/>
      <c r="JBP14" s="360"/>
      <c r="JBQ14" s="384"/>
      <c r="JBR14" s="234"/>
      <c r="JBS14" s="384"/>
      <c r="JBT14" s="384"/>
      <c r="JBU14" s="388"/>
      <c r="JBV14" s="383"/>
      <c r="JBW14" s="384"/>
      <c r="JBX14" s="384"/>
      <c r="JBY14" s="385"/>
      <c r="JBZ14" s="385"/>
      <c r="JCA14" s="385"/>
      <c r="JCB14" s="386"/>
      <c r="JCC14" s="387"/>
      <c r="JCD14" s="387"/>
      <c r="JCE14" s="360"/>
      <c r="JCF14" s="360"/>
      <c r="JCG14" s="384"/>
      <c r="JCH14" s="234"/>
      <c r="JCI14" s="384"/>
      <c r="JCJ14" s="384"/>
      <c r="JCK14" s="388"/>
      <c r="JCL14" s="383"/>
      <c r="JCM14" s="384"/>
      <c r="JCN14" s="384"/>
      <c r="JCO14" s="385"/>
      <c r="JCP14" s="385"/>
      <c r="JCQ14" s="385"/>
      <c r="JCR14" s="386"/>
      <c r="JCS14" s="387"/>
      <c r="JCT14" s="387"/>
      <c r="JCU14" s="360"/>
      <c r="JCV14" s="360"/>
      <c r="JCW14" s="384"/>
      <c r="JCX14" s="234"/>
      <c r="JCY14" s="384"/>
      <c r="JCZ14" s="384"/>
      <c r="JDA14" s="388"/>
      <c r="JDB14" s="383"/>
      <c r="JDC14" s="384"/>
      <c r="JDD14" s="384"/>
      <c r="JDE14" s="385"/>
      <c r="JDF14" s="385"/>
      <c r="JDG14" s="385"/>
      <c r="JDH14" s="386"/>
      <c r="JDI14" s="387"/>
      <c r="JDJ14" s="387"/>
      <c r="JDK14" s="360"/>
      <c r="JDL14" s="360"/>
      <c r="JDM14" s="384"/>
      <c r="JDN14" s="234"/>
      <c r="JDO14" s="384"/>
      <c r="JDP14" s="384"/>
      <c r="JDQ14" s="388"/>
      <c r="JDR14" s="383"/>
      <c r="JDS14" s="384"/>
      <c r="JDT14" s="384"/>
      <c r="JDU14" s="385"/>
      <c r="JDV14" s="385"/>
      <c r="JDW14" s="385"/>
      <c r="JDX14" s="386"/>
      <c r="JDY14" s="387"/>
      <c r="JDZ14" s="387"/>
      <c r="JEA14" s="360"/>
      <c r="JEB14" s="360"/>
      <c r="JEC14" s="384"/>
      <c r="JED14" s="234"/>
      <c r="JEE14" s="384"/>
      <c r="JEF14" s="384"/>
      <c r="JEG14" s="388"/>
      <c r="JEH14" s="383"/>
      <c r="JEI14" s="384"/>
      <c r="JEJ14" s="384"/>
      <c r="JEK14" s="385"/>
      <c r="JEL14" s="385"/>
      <c r="JEM14" s="385"/>
      <c r="JEN14" s="386"/>
      <c r="JEO14" s="387"/>
      <c r="JEP14" s="387"/>
      <c r="JEQ14" s="360"/>
      <c r="JER14" s="360"/>
      <c r="JES14" s="384"/>
      <c r="JET14" s="234"/>
      <c r="JEU14" s="384"/>
      <c r="JEV14" s="384"/>
      <c r="JEW14" s="388"/>
      <c r="JEX14" s="383"/>
      <c r="JEY14" s="384"/>
      <c r="JEZ14" s="384"/>
      <c r="JFA14" s="385"/>
      <c r="JFB14" s="385"/>
      <c r="JFC14" s="385"/>
      <c r="JFD14" s="386"/>
      <c r="JFE14" s="387"/>
      <c r="JFF14" s="387"/>
      <c r="JFG14" s="360"/>
      <c r="JFH14" s="360"/>
      <c r="JFI14" s="384"/>
      <c r="JFJ14" s="234"/>
      <c r="JFK14" s="384"/>
      <c r="JFL14" s="384"/>
      <c r="JFM14" s="388"/>
      <c r="JFN14" s="383"/>
      <c r="JFO14" s="384"/>
      <c r="JFP14" s="384"/>
      <c r="JFQ14" s="385"/>
      <c r="JFR14" s="385"/>
      <c r="JFS14" s="385"/>
      <c r="JFT14" s="386"/>
      <c r="JFU14" s="387"/>
      <c r="JFV14" s="387"/>
      <c r="JFW14" s="360"/>
      <c r="JFX14" s="360"/>
      <c r="JFY14" s="384"/>
      <c r="JFZ14" s="234"/>
      <c r="JGA14" s="384"/>
      <c r="JGB14" s="384"/>
      <c r="JGC14" s="388"/>
      <c r="JGD14" s="383"/>
      <c r="JGE14" s="384"/>
      <c r="JGF14" s="384"/>
      <c r="JGG14" s="385"/>
      <c r="JGH14" s="385"/>
      <c r="JGI14" s="385"/>
      <c r="JGJ14" s="386"/>
      <c r="JGK14" s="387"/>
      <c r="JGL14" s="387"/>
      <c r="JGM14" s="360"/>
      <c r="JGN14" s="360"/>
      <c r="JGO14" s="384"/>
      <c r="JGP14" s="234"/>
      <c r="JGQ14" s="384"/>
      <c r="JGR14" s="384"/>
      <c r="JGS14" s="388"/>
      <c r="JGT14" s="383"/>
      <c r="JGU14" s="384"/>
      <c r="JGV14" s="384"/>
      <c r="JGW14" s="385"/>
      <c r="JGX14" s="385"/>
      <c r="JGY14" s="385"/>
      <c r="JGZ14" s="386"/>
      <c r="JHA14" s="387"/>
      <c r="JHB14" s="387"/>
      <c r="JHC14" s="360"/>
      <c r="JHD14" s="360"/>
      <c r="JHE14" s="384"/>
      <c r="JHF14" s="234"/>
      <c r="JHG14" s="384"/>
      <c r="JHH14" s="384"/>
      <c r="JHI14" s="388"/>
      <c r="JHJ14" s="383"/>
      <c r="JHK14" s="384"/>
      <c r="JHL14" s="384"/>
      <c r="JHM14" s="385"/>
      <c r="JHN14" s="385"/>
      <c r="JHO14" s="385"/>
      <c r="JHP14" s="386"/>
      <c r="JHQ14" s="387"/>
      <c r="JHR14" s="387"/>
      <c r="JHS14" s="360"/>
      <c r="JHT14" s="360"/>
      <c r="JHU14" s="384"/>
      <c r="JHV14" s="234"/>
      <c r="JHW14" s="384"/>
      <c r="JHX14" s="384"/>
      <c r="JHY14" s="388"/>
      <c r="JHZ14" s="383"/>
      <c r="JIA14" s="384"/>
      <c r="JIB14" s="384"/>
      <c r="JIC14" s="385"/>
      <c r="JID14" s="385"/>
      <c r="JIE14" s="385"/>
      <c r="JIF14" s="386"/>
      <c r="JIG14" s="387"/>
      <c r="JIH14" s="387"/>
      <c r="JII14" s="360"/>
      <c r="JIJ14" s="360"/>
      <c r="JIK14" s="384"/>
      <c r="JIL14" s="234"/>
      <c r="JIM14" s="384"/>
      <c r="JIN14" s="384"/>
      <c r="JIO14" s="388"/>
      <c r="JIP14" s="383"/>
      <c r="JIQ14" s="384"/>
      <c r="JIR14" s="384"/>
      <c r="JIS14" s="385"/>
      <c r="JIT14" s="385"/>
      <c r="JIU14" s="385"/>
      <c r="JIV14" s="386"/>
      <c r="JIW14" s="387"/>
      <c r="JIX14" s="387"/>
      <c r="JIY14" s="360"/>
      <c r="JIZ14" s="360"/>
      <c r="JJA14" s="384"/>
      <c r="JJB14" s="234"/>
      <c r="JJC14" s="384"/>
      <c r="JJD14" s="384"/>
      <c r="JJE14" s="388"/>
      <c r="JJF14" s="383"/>
      <c r="JJG14" s="384"/>
      <c r="JJH14" s="384"/>
      <c r="JJI14" s="385"/>
      <c r="JJJ14" s="385"/>
      <c r="JJK14" s="385"/>
      <c r="JJL14" s="386"/>
      <c r="JJM14" s="387"/>
      <c r="JJN14" s="387"/>
      <c r="JJO14" s="360"/>
      <c r="JJP14" s="360"/>
      <c r="JJQ14" s="384"/>
      <c r="JJR14" s="234"/>
      <c r="JJS14" s="384"/>
      <c r="JJT14" s="384"/>
      <c r="JJU14" s="388"/>
      <c r="JJV14" s="383"/>
      <c r="JJW14" s="384"/>
      <c r="JJX14" s="384"/>
      <c r="JJY14" s="385"/>
      <c r="JJZ14" s="385"/>
      <c r="JKA14" s="385"/>
      <c r="JKB14" s="386"/>
      <c r="JKC14" s="387"/>
      <c r="JKD14" s="387"/>
      <c r="JKE14" s="360"/>
      <c r="JKF14" s="360"/>
      <c r="JKG14" s="384"/>
      <c r="JKH14" s="234"/>
      <c r="JKI14" s="384"/>
      <c r="JKJ14" s="384"/>
      <c r="JKK14" s="388"/>
      <c r="JKL14" s="383"/>
      <c r="JKM14" s="384"/>
      <c r="JKN14" s="384"/>
      <c r="JKO14" s="385"/>
      <c r="JKP14" s="385"/>
      <c r="JKQ14" s="385"/>
      <c r="JKR14" s="386"/>
      <c r="JKS14" s="387"/>
      <c r="JKT14" s="387"/>
      <c r="JKU14" s="360"/>
      <c r="JKV14" s="360"/>
      <c r="JKW14" s="384"/>
      <c r="JKX14" s="234"/>
      <c r="JKY14" s="384"/>
      <c r="JKZ14" s="384"/>
      <c r="JLA14" s="388"/>
      <c r="JLB14" s="383"/>
      <c r="JLC14" s="384"/>
      <c r="JLD14" s="384"/>
      <c r="JLE14" s="385"/>
      <c r="JLF14" s="385"/>
      <c r="JLG14" s="385"/>
      <c r="JLH14" s="386"/>
      <c r="JLI14" s="387"/>
      <c r="JLJ14" s="387"/>
      <c r="JLK14" s="360"/>
      <c r="JLL14" s="360"/>
      <c r="JLM14" s="384"/>
      <c r="JLN14" s="234"/>
      <c r="JLO14" s="384"/>
      <c r="JLP14" s="384"/>
      <c r="JLQ14" s="388"/>
      <c r="JLR14" s="383"/>
      <c r="JLS14" s="384"/>
      <c r="JLT14" s="384"/>
      <c r="JLU14" s="385"/>
      <c r="JLV14" s="385"/>
      <c r="JLW14" s="385"/>
      <c r="JLX14" s="386"/>
      <c r="JLY14" s="387"/>
      <c r="JLZ14" s="387"/>
      <c r="JMA14" s="360"/>
      <c r="JMB14" s="360"/>
      <c r="JMC14" s="384"/>
      <c r="JMD14" s="234"/>
      <c r="JME14" s="384"/>
      <c r="JMF14" s="384"/>
      <c r="JMG14" s="388"/>
      <c r="JMH14" s="383"/>
      <c r="JMI14" s="384"/>
      <c r="JMJ14" s="384"/>
      <c r="JMK14" s="385"/>
      <c r="JML14" s="385"/>
      <c r="JMM14" s="385"/>
      <c r="JMN14" s="386"/>
      <c r="JMO14" s="387"/>
      <c r="JMP14" s="387"/>
      <c r="JMQ14" s="360"/>
      <c r="JMR14" s="360"/>
      <c r="JMS14" s="384"/>
      <c r="JMT14" s="234"/>
      <c r="JMU14" s="384"/>
      <c r="JMV14" s="384"/>
      <c r="JMW14" s="388"/>
      <c r="JMX14" s="383"/>
      <c r="JMY14" s="384"/>
      <c r="JMZ14" s="384"/>
      <c r="JNA14" s="385"/>
      <c r="JNB14" s="385"/>
      <c r="JNC14" s="385"/>
      <c r="JND14" s="386"/>
      <c r="JNE14" s="387"/>
      <c r="JNF14" s="387"/>
      <c r="JNG14" s="360"/>
      <c r="JNH14" s="360"/>
      <c r="JNI14" s="384"/>
      <c r="JNJ14" s="234"/>
      <c r="JNK14" s="384"/>
      <c r="JNL14" s="384"/>
      <c r="JNM14" s="388"/>
      <c r="JNN14" s="383"/>
      <c r="JNO14" s="384"/>
      <c r="JNP14" s="384"/>
      <c r="JNQ14" s="385"/>
      <c r="JNR14" s="385"/>
      <c r="JNS14" s="385"/>
      <c r="JNT14" s="386"/>
      <c r="JNU14" s="387"/>
      <c r="JNV14" s="387"/>
      <c r="JNW14" s="360"/>
      <c r="JNX14" s="360"/>
      <c r="JNY14" s="384"/>
      <c r="JNZ14" s="234"/>
      <c r="JOA14" s="384"/>
      <c r="JOB14" s="384"/>
      <c r="JOC14" s="388"/>
      <c r="JOD14" s="383"/>
      <c r="JOE14" s="384"/>
      <c r="JOF14" s="384"/>
      <c r="JOG14" s="385"/>
      <c r="JOH14" s="385"/>
      <c r="JOI14" s="385"/>
      <c r="JOJ14" s="386"/>
      <c r="JOK14" s="387"/>
      <c r="JOL14" s="387"/>
      <c r="JOM14" s="360"/>
      <c r="JON14" s="360"/>
      <c r="JOO14" s="384"/>
      <c r="JOP14" s="234"/>
      <c r="JOQ14" s="384"/>
      <c r="JOR14" s="384"/>
      <c r="JOS14" s="388"/>
      <c r="JOT14" s="383"/>
      <c r="JOU14" s="384"/>
      <c r="JOV14" s="384"/>
      <c r="JOW14" s="385"/>
      <c r="JOX14" s="385"/>
      <c r="JOY14" s="385"/>
      <c r="JOZ14" s="386"/>
      <c r="JPA14" s="387"/>
      <c r="JPB14" s="387"/>
      <c r="JPC14" s="360"/>
      <c r="JPD14" s="360"/>
      <c r="JPE14" s="384"/>
      <c r="JPF14" s="234"/>
      <c r="JPG14" s="384"/>
      <c r="JPH14" s="384"/>
      <c r="JPI14" s="388"/>
      <c r="JPJ14" s="383"/>
      <c r="JPK14" s="384"/>
      <c r="JPL14" s="384"/>
      <c r="JPM14" s="385"/>
      <c r="JPN14" s="385"/>
      <c r="JPO14" s="385"/>
      <c r="JPP14" s="386"/>
      <c r="JPQ14" s="387"/>
      <c r="JPR14" s="387"/>
      <c r="JPS14" s="360"/>
      <c r="JPT14" s="360"/>
      <c r="JPU14" s="384"/>
      <c r="JPV14" s="234"/>
      <c r="JPW14" s="384"/>
      <c r="JPX14" s="384"/>
      <c r="JPY14" s="388"/>
      <c r="JPZ14" s="383"/>
      <c r="JQA14" s="384"/>
      <c r="JQB14" s="384"/>
      <c r="JQC14" s="385"/>
      <c r="JQD14" s="385"/>
      <c r="JQE14" s="385"/>
      <c r="JQF14" s="386"/>
      <c r="JQG14" s="387"/>
      <c r="JQH14" s="387"/>
      <c r="JQI14" s="360"/>
      <c r="JQJ14" s="360"/>
      <c r="JQK14" s="384"/>
      <c r="JQL14" s="234"/>
      <c r="JQM14" s="384"/>
      <c r="JQN14" s="384"/>
      <c r="JQO14" s="388"/>
      <c r="JQP14" s="383"/>
      <c r="JQQ14" s="384"/>
      <c r="JQR14" s="384"/>
      <c r="JQS14" s="385"/>
      <c r="JQT14" s="385"/>
      <c r="JQU14" s="385"/>
      <c r="JQV14" s="386"/>
      <c r="JQW14" s="387"/>
      <c r="JQX14" s="387"/>
      <c r="JQY14" s="360"/>
      <c r="JQZ14" s="360"/>
      <c r="JRA14" s="384"/>
      <c r="JRB14" s="234"/>
      <c r="JRC14" s="384"/>
      <c r="JRD14" s="384"/>
      <c r="JRE14" s="388"/>
      <c r="JRF14" s="383"/>
      <c r="JRG14" s="384"/>
      <c r="JRH14" s="384"/>
      <c r="JRI14" s="385"/>
      <c r="JRJ14" s="385"/>
      <c r="JRK14" s="385"/>
      <c r="JRL14" s="386"/>
      <c r="JRM14" s="387"/>
      <c r="JRN14" s="387"/>
      <c r="JRO14" s="360"/>
      <c r="JRP14" s="360"/>
      <c r="JRQ14" s="384"/>
      <c r="JRR14" s="234"/>
      <c r="JRS14" s="384"/>
      <c r="JRT14" s="384"/>
      <c r="JRU14" s="388"/>
      <c r="JRV14" s="383"/>
      <c r="JRW14" s="384"/>
      <c r="JRX14" s="384"/>
      <c r="JRY14" s="385"/>
      <c r="JRZ14" s="385"/>
      <c r="JSA14" s="385"/>
      <c r="JSB14" s="386"/>
      <c r="JSC14" s="387"/>
      <c r="JSD14" s="387"/>
      <c r="JSE14" s="360"/>
      <c r="JSF14" s="360"/>
      <c r="JSG14" s="384"/>
      <c r="JSH14" s="234"/>
      <c r="JSI14" s="384"/>
      <c r="JSJ14" s="384"/>
      <c r="JSK14" s="388"/>
      <c r="JSL14" s="383"/>
      <c r="JSM14" s="384"/>
      <c r="JSN14" s="384"/>
      <c r="JSO14" s="385"/>
      <c r="JSP14" s="385"/>
      <c r="JSQ14" s="385"/>
      <c r="JSR14" s="386"/>
      <c r="JSS14" s="387"/>
      <c r="JST14" s="387"/>
      <c r="JSU14" s="360"/>
      <c r="JSV14" s="360"/>
      <c r="JSW14" s="384"/>
      <c r="JSX14" s="234"/>
      <c r="JSY14" s="384"/>
      <c r="JSZ14" s="384"/>
      <c r="JTA14" s="388"/>
      <c r="JTB14" s="383"/>
      <c r="JTC14" s="384"/>
      <c r="JTD14" s="384"/>
      <c r="JTE14" s="385"/>
      <c r="JTF14" s="385"/>
      <c r="JTG14" s="385"/>
      <c r="JTH14" s="386"/>
      <c r="JTI14" s="387"/>
      <c r="JTJ14" s="387"/>
      <c r="JTK14" s="360"/>
      <c r="JTL14" s="360"/>
      <c r="JTM14" s="384"/>
      <c r="JTN14" s="234"/>
      <c r="JTO14" s="384"/>
      <c r="JTP14" s="384"/>
      <c r="JTQ14" s="388"/>
      <c r="JTR14" s="383"/>
      <c r="JTS14" s="384"/>
      <c r="JTT14" s="384"/>
      <c r="JTU14" s="385"/>
      <c r="JTV14" s="385"/>
      <c r="JTW14" s="385"/>
      <c r="JTX14" s="386"/>
      <c r="JTY14" s="387"/>
      <c r="JTZ14" s="387"/>
      <c r="JUA14" s="360"/>
      <c r="JUB14" s="360"/>
      <c r="JUC14" s="384"/>
      <c r="JUD14" s="234"/>
      <c r="JUE14" s="384"/>
      <c r="JUF14" s="384"/>
      <c r="JUG14" s="388"/>
      <c r="JUH14" s="383"/>
      <c r="JUI14" s="384"/>
      <c r="JUJ14" s="384"/>
      <c r="JUK14" s="385"/>
      <c r="JUL14" s="385"/>
      <c r="JUM14" s="385"/>
      <c r="JUN14" s="386"/>
      <c r="JUO14" s="387"/>
      <c r="JUP14" s="387"/>
      <c r="JUQ14" s="360"/>
      <c r="JUR14" s="360"/>
      <c r="JUS14" s="384"/>
      <c r="JUT14" s="234"/>
      <c r="JUU14" s="384"/>
      <c r="JUV14" s="384"/>
      <c r="JUW14" s="388"/>
      <c r="JUX14" s="383"/>
      <c r="JUY14" s="384"/>
      <c r="JUZ14" s="384"/>
      <c r="JVA14" s="385"/>
      <c r="JVB14" s="385"/>
      <c r="JVC14" s="385"/>
      <c r="JVD14" s="386"/>
      <c r="JVE14" s="387"/>
      <c r="JVF14" s="387"/>
      <c r="JVG14" s="360"/>
      <c r="JVH14" s="360"/>
      <c r="JVI14" s="384"/>
      <c r="JVJ14" s="234"/>
      <c r="JVK14" s="384"/>
      <c r="JVL14" s="384"/>
      <c r="JVM14" s="388"/>
      <c r="JVN14" s="383"/>
      <c r="JVO14" s="384"/>
      <c r="JVP14" s="384"/>
      <c r="JVQ14" s="385"/>
      <c r="JVR14" s="385"/>
      <c r="JVS14" s="385"/>
      <c r="JVT14" s="386"/>
      <c r="JVU14" s="387"/>
      <c r="JVV14" s="387"/>
      <c r="JVW14" s="360"/>
      <c r="JVX14" s="360"/>
      <c r="JVY14" s="384"/>
      <c r="JVZ14" s="234"/>
      <c r="JWA14" s="384"/>
      <c r="JWB14" s="384"/>
      <c r="JWC14" s="388"/>
      <c r="JWD14" s="383"/>
      <c r="JWE14" s="384"/>
      <c r="JWF14" s="384"/>
      <c r="JWG14" s="385"/>
      <c r="JWH14" s="385"/>
      <c r="JWI14" s="385"/>
      <c r="JWJ14" s="386"/>
      <c r="JWK14" s="387"/>
      <c r="JWL14" s="387"/>
      <c r="JWM14" s="360"/>
      <c r="JWN14" s="360"/>
      <c r="JWO14" s="384"/>
      <c r="JWP14" s="234"/>
      <c r="JWQ14" s="384"/>
      <c r="JWR14" s="384"/>
      <c r="JWS14" s="388"/>
      <c r="JWT14" s="383"/>
      <c r="JWU14" s="384"/>
      <c r="JWV14" s="384"/>
      <c r="JWW14" s="385"/>
      <c r="JWX14" s="385"/>
      <c r="JWY14" s="385"/>
      <c r="JWZ14" s="386"/>
      <c r="JXA14" s="387"/>
      <c r="JXB14" s="387"/>
      <c r="JXC14" s="360"/>
      <c r="JXD14" s="360"/>
      <c r="JXE14" s="384"/>
      <c r="JXF14" s="234"/>
      <c r="JXG14" s="384"/>
      <c r="JXH14" s="384"/>
      <c r="JXI14" s="388"/>
      <c r="JXJ14" s="383"/>
      <c r="JXK14" s="384"/>
      <c r="JXL14" s="384"/>
      <c r="JXM14" s="385"/>
      <c r="JXN14" s="385"/>
      <c r="JXO14" s="385"/>
      <c r="JXP14" s="386"/>
      <c r="JXQ14" s="387"/>
      <c r="JXR14" s="387"/>
      <c r="JXS14" s="360"/>
      <c r="JXT14" s="360"/>
      <c r="JXU14" s="384"/>
      <c r="JXV14" s="234"/>
      <c r="JXW14" s="384"/>
      <c r="JXX14" s="384"/>
      <c r="JXY14" s="388"/>
      <c r="JXZ14" s="383"/>
      <c r="JYA14" s="384"/>
      <c r="JYB14" s="384"/>
      <c r="JYC14" s="385"/>
      <c r="JYD14" s="385"/>
      <c r="JYE14" s="385"/>
      <c r="JYF14" s="386"/>
      <c r="JYG14" s="387"/>
      <c r="JYH14" s="387"/>
      <c r="JYI14" s="360"/>
      <c r="JYJ14" s="360"/>
      <c r="JYK14" s="384"/>
      <c r="JYL14" s="234"/>
      <c r="JYM14" s="384"/>
      <c r="JYN14" s="384"/>
      <c r="JYO14" s="388"/>
      <c r="JYP14" s="383"/>
      <c r="JYQ14" s="384"/>
      <c r="JYR14" s="384"/>
      <c r="JYS14" s="385"/>
      <c r="JYT14" s="385"/>
      <c r="JYU14" s="385"/>
      <c r="JYV14" s="386"/>
      <c r="JYW14" s="387"/>
      <c r="JYX14" s="387"/>
      <c r="JYY14" s="360"/>
      <c r="JYZ14" s="360"/>
      <c r="JZA14" s="384"/>
      <c r="JZB14" s="234"/>
      <c r="JZC14" s="384"/>
      <c r="JZD14" s="384"/>
      <c r="JZE14" s="388"/>
      <c r="JZF14" s="383"/>
      <c r="JZG14" s="384"/>
      <c r="JZH14" s="384"/>
      <c r="JZI14" s="385"/>
      <c r="JZJ14" s="385"/>
      <c r="JZK14" s="385"/>
      <c r="JZL14" s="386"/>
      <c r="JZM14" s="387"/>
      <c r="JZN14" s="387"/>
      <c r="JZO14" s="360"/>
      <c r="JZP14" s="360"/>
      <c r="JZQ14" s="384"/>
      <c r="JZR14" s="234"/>
      <c r="JZS14" s="384"/>
      <c r="JZT14" s="384"/>
      <c r="JZU14" s="388"/>
      <c r="JZV14" s="383"/>
      <c r="JZW14" s="384"/>
      <c r="JZX14" s="384"/>
      <c r="JZY14" s="385"/>
      <c r="JZZ14" s="385"/>
      <c r="KAA14" s="385"/>
      <c r="KAB14" s="386"/>
      <c r="KAC14" s="387"/>
      <c r="KAD14" s="387"/>
      <c r="KAE14" s="360"/>
      <c r="KAF14" s="360"/>
      <c r="KAG14" s="384"/>
      <c r="KAH14" s="234"/>
      <c r="KAI14" s="384"/>
      <c r="KAJ14" s="384"/>
      <c r="KAK14" s="388"/>
      <c r="KAL14" s="383"/>
      <c r="KAM14" s="384"/>
      <c r="KAN14" s="384"/>
      <c r="KAO14" s="385"/>
      <c r="KAP14" s="385"/>
      <c r="KAQ14" s="385"/>
      <c r="KAR14" s="386"/>
      <c r="KAS14" s="387"/>
      <c r="KAT14" s="387"/>
      <c r="KAU14" s="360"/>
      <c r="KAV14" s="360"/>
      <c r="KAW14" s="384"/>
      <c r="KAX14" s="234"/>
      <c r="KAY14" s="384"/>
      <c r="KAZ14" s="384"/>
      <c r="KBA14" s="388"/>
      <c r="KBB14" s="383"/>
      <c r="KBC14" s="384"/>
      <c r="KBD14" s="384"/>
      <c r="KBE14" s="385"/>
      <c r="KBF14" s="385"/>
      <c r="KBG14" s="385"/>
      <c r="KBH14" s="386"/>
      <c r="KBI14" s="387"/>
      <c r="KBJ14" s="387"/>
      <c r="KBK14" s="360"/>
      <c r="KBL14" s="360"/>
      <c r="KBM14" s="384"/>
      <c r="KBN14" s="234"/>
      <c r="KBO14" s="384"/>
      <c r="KBP14" s="384"/>
      <c r="KBQ14" s="388"/>
      <c r="KBR14" s="383"/>
      <c r="KBS14" s="384"/>
      <c r="KBT14" s="384"/>
      <c r="KBU14" s="385"/>
      <c r="KBV14" s="385"/>
      <c r="KBW14" s="385"/>
      <c r="KBX14" s="386"/>
      <c r="KBY14" s="387"/>
      <c r="KBZ14" s="387"/>
      <c r="KCA14" s="360"/>
      <c r="KCB14" s="360"/>
      <c r="KCC14" s="384"/>
      <c r="KCD14" s="234"/>
      <c r="KCE14" s="384"/>
      <c r="KCF14" s="384"/>
      <c r="KCG14" s="388"/>
      <c r="KCH14" s="383"/>
      <c r="KCI14" s="384"/>
      <c r="KCJ14" s="384"/>
      <c r="KCK14" s="385"/>
      <c r="KCL14" s="385"/>
      <c r="KCM14" s="385"/>
      <c r="KCN14" s="386"/>
      <c r="KCO14" s="387"/>
      <c r="KCP14" s="387"/>
      <c r="KCQ14" s="360"/>
      <c r="KCR14" s="360"/>
      <c r="KCS14" s="384"/>
      <c r="KCT14" s="234"/>
      <c r="KCU14" s="384"/>
      <c r="KCV14" s="384"/>
      <c r="KCW14" s="388"/>
      <c r="KCX14" s="383"/>
      <c r="KCY14" s="384"/>
      <c r="KCZ14" s="384"/>
      <c r="KDA14" s="385"/>
      <c r="KDB14" s="385"/>
      <c r="KDC14" s="385"/>
      <c r="KDD14" s="386"/>
      <c r="KDE14" s="387"/>
      <c r="KDF14" s="387"/>
      <c r="KDG14" s="360"/>
      <c r="KDH14" s="360"/>
      <c r="KDI14" s="384"/>
      <c r="KDJ14" s="234"/>
      <c r="KDK14" s="384"/>
      <c r="KDL14" s="384"/>
      <c r="KDM14" s="388"/>
      <c r="KDN14" s="383"/>
      <c r="KDO14" s="384"/>
      <c r="KDP14" s="384"/>
      <c r="KDQ14" s="385"/>
      <c r="KDR14" s="385"/>
      <c r="KDS14" s="385"/>
      <c r="KDT14" s="386"/>
      <c r="KDU14" s="387"/>
      <c r="KDV14" s="387"/>
      <c r="KDW14" s="360"/>
      <c r="KDX14" s="360"/>
      <c r="KDY14" s="384"/>
      <c r="KDZ14" s="234"/>
      <c r="KEA14" s="384"/>
      <c r="KEB14" s="384"/>
      <c r="KEC14" s="388"/>
      <c r="KED14" s="383"/>
      <c r="KEE14" s="384"/>
      <c r="KEF14" s="384"/>
      <c r="KEG14" s="385"/>
      <c r="KEH14" s="385"/>
      <c r="KEI14" s="385"/>
      <c r="KEJ14" s="386"/>
      <c r="KEK14" s="387"/>
      <c r="KEL14" s="387"/>
      <c r="KEM14" s="360"/>
      <c r="KEN14" s="360"/>
      <c r="KEO14" s="384"/>
      <c r="KEP14" s="234"/>
      <c r="KEQ14" s="384"/>
      <c r="KER14" s="384"/>
      <c r="KES14" s="388"/>
      <c r="KET14" s="383"/>
      <c r="KEU14" s="384"/>
      <c r="KEV14" s="384"/>
      <c r="KEW14" s="385"/>
      <c r="KEX14" s="385"/>
      <c r="KEY14" s="385"/>
      <c r="KEZ14" s="386"/>
      <c r="KFA14" s="387"/>
      <c r="KFB14" s="387"/>
      <c r="KFC14" s="360"/>
      <c r="KFD14" s="360"/>
      <c r="KFE14" s="384"/>
      <c r="KFF14" s="234"/>
      <c r="KFG14" s="384"/>
      <c r="KFH14" s="384"/>
      <c r="KFI14" s="388"/>
      <c r="KFJ14" s="383"/>
      <c r="KFK14" s="384"/>
      <c r="KFL14" s="384"/>
      <c r="KFM14" s="385"/>
      <c r="KFN14" s="385"/>
      <c r="KFO14" s="385"/>
      <c r="KFP14" s="386"/>
      <c r="KFQ14" s="387"/>
      <c r="KFR14" s="387"/>
      <c r="KFS14" s="360"/>
      <c r="KFT14" s="360"/>
      <c r="KFU14" s="384"/>
      <c r="KFV14" s="234"/>
      <c r="KFW14" s="384"/>
      <c r="KFX14" s="384"/>
      <c r="KFY14" s="388"/>
      <c r="KFZ14" s="383"/>
      <c r="KGA14" s="384"/>
      <c r="KGB14" s="384"/>
      <c r="KGC14" s="385"/>
      <c r="KGD14" s="385"/>
      <c r="KGE14" s="385"/>
      <c r="KGF14" s="386"/>
      <c r="KGG14" s="387"/>
      <c r="KGH14" s="387"/>
      <c r="KGI14" s="360"/>
      <c r="KGJ14" s="360"/>
      <c r="KGK14" s="384"/>
      <c r="KGL14" s="234"/>
      <c r="KGM14" s="384"/>
      <c r="KGN14" s="384"/>
      <c r="KGO14" s="388"/>
      <c r="KGP14" s="383"/>
      <c r="KGQ14" s="384"/>
      <c r="KGR14" s="384"/>
      <c r="KGS14" s="385"/>
      <c r="KGT14" s="385"/>
      <c r="KGU14" s="385"/>
      <c r="KGV14" s="386"/>
      <c r="KGW14" s="387"/>
      <c r="KGX14" s="387"/>
      <c r="KGY14" s="360"/>
      <c r="KGZ14" s="360"/>
      <c r="KHA14" s="384"/>
      <c r="KHB14" s="234"/>
      <c r="KHC14" s="384"/>
      <c r="KHD14" s="384"/>
      <c r="KHE14" s="388"/>
      <c r="KHF14" s="383"/>
      <c r="KHG14" s="384"/>
      <c r="KHH14" s="384"/>
      <c r="KHI14" s="385"/>
      <c r="KHJ14" s="385"/>
      <c r="KHK14" s="385"/>
      <c r="KHL14" s="386"/>
      <c r="KHM14" s="387"/>
      <c r="KHN14" s="387"/>
      <c r="KHO14" s="360"/>
      <c r="KHP14" s="360"/>
      <c r="KHQ14" s="384"/>
      <c r="KHR14" s="234"/>
      <c r="KHS14" s="384"/>
      <c r="KHT14" s="384"/>
      <c r="KHU14" s="388"/>
      <c r="KHV14" s="383"/>
      <c r="KHW14" s="384"/>
      <c r="KHX14" s="384"/>
      <c r="KHY14" s="385"/>
      <c r="KHZ14" s="385"/>
      <c r="KIA14" s="385"/>
      <c r="KIB14" s="386"/>
      <c r="KIC14" s="387"/>
      <c r="KID14" s="387"/>
      <c r="KIE14" s="360"/>
      <c r="KIF14" s="360"/>
      <c r="KIG14" s="384"/>
      <c r="KIH14" s="234"/>
      <c r="KII14" s="384"/>
      <c r="KIJ14" s="384"/>
      <c r="KIK14" s="388"/>
      <c r="KIL14" s="383"/>
      <c r="KIM14" s="384"/>
      <c r="KIN14" s="384"/>
      <c r="KIO14" s="385"/>
      <c r="KIP14" s="385"/>
      <c r="KIQ14" s="385"/>
      <c r="KIR14" s="386"/>
      <c r="KIS14" s="387"/>
      <c r="KIT14" s="387"/>
      <c r="KIU14" s="360"/>
      <c r="KIV14" s="360"/>
      <c r="KIW14" s="384"/>
      <c r="KIX14" s="234"/>
      <c r="KIY14" s="384"/>
      <c r="KIZ14" s="384"/>
      <c r="KJA14" s="388"/>
      <c r="KJB14" s="383"/>
      <c r="KJC14" s="384"/>
      <c r="KJD14" s="384"/>
      <c r="KJE14" s="385"/>
      <c r="KJF14" s="385"/>
      <c r="KJG14" s="385"/>
      <c r="KJH14" s="386"/>
      <c r="KJI14" s="387"/>
      <c r="KJJ14" s="387"/>
      <c r="KJK14" s="360"/>
      <c r="KJL14" s="360"/>
      <c r="KJM14" s="384"/>
      <c r="KJN14" s="234"/>
      <c r="KJO14" s="384"/>
      <c r="KJP14" s="384"/>
      <c r="KJQ14" s="388"/>
      <c r="KJR14" s="383"/>
      <c r="KJS14" s="384"/>
      <c r="KJT14" s="384"/>
      <c r="KJU14" s="385"/>
      <c r="KJV14" s="385"/>
      <c r="KJW14" s="385"/>
      <c r="KJX14" s="386"/>
      <c r="KJY14" s="387"/>
      <c r="KJZ14" s="387"/>
      <c r="KKA14" s="360"/>
      <c r="KKB14" s="360"/>
      <c r="KKC14" s="384"/>
      <c r="KKD14" s="234"/>
      <c r="KKE14" s="384"/>
      <c r="KKF14" s="384"/>
      <c r="KKG14" s="388"/>
      <c r="KKH14" s="383"/>
      <c r="KKI14" s="384"/>
      <c r="KKJ14" s="384"/>
      <c r="KKK14" s="385"/>
      <c r="KKL14" s="385"/>
      <c r="KKM14" s="385"/>
      <c r="KKN14" s="386"/>
      <c r="KKO14" s="387"/>
      <c r="KKP14" s="387"/>
      <c r="KKQ14" s="360"/>
      <c r="KKR14" s="360"/>
      <c r="KKS14" s="384"/>
      <c r="KKT14" s="234"/>
      <c r="KKU14" s="384"/>
      <c r="KKV14" s="384"/>
      <c r="KKW14" s="388"/>
      <c r="KKX14" s="383"/>
      <c r="KKY14" s="384"/>
      <c r="KKZ14" s="384"/>
      <c r="KLA14" s="385"/>
      <c r="KLB14" s="385"/>
      <c r="KLC14" s="385"/>
      <c r="KLD14" s="386"/>
      <c r="KLE14" s="387"/>
      <c r="KLF14" s="387"/>
      <c r="KLG14" s="360"/>
      <c r="KLH14" s="360"/>
      <c r="KLI14" s="384"/>
      <c r="KLJ14" s="234"/>
      <c r="KLK14" s="384"/>
      <c r="KLL14" s="384"/>
      <c r="KLM14" s="388"/>
      <c r="KLN14" s="383"/>
      <c r="KLO14" s="384"/>
      <c r="KLP14" s="384"/>
      <c r="KLQ14" s="385"/>
      <c r="KLR14" s="385"/>
      <c r="KLS14" s="385"/>
      <c r="KLT14" s="386"/>
      <c r="KLU14" s="387"/>
      <c r="KLV14" s="387"/>
      <c r="KLW14" s="360"/>
      <c r="KLX14" s="360"/>
      <c r="KLY14" s="384"/>
      <c r="KLZ14" s="234"/>
      <c r="KMA14" s="384"/>
      <c r="KMB14" s="384"/>
      <c r="KMC14" s="388"/>
      <c r="KMD14" s="383"/>
      <c r="KME14" s="384"/>
      <c r="KMF14" s="384"/>
      <c r="KMG14" s="385"/>
      <c r="KMH14" s="385"/>
      <c r="KMI14" s="385"/>
      <c r="KMJ14" s="386"/>
      <c r="KMK14" s="387"/>
      <c r="KML14" s="387"/>
      <c r="KMM14" s="360"/>
      <c r="KMN14" s="360"/>
      <c r="KMO14" s="384"/>
      <c r="KMP14" s="234"/>
      <c r="KMQ14" s="384"/>
      <c r="KMR14" s="384"/>
      <c r="KMS14" s="388"/>
      <c r="KMT14" s="383"/>
      <c r="KMU14" s="384"/>
      <c r="KMV14" s="384"/>
      <c r="KMW14" s="385"/>
      <c r="KMX14" s="385"/>
      <c r="KMY14" s="385"/>
      <c r="KMZ14" s="386"/>
      <c r="KNA14" s="387"/>
      <c r="KNB14" s="387"/>
      <c r="KNC14" s="360"/>
      <c r="KND14" s="360"/>
      <c r="KNE14" s="384"/>
      <c r="KNF14" s="234"/>
      <c r="KNG14" s="384"/>
      <c r="KNH14" s="384"/>
      <c r="KNI14" s="388"/>
      <c r="KNJ14" s="383"/>
      <c r="KNK14" s="384"/>
      <c r="KNL14" s="384"/>
      <c r="KNM14" s="385"/>
      <c r="KNN14" s="385"/>
      <c r="KNO14" s="385"/>
      <c r="KNP14" s="386"/>
      <c r="KNQ14" s="387"/>
      <c r="KNR14" s="387"/>
      <c r="KNS14" s="360"/>
      <c r="KNT14" s="360"/>
      <c r="KNU14" s="384"/>
      <c r="KNV14" s="234"/>
      <c r="KNW14" s="384"/>
      <c r="KNX14" s="384"/>
      <c r="KNY14" s="388"/>
      <c r="KNZ14" s="383"/>
      <c r="KOA14" s="384"/>
      <c r="KOB14" s="384"/>
      <c r="KOC14" s="385"/>
      <c r="KOD14" s="385"/>
      <c r="KOE14" s="385"/>
      <c r="KOF14" s="386"/>
      <c r="KOG14" s="387"/>
      <c r="KOH14" s="387"/>
      <c r="KOI14" s="360"/>
      <c r="KOJ14" s="360"/>
      <c r="KOK14" s="384"/>
      <c r="KOL14" s="234"/>
      <c r="KOM14" s="384"/>
      <c r="KON14" s="384"/>
      <c r="KOO14" s="388"/>
      <c r="KOP14" s="383"/>
      <c r="KOQ14" s="384"/>
      <c r="KOR14" s="384"/>
      <c r="KOS14" s="385"/>
      <c r="KOT14" s="385"/>
      <c r="KOU14" s="385"/>
      <c r="KOV14" s="386"/>
      <c r="KOW14" s="387"/>
      <c r="KOX14" s="387"/>
      <c r="KOY14" s="360"/>
      <c r="KOZ14" s="360"/>
      <c r="KPA14" s="384"/>
      <c r="KPB14" s="234"/>
      <c r="KPC14" s="384"/>
      <c r="KPD14" s="384"/>
      <c r="KPE14" s="388"/>
      <c r="KPF14" s="383"/>
      <c r="KPG14" s="384"/>
      <c r="KPH14" s="384"/>
      <c r="KPI14" s="385"/>
      <c r="KPJ14" s="385"/>
      <c r="KPK14" s="385"/>
      <c r="KPL14" s="386"/>
      <c r="KPM14" s="387"/>
      <c r="KPN14" s="387"/>
      <c r="KPO14" s="360"/>
      <c r="KPP14" s="360"/>
      <c r="KPQ14" s="384"/>
      <c r="KPR14" s="234"/>
      <c r="KPS14" s="384"/>
      <c r="KPT14" s="384"/>
      <c r="KPU14" s="388"/>
      <c r="KPV14" s="383"/>
      <c r="KPW14" s="384"/>
      <c r="KPX14" s="384"/>
      <c r="KPY14" s="385"/>
      <c r="KPZ14" s="385"/>
      <c r="KQA14" s="385"/>
      <c r="KQB14" s="386"/>
      <c r="KQC14" s="387"/>
      <c r="KQD14" s="387"/>
      <c r="KQE14" s="360"/>
      <c r="KQF14" s="360"/>
      <c r="KQG14" s="384"/>
      <c r="KQH14" s="234"/>
      <c r="KQI14" s="384"/>
      <c r="KQJ14" s="384"/>
      <c r="KQK14" s="388"/>
      <c r="KQL14" s="383"/>
      <c r="KQM14" s="384"/>
      <c r="KQN14" s="384"/>
      <c r="KQO14" s="385"/>
      <c r="KQP14" s="385"/>
      <c r="KQQ14" s="385"/>
      <c r="KQR14" s="386"/>
      <c r="KQS14" s="387"/>
      <c r="KQT14" s="387"/>
      <c r="KQU14" s="360"/>
      <c r="KQV14" s="360"/>
      <c r="KQW14" s="384"/>
      <c r="KQX14" s="234"/>
      <c r="KQY14" s="384"/>
      <c r="KQZ14" s="384"/>
      <c r="KRA14" s="388"/>
      <c r="KRB14" s="383"/>
      <c r="KRC14" s="384"/>
      <c r="KRD14" s="384"/>
      <c r="KRE14" s="385"/>
      <c r="KRF14" s="385"/>
      <c r="KRG14" s="385"/>
      <c r="KRH14" s="386"/>
      <c r="KRI14" s="387"/>
      <c r="KRJ14" s="387"/>
      <c r="KRK14" s="360"/>
      <c r="KRL14" s="360"/>
      <c r="KRM14" s="384"/>
      <c r="KRN14" s="234"/>
      <c r="KRO14" s="384"/>
      <c r="KRP14" s="384"/>
      <c r="KRQ14" s="388"/>
      <c r="KRR14" s="383"/>
      <c r="KRS14" s="384"/>
      <c r="KRT14" s="384"/>
      <c r="KRU14" s="385"/>
      <c r="KRV14" s="385"/>
      <c r="KRW14" s="385"/>
      <c r="KRX14" s="386"/>
      <c r="KRY14" s="387"/>
      <c r="KRZ14" s="387"/>
      <c r="KSA14" s="360"/>
      <c r="KSB14" s="360"/>
      <c r="KSC14" s="384"/>
      <c r="KSD14" s="234"/>
      <c r="KSE14" s="384"/>
      <c r="KSF14" s="384"/>
      <c r="KSG14" s="388"/>
      <c r="KSH14" s="383"/>
      <c r="KSI14" s="384"/>
      <c r="KSJ14" s="384"/>
      <c r="KSK14" s="385"/>
      <c r="KSL14" s="385"/>
      <c r="KSM14" s="385"/>
      <c r="KSN14" s="386"/>
      <c r="KSO14" s="387"/>
      <c r="KSP14" s="387"/>
      <c r="KSQ14" s="360"/>
      <c r="KSR14" s="360"/>
      <c r="KSS14" s="384"/>
      <c r="KST14" s="234"/>
      <c r="KSU14" s="384"/>
      <c r="KSV14" s="384"/>
      <c r="KSW14" s="388"/>
      <c r="KSX14" s="383"/>
      <c r="KSY14" s="384"/>
      <c r="KSZ14" s="384"/>
      <c r="KTA14" s="385"/>
      <c r="KTB14" s="385"/>
      <c r="KTC14" s="385"/>
      <c r="KTD14" s="386"/>
      <c r="KTE14" s="387"/>
      <c r="KTF14" s="387"/>
      <c r="KTG14" s="360"/>
      <c r="KTH14" s="360"/>
      <c r="KTI14" s="384"/>
      <c r="KTJ14" s="234"/>
      <c r="KTK14" s="384"/>
      <c r="KTL14" s="384"/>
      <c r="KTM14" s="388"/>
      <c r="KTN14" s="383"/>
      <c r="KTO14" s="384"/>
      <c r="KTP14" s="384"/>
      <c r="KTQ14" s="385"/>
      <c r="KTR14" s="385"/>
      <c r="KTS14" s="385"/>
      <c r="KTT14" s="386"/>
      <c r="KTU14" s="387"/>
      <c r="KTV14" s="387"/>
      <c r="KTW14" s="360"/>
      <c r="KTX14" s="360"/>
      <c r="KTY14" s="384"/>
      <c r="KTZ14" s="234"/>
      <c r="KUA14" s="384"/>
      <c r="KUB14" s="384"/>
      <c r="KUC14" s="388"/>
      <c r="KUD14" s="383"/>
      <c r="KUE14" s="384"/>
      <c r="KUF14" s="384"/>
      <c r="KUG14" s="385"/>
      <c r="KUH14" s="385"/>
      <c r="KUI14" s="385"/>
      <c r="KUJ14" s="386"/>
      <c r="KUK14" s="387"/>
      <c r="KUL14" s="387"/>
      <c r="KUM14" s="360"/>
      <c r="KUN14" s="360"/>
      <c r="KUO14" s="384"/>
      <c r="KUP14" s="234"/>
      <c r="KUQ14" s="384"/>
      <c r="KUR14" s="384"/>
      <c r="KUS14" s="388"/>
      <c r="KUT14" s="383"/>
      <c r="KUU14" s="384"/>
      <c r="KUV14" s="384"/>
      <c r="KUW14" s="385"/>
      <c r="KUX14" s="385"/>
      <c r="KUY14" s="385"/>
      <c r="KUZ14" s="386"/>
      <c r="KVA14" s="387"/>
      <c r="KVB14" s="387"/>
      <c r="KVC14" s="360"/>
      <c r="KVD14" s="360"/>
      <c r="KVE14" s="384"/>
      <c r="KVF14" s="234"/>
      <c r="KVG14" s="384"/>
      <c r="KVH14" s="384"/>
      <c r="KVI14" s="388"/>
      <c r="KVJ14" s="383"/>
      <c r="KVK14" s="384"/>
      <c r="KVL14" s="384"/>
      <c r="KVM14" s="385"/>
      <c r="KVN14" s="385"/>
      <c r="KVO14" s="385"/>
      <c r="KVP14" s="386"/>
      <c r="KVQ14" s="387"/>
      <c r="KVR14" s="387"/>
      <c r="KVS14" s="360"/>
      <c r="KVT14" s="360"/>
      <c r="KVU14" s="384"/>
      <c r="KVV14" s="234"/>
      <c r="KVW14" s="384"/>
      <c r="KVX14" s="384"/>
      <c r="KVY14" s="388"/>
      <c r="KVZ14" s="383"/>
      <c r="KWA14" s="384"/>
      <c r="KWB14" s="384"/>
      <c r="KWC14" s="385"/>
      <c r="KWD14" s="385"/>
      <c r="KWE14" s="385"/>
      <c r="KWF14" s="386"/>
      <c r="KWG14" s="387"/>
      <c r="KWH14" s="387"/>
      <c r="KWI14" s="360"/>
      <c r="KWJ14" s="360"/>
      <c r="KWK14" s="384"/>
      <c r="KWL14" s="234"/>
      <c r="KWM14" s="384"/>
      <c r="KWN14" s="384"/>
      <c r="KWO14" s="388"/>
      <c r="KWP14" s="383"/>
      <c r="KWQ14" s="384"/>
      <c r="KWR14" s="384"/>
      <c r="KWS14" s="385"/>
      <c r="KWT14" s="385"/>
      <c r="KWU14" s="385"/>
      <c r="KWV14" s="386"/>
      <c r="KWW14" s="387"/>
      <c r="KWX14" s="387"/>
      <c r="KWY14" s="360"/>
      <c r="KWZ14" s="360"/>
      <c r="KXA14" s="384"/>
      <c r="KXB14" s="234"/>
      <c r="KXC14" s="384"/>
      <c r="KXD14" s="384"/>
      <c r="KXE14" s="388"/>
      <c r="KXF14" s="383"/>
      <c r="KXG14" s="384"/>
      <c r="KXH14" s="384"/>
      <c r="KXI14" s="385"/>
      <c r="KXJ14" s="385"/>
      <c r="KXK14" s="385"/>
      <c r="KXL14" s="386"/>
      <c r="KXM14" s="387"/>
      <c r="KXN14" s="387"/>
      <c r="KXO14" s="360"/>
      <c r="KXP14" s="360"/>
      <c r="KXQ14" s="384"/>
      <c r="KXR14" s="234"/>
      <c r="KXS14" s="384"/>
      <c r="KXT14" s="384"/>
      <c r="KXU14" s="388"/>
      <c r="KXV14" s="383"/>
      <c r="KXW14" s="384"/>
      <c r="KXX14" s="384"/>
      <c r="KXY14" s="385"/>
      <c r="KXZ14" s="385"/>
      <c r="KYA14" s="385"/>
      <c r="KYB14" s="386"/>
      <c r="KYC14" s="387"/>
      <c r="KYD14" s="387"/>
      <c r="KYE14" s="360"/>
      <c r="KYF14" s="360"/>
      <c r="KYG14" s="384"/>
      <c r="KYH14" s="234"/>
      <c r="KYI14" s="384"/>
      <c r="KYJ14" s="384"/>
      <c r="KYK14" s="388"/>
      <c r="KYL14" s="383"/>
      <c r="KYM14" s="384"/>
      <c r="KYN14" s="384"/>
      <c r="KYO14" s="385"/>
      <c r="KYP14" s="385"/>
      <c r="KYQ14" s="385"/>
      <c r="KYR14" s="386"/>
      <c r="KYS14" s="387"/>
      <c r="KYT14" s="387"/>
      <c r="KYU14" s="360"/>
      <c r="KYV14" s="360"/>
      <c r="KYW14" s="384"/>
      <c r="KYX14" s="234"/>
      <c r="KYY14" s="384"/>
      <c r="KYZ14" s="384"/>
      <c r="KZA14" s="388"/>
      <c r="KZB14" s="383"/>
      <c r="KZC14" s="384"/>
      <c r="KZD14" s="384"/>
      <c r="KZE14" s="385"/>
      <c r="KZF14" s="385"/>
      <c r="KZG14" s="385"/>
      <c r="KZH14" s="386"/>
      <c r="KZI14" s="387"/>
      <c r="KZJ14" s="387"/>
      <c r="KZK14" s="360"/>
      <c r="KZL14" s="360"/>
      <c r="KZM14" s="384"/>
      <c r="KZN14" s="234"/>
      <c r="KZO14" s="384"/>
      <c r="KZP14" s="384"/>
      <c r="KZQ14" s="388"/>
      <c r="KZR14" s="383"/>
      <c r="KZS14" s="384"/>
      <c r="KZT14" s="384"/>
      <c r="KZU14" s="385"/>
      <c r="KZV14" s="385"/>
      <c r="KZW14" s="385"/>
      <c r="KZX14" s="386"/>
      <c r="KZY14" s="387"/>
      <c r="KZZ14" s="387"/>
      <c r="LAA14" s="360"/>
      <c r="LAB14" s="360"/>
      <c r="LAC14" s="384"/>
      <c r="LAD14" s="234"/>
      <c r="LAE14" s="384"/>
      <c r="LAF14" s="384"/>
      <c r="LAG14" s="388"/>
      <c r="LAH14" s="383"/>
      <c r="LAI14" s="384"/>
      <c r="LAJ14" s="384"/>
      <c r="LAK14" s="385"/>
      <c r="LAL14" s="385"/>
      <c r="LAM14" s="385"/>
      <c r="LAN14" s="386"/>
      <c r="LAO14" s="387"/>
      <c r="LAP14" s="387"/>
      <c r="LAQ14" s="360"/>
      <c r="LAR14" s="360"/>
      <c r="LAS14" s="384"/>
      <c r="LAT14" s="234"/>
      <c r="LAU14" s="384"/>
      <c r="LAV14" s="384"/>
      <c r="LAW14" s="388"/>
      <c r="LAX14" s="383"/>
      <c r="LAY14" s="384"/>
      <c r="LAZ14" s="384"/>
      <c r="LBA14" s="385"/>
      <c r="LBB14" s="385"/>
      <c r="LBC14" s="385"/>
      <c r="LBD14" s="386"/>
      <c r="LBE14" s="387"/>
      <c r="LBF14" s="387"/>
      <c r="LBG14" s="360"/>
      <c r="LBH14" s="360"/>
      <c r="LBI14" s="384"/>
      <c r="LBJ14" s="234"/>
      <c r="LBK14" s="384"/>
      <c r="LBL14" s="384"/>
      <c r="LBM14" s="388"/>
      <c r="LBN14" s="383"/>
      <c r="LBO14" s="384"/>
      <c r="LBP14" s="384"/>
      <c r="LBQ14" s="385"/>
      <c r="LBR14" s="385"/>
      <c r="LBS14" s="385"/>
      <c r="LBT14" s="386"/>
      <c r="LBU14" s="387"/>
      <c r="LBV14" s="387"/>
      <c r="LBW14" s="360"/>
      <c r="LBX14" s="360"/>
      <c r="LBY14" s="384"/>
      <c r="LBZ14" s="234"/>
      <c r="LCA14" s="384"/>
      <c r="LCB14" s="384"/>
      <c r="LCC14" s="388"/>
      <c r="LCD14" s="383"/>
      <c r="LCE14" s="384"/>
      <c r="LCF14" s="384"/>
      <c r="LCG14" s="385"/>
      <c r="LCH14" s="385"/>
      <c r="LCI14" s="385"/>
      <c r="LCJ14" s="386"/>
      <c r="LCK14" s="387"/>
      <c r="LCL14" s="387"/>
      <c r="LCM14" s="360"/>
      <c r="LCN14" s="360"/>
      <c r="LCO14" s="384"/>
      <c r="LCP14" s="234"/>
      <c r="LCQ14" s="384"/>
      <c r="LCR14" s="384"/>
      <c r="LCS14" s="388"/>
      <c r="LCT14" s="383"/>
      <c r="LCU14" s="384"/>
      <c r="LCV14" s="384"/>
      <c r="LCW14" s="385"/>
      <c r="LCX14" s="385"/>
      <c r="LCY14" s="385"/>
      <c r="LCZ14" s="386"/>
      <c r="LDA14" s="387"/>
      <c r="LDB14" s="387"/>
      <c r="LDC14" s="360"/>
      <c r="LDD14" s="360"/>
      <c r="LDE14" s="384"/>
      <c r="LDF14" s="234"/>
      <c r="LDG14" s="384"/>
      <c r="LDH14" s="384"/>
      <c r="LDI14" s="388"/>
      <c r="LDJ14" s="383"/>
      <c r="LDK14" s="384"/>
      <c r="LDL14" s="384"/>
      <c r="LDM14" s="385"/>
      <c r="LDN14" s="385"/>
      <c r="LDO14" s="385"/>
      <c r="LDP14" s="386"/>
      <c r="LDQ14" s="387"/>
      <c r="LDR14" s="387"/>
      <c r="LDS14" s="360"/>
      <c r="LDT14" s="360"/>
      <c r="LDU14" s="384"/>
      <c r="LDV14" s="234"/>
      <c r="LDW14" s="384"/>
      <c r="LDX14" s="384"/>
      <c r="LDY14" s="388"/>
      <c r="LDZ14" s="383"/>
      <c r="LEA14" s="384"/>
      <c r="LEB14" s="384"/>
      <c r="LEC14" s="385"/>
      <c r="LED14" s="385"/>
      <c r="LEE14" s="385"/>
      <c r="LEF14" s="386"/>
      <c r="LEG14" s="387"/>
      <c r="LEH14" s="387"/>
      <c r="LEI14" s="360"/>
      <c r="LEJ14" s="360"/>
      <c r="LEK14" s="384"/>
      <c r="LEL14" s="234"/>
      <c r="LEM14" s="384"/>
      <c r="LEN14" s="384"/>
      <c r="LEO14" s="388"/>
      <c r="LEP14" s="383"/>
      <c r="LEQ14" s="384"/>
      <c r="LER14" s="384"/>
      <c r="LES14" s="385"/>
      <c r="LET14" s="385"/>
      <c r="LEU14" s="385"/>
      <c r="LEV14" s="386"/>
      <c r="LEW14" s="387"/>
      <c r="LEX14" s="387"/>
      <c r="LEY14" s="360"/>
      <c r="LEZ14" s="360"/>
      <c r="LFA14" s="384"/>
      <c r="LFB14" s="234"/>
      <c r="LFC14" s="384"/>
      <c r="LFD14" s="384"/>
      <c r="LFE14" s="388"/>
      <c r="LFF14" s="383"/>
      <c r="LFG14" s="384"/>
      <c r="LFH14" s="384"/>
      <c r="LFI14" s="385"/>
      <c r="LFJ14" s="385"/>
      <c r="LFK14" s="385"/>
      <c r="LFL14" s="386"/>
      <c r="LFM14" s="387"/>
      <c r="LFN14" s="387"/>
      <c r="LFO14" s="360"/>
      <c r="LFP14" s="360"/>
      <c r="LFQ14" s="384"/>
      <c r="LFR14" s="234"/>
      <c r="LFS14" s="384"/>
      <c r="LFT14" s="384"/>
      <c r="LFU14" s="388"/>
      <c r="LFV14" s="383"/>
      <c r="LFW14" s="384"/>
      <c r="LFX14" s="384"/>
      <c r="LFY14" s="385"/>
      <c r="LFZ14" s="385"/>
      <c r="LGA14" s="385"/>
      <c r="LGB14" s="386"/>
      <c r="LGC14" s="387"/>
      <c r="LGD14" s="387"/>
      <c r="LGE14" s="360"/>
      <c r="LGF14" s="360"/>
      <c r="LGG14" s="384"/>
      <c r="LGH14" s="234"/>
      <c r="LGI14" s="384"/>
      <c r="LGJ14" s="384"/>
      <c r="LGK14" s="388"/>
      <c r="LGL14" s="383"/>
      <c r="LGM14" s="384"/>
      <c r="LGN14" s="384"/>
      <c r="LGO14" s="385"/>
      <c r="LGP14" s="385"/>
      <c r="LGQ14" s="385"/>
      <c r="LGR14" s="386"/>
      <c r="LGS14" s="387"/>
      <c r="LGT14" s="387"/>
      <c r="LGU14" s="360"/>
      <c r="LGV14" s="360"/>
      <c r="LGW14" s="384"/>
      <c r="LGX14" s="234"/>
      <c r="LGY14" s="384"/>
      <c r="LGZ14" s="384"/>
      <c r="LHA14" s="388"/>
      <c r="LHB14" s="383"/>
      <c r="LHC14" s="384"/>
      <c r="LHD14" s="384"/>
      <c r="LHE14" s="385"/>
      <c r="LHF14" s="385"/>
      <c r="LHG14" s="385"/>
      <c r="LHH14" s="386"/>
      <c r="LHI14" s="387"/>
      <c r="LHJ14" s="387"/>
      <c r="LHK14" s="360"/>
      <c r="LHL14" s="360"/>
      <c r="LHM14" s="384"/>
      <c r="LHN14" s="234"/>
      <c r="LHO14" s="384"/>
      <c r="LHP14" s="384"/>
      <c r="LHQ14" s="388"/>
      <c r="LHR14" s="383"/>
      <c r="LHS14" s="384"/>
      <c r="LHT14" s="384"/>
      <c r="LHU14" s="385"/>
      <c r="LHV14" s="385"/>
      <c r="LHW14" s="385"/>
      <c r="LHX14" s="386"/>
      <c r="LHY14" s="387"/>
      <c r="LHZ14" s="387"/>
      <c r="LIA14" s="360"/>
      <c r="LIB14" s="360"/>
      <c r="LIC14" s="384"/>
      <c r="LID14" s="234"/>
      <c r="LIE14" s="384"/>
      <c r="LIF14" s="384"/>
      <c r="LIG14" s="388"/>
      <c r="LIH14" s="383"/>
      <c r="LII14" s="384"/>
      <c r="LIJ14" s="384"/>
      <c r="LIK14" s="385"/>
      <c r="LIL14" s="385"/>
      <c r="LIM14" s="385"/>
      <c r="LIN14" s="386"/>
      <c r="LIO14" s="387"/>
      <c r="LIP14" s="387"/>
      <c r="LIQ14" s="360"/>
      <c r="LIR14" s="360"/>
      <c r="LIS14" s="384"/>
      <c r="LIT14" s="234"/>
      <c r="LIU14" s="384"/>
      <c r="LIV14" s="384"/>
      <c r="LIW14" s="388"/>
      <c r="LIX14" s="383"/>
      <c r="LIY14" s="384"/>
      <c r="LIZ14" s="384"/>
      <c r="LJA14" s="385"/>
      <c r="LJB14" s="385"/>
      <c r="LJC14" s="385"/>
      <c r="LJD14" s="386"/>
      <c r="LJE14" s="387"/>
      <c r="LJF14" s="387"/>
      <c r="LJG14" s="360"/>
      <c r="LJH14" s="360"/>
      <c r="LJI14" s="384"/>
      <c r="LJJ14" s="234"/>
      <c r="LJK14" s="384"/>
      <c r="LJL14" s="384"/>
      <c r="LJM14" s="388"/>
      <c r="LJN14" s="383"/>
      <c r="LJO14" s="384"/>
      <c r="LJP14" s="384"/>
      <c r="LJQ14" s="385"/>
      <c r="LJR14" s="385"/>
      <c r="LJS14" s="385"/>
      <c r="LJT14" s="386"/>
      <c r="LJU14" s="387"/>
      <c r="LJV14" s="387"/>
      <c r="LJW14" s="360"/>
      <c r="LJX14" s="360"/>
      <c r="LJY14" s="384"/>
      <c r="LJZ14" s="234"/>
      <c r="LKA14" s="384"/>
      <c r="LKB14" s="384"/>
      <c r="LKC14" s="388"/>
      <c r="LKD14" s="383"/>
      <c r="LKE14" s="384"/>
      <c r="LKF14" s="384"/>
      <c r="LKG14" s="385"/>
      <c r="LKH14" s="385"/>
      <c r="LKI14" s="385"/>
      <c r="LKJ14" s="386"/>
      <c r="LKK14" s="387"/>
      <c r="LKL14" s="387"/>
      <c r="LKM14" s="360"/>
      <c r="LKN14" s="360"/>
      <c r="LKO14" s="384"/>
      <c r="LKP14" s="234"/>
      <c r="LKQ14" s="384"/>
      <c r="LKR14" s="384"/>
      <c r="LKS14" s="388"/>
      <c r="LKT14" s="383"/>
      <c r="LKU14" s="384"/>
      <c r="LKV14" s="384"/>
      <c r="LKW14" s="385"/>
      <c r="LKX14" s="385"/>
      <c r="LKY14" s="385"/>
      <c r="LKZ14" s="386"/>
      <c r="LLA14" s="387"/>
      <c r="LLB14" s="387"/>
      <c r="LLC14" s="360"/>
      <c r="LLD14" s="360"/>
      <c r="LLE14" s="384"/>
      <c r="LLF14" s="234"/>
      <c r="LLG14" s="384"/>
      <c r="LLH14" s="384"/>
      <c r="LLI14" s="388"/>
      <c r="LLJ14" s="383"/>
      <c r="LLK14" s="384"/>
      <c r="LLL14" s="384"/>
      <c r="LLM14" s="385"/>
      <c r="LLN14" s="385"/>
      <c r="LLO14" s="385"/>
      <c r="LLP14" s="386"/>
      <c r="LLQ14" s="387"/>
      <c r="LLR14" s="387"/>
      <c r="LLS14" s="360"/>
      <c r="LLT14" s="360"/>
      <c r="LLU14" s="384"/>
      <c r="LLV14" s="234"/>
      <c r="LLW14" s="384"/>
      <c r="LLX14" s="384"/>
      <c r="LLY14" s="388"/>
      <c r="LLZ14" s="383"/>
      <c r="LMA14" s="384"/>
      <c r="LMB14" s="384"/>
      <c r="LMC14" s="385"/>
      <c r="LMD14" s="385"/>
      <c r="LME14" s="385"/>
      <c r="LMF14" s="386"/>
      <c r="LMG14" s="387"/>
      <c r="LMH14" s="387"/>
      <c r="LMI14" s="360"/>
      <c r="LMJ14" s="360"/>
      <c r="LMK14" s="384"/>
      <c r="LML14" s="234"/>
      <c r="LMM14" s="384"/>
      <c r="LMN14" s="384"/>
      <c r="LMO14" s="388"/>
      <c r="LMP14" s="383"/>
      <c r="LMQ14" s="384"/>
      <c r="LMR14" s="384"/>
      <c r="LMS14" s="385"/>
      <c r="LMT14" s="385"/>
      <c r="LMU14" s="385"/>
      <c r="LMV14" s="386"/>
      <c r="LMW14" s="387"/>
      <c r="LMX14" s="387"/>
      <c r="LMY14" s="360"/>
      <c r="LMZ14" s="360"/>
      <c r="LNA14" s="384"/>
      <c r="LNB14" s="234"/>
      <c r="LNC14" s="384"/>
      <c r="LND14" s="384"/>
      <c r="LNE14" s="388"/>
      <c r="LNF14" s="383"/>
      <c r="LNG14" s="384"/>
      <c r="LNH14" s="384"/>
      <c r="LNI14" s="385"/>
      <c r="LNJ14" s="385"/>
      <c r="LNK14" s="385"/>
      <c r="LNL14" s="386"/>
      <c r="LNM14" s="387"/>
      <c r="LNN14" s="387"/>
      <c r="LNO14" s="360"/>
      <c r="LNP14" s="360"/>
      <c r="LNQ14" s="384"/>
      <c r="LNR14" s="234"/>
      <c r="LNS14" s="384"/>
      <c r="LNT14" s="384"/>
      <c r="LNU14" s="388"/>
      <c r="LNV14" s="383"/>
      <c r="LNW14" s="384"/>
      <c r="LNX14" s="384"/>
      <c r="LNY14" s="385"/>
      <c r="LNZ14" s="385"/>
      <c r="LOA14" s="385"/>
      <c r="LOB14" s="386"/>
      <c r="LOC14" s="387"/>
      <c r="LOD14" s="387"/>
      <c r="LOE14" s="360"/>
      <c r="LOF14" s="360"/>
      <c r="LOG14" s="384"/>
      <c r="LOH14" s="234"/>
      <c r="LOI14" s="384"/>
      <c r="LOJ14" s="384"/>
      <c r="LOK14" s="388"/>
      <c r="LOL14" s="383"/>
      <c r="LOM14" s="384"/>
      <c r="LON14" s="384"/>
      <c r="LOO14" s="385"/>
      <c r="LOP14" s="385"/>
      <c r="LOQ14" s="385"/>
      <c r="LOR14" s="386"/>
      <c r="LOS14" s="387"/>
      <c r="LOT14" s="387"/>
      <c r="LOU14" s="360"/>
      <c r="LOV14" s="360"/>
      <c r="LOW14" s="384"/>
      <c r="LOX14" s="234"/>
      <c r="LOY14" s="384"/>
      <c r="LOZ14" s="384"/>
      <c r="LPA14" s="388"/>
      <c r="LPB14" s="383"/>
      <c r="LPC14" s="384"/>
      <c r="LPD14" s="384"/>
      <c r="LPE14" s="385"/>
      <c r="LPF14" s="385"/>
      <c r="LPG14" s="385"/>
      <c r="LPH14" s="386"/>
      <c r="LPI14" s="387"/>
      <c r="LPJ14" s="387"/>
      <c r="LPK14" s="360"/>
      <c r="LPL14" s="360"/>
      <c r="LPM14" s="384"/>
      <c r="LPN14" s="234"/>
      <c r="LPO14" s="384"/>
      <c r="LPP14" s="384"/>
      <c r="LPQ14" s="388"/>
      <c r="LPR14" s="383"/>
      <c r="LPS14" s="384"/>
      <c r="LPT14" s="384"/>
      <c r="LPU14" s="385"/>
      <c r="LPV14" s="385"/>
      <c r="LPW14" s="385"/>
      <c r="LPX14" s="386"/>
      <c r="LPY14" s="387"/>
      <c r="LPZ14" s="387"/>
      <c r="LQA14" s="360"/>
      <c r="LQB14" s="360"/>
      <c r="LQC14" s="384"/>
      <c r="LQD14" s="234"/>
      <c r="LQE14" s="384"/>
      <c r="LQF14" s="384"/>
      <c r="LQG14" s="388"/>
      <c r="LQH14" s="383"/>
      <c r="LQI14" s="384"/>
      <c r="LQJ14" s="384"/>
      <c r="LQK14" s="385"/>
      <c r="LQL14" s="385"/>
      <c r="LQM14" s="385"/>
      <c r="LQN14" s="386"/>
      <c r="LQO14" s="387"/>
      <c r="LQP14" s="387"/>
      <c r="LQQ14" s="360"/>
      <c r="LQR14" s="360"/>
      <c r="LQS14" s="384"/>
      <c r="LQT14" s="234"/>
      <c r="LQU14" s="384"/>
      <c r="LQV14" s="384"/>
      <c r="LQW14" s="388"/>
      <c r="LQX14" s="383"/>
      <c r="LQY14" s="384"/>
      <c r="LQZ14" s="384"/>
      <c r="LRA14" s="385"/>
      <c r="LRB14" s="385"/>
      <c r="LRC14" s="385"/>
      <c r="LRD14" s="386"/>
      <c r="LRE14" s="387"/>
      <c r="LRF14" s="387"/>
      <c r="LRG14" s="360"/>
      <c r="LRH14" s="360"/>
      <c r="LRI14" s="384"/>
      <c r="LRJ14" s="234"/>
      <c r="LRK14" s="384"/>
      <c r="LRL14" s="384"/>
      <c r="LRM14" s="388"/>
      <c r="LRN14" s="383"/>
      <c r="LRO14" s="384"/>
      <c r="LRP14" s="384"/>
      <c r="LRQ14" s="385"/>
      <c r="LRR14" s="385"/>
      <c r="LRS14" s="385"/>
      <c r="LRT14" s="386"/>
      <c r="LRU14" s="387"/>
      <c r="LRV14" s="387"/>
      <c r="LRW14" s="360"/>
      <c r="LRX14" s="360"/>
      <c r="LRY14" s="384"/>
      <c r="LRZ14" s="234"/>
      <c r="LSA14" s="384"/>
      <c r="LSB14" s="384"/>
      <c r="LSC14" s="388"/>
      <c r="LSD14" s="383"/>
      <c r="LSE14" s="384"/>
      <c r="LSF14" s="384"/>
      <c r="LSG14" s="385"/>
      <c r="LSH14" s="385"/>
      <c r="LSI14" s="385"/>
      <c r="LSJ14" s="386"/>
      <c r="LSK14" s="387"/>
      <c r="LSL14" s="387"/>
      <c r="LSM14" s="360"/>
      <c r="LSN14" s="360"/>
      <c r="LSO14" s="384"/>
      <c r="LSP14" s="234"/>
      <c r="LSQ14" s="384"/>
      <c r="LSR14" s="384"/>
      <c r="LSS14" s="388"/>
      <c r="LST14" s="383"/>
      <c r="LSU14" s="384"/>
      <c r="LSV14" s="384"/>
      <c r="LSW14" s="385"/>
      <c r="LSX14" s="385"/>
      <c r="LSY14" s="385"/>
      <c r="LSZ14" s="386"/>
      <c r="LTA14" s="387"/>
      <c r="LTB14" s="387"/>
      <c r="LTC14" s="360"/>
      <c r="LTD14" s="360"/>
      <c r="LTE14" s="384"/>
      <c r="LTF14" s="234"/>
      <c r="LTG14" s="384"/>
      <c r="LTH14" s="384"/>
      <c r="LTI14" s="388"/>
      <c r="LTJ14" s="383"/>
      <c r="LTK14" s="384"/>
      <c r="LTL14" s="384"/>
      <c r="LTM14" s="385"/>
      <c r="LTN14" s="385"/>
      <c r="LTO14" s="385"/>
      <c r="LTP14" s="386"/>
      <c r="LTQ14" s="387"/>
      <c r="LTR14" s="387"/>
      <c r="LTS14" s="360"/>
      <c r="LTT14" s="360"/>
      <c r="LTU14" s="384"/>
      <c r="LTV14" s="234"/>
      <c r="LTW14" s="384"/>
      <c r="LTX14" s="384"/>
      <c r="LTY14" s="388"/>
      <c r="LTZ14" s="383"/>
      <c r="LUA14" s="384"/>
      <c r="LUB14" s="384"/>
      <c r="LUC14" s="385"/>
      <c r="LUD14" s="385"/>
      <c r="LUE14" s="385"/>
      <c r="LUF14" s="386"/>
      <c r="LUG14" s="387"/>
      <c r="LUH14" s="387"/>
      <c r="LUI14" s="360"/>
      <c r="LUJ14" s="360"/>
      <c r="LUK14" s="384"/>
      <c r="LUL14" s="234"/>
      <c r="LUM14" s="384"/>
      <c r="LUN14" s="384"/>
      <c r="LUO14" s="388"/>
      <c r="LUP14" s="383"/>
      <c r="LUQ14" s="384"/>
      <c r="LUR14" s="384"/>
      <c r="LUS14" s="385"/>
      <c r="LUT14" s="385"/>
      <c r="LUU14" s="385"/>
      <c r="LUV14" s="386"/>
      <c r="LUW14" s="387"/>
      <c r="LUX14" s="387"/>
      <c r="LUY14" s="360"/>
      <c r="LUZ14" s="360"/>
      <c r="LVA14" s="384"/>
      <c r="LVB14" s="234"/>
      <c r="LVC14" s="384"/>
      <c r="LVD14" s="384"/>
      <c r="LVE14" s="388"/>
      <c r="LVF14" s="383"/>
      <c r="LVG14" s="384"/>
      <c r="LVH14" s="384"/>
      <c r="LVI14" s="385"/>
      <c r="LVJ14" s="385"/>
      <c r="LVK14" s="385"/>
      <c r="LVL14" s="386"/>
      <c r="LVM14" s="387"/>
      <c r="LVN14" s="387"/>
      <c r="LVO14" s="360"/>
      <c r="LVP14" s="360"/>
      <c r="LVQ14" s="384"/>
      <c r="LVR14" s="234"/>
      <c r="LVS14" s="384"/>
      <c r="LVT14" s="384"/>
      <c r="LVU14" s="388"/>
      <c r="LVV14" s="383"/>
      <c r="LVW14" s="384"/>
      <c r="LVX14" s="384"/>
      <c r="LVY14" s="385"/>
      <c r="LVZ14" s="385"/>
      <c r="LWA14" s="385"/>
      <c r="LWB14" s="386"/>
      <c r="LWC14" s="387"/>
      <c r="LWD14" s="387"/>
      <c r="LWE14" s="360"/>
      <c r="LWF14" s="360"/>
      <c r="LWG14" s="384"/>
      <c r="LWH14" s="234"/>
      <c r="LWI14" s="384"/>
      <c r="LWJ14" s="384"/>
      <c r="LWK14" s="388"/>
      <c r="LWL14" s="383"/>
      <c r="LWM14" s="384"/>
      <c r="LWN14" s="384"/>
      <c r="LWO14" s="385"/>
      <c r="LWP14" s="385"/>
      <c r="LWQ14" s="385"/>
      <c r="LWR14" s="386"/>
      <c r="LWS14" s="387"/>
      <c r="LWT14" s="387"/>
      <c r="LWU14" s="360"/>
      <c r="LWV14" s="360"/>
      <c r="LWW14" s="384"/>
      <c r="LWX14" s="234"/>
      <c r="LWY14" s="384"/>
      <c r="LWZ14" s="384"/>
      <c r="LXA14" s="388"/>
      <c r="LXB14" s="383"/>
      <c r="LXC14" s="384"/>
      <c r="LXD14" s="384"/>
      <c r="LXE14" s="385"/>
      <c r="LXF14" s="385"/>
      <c r="LXG14" s="385"/>
      <c r="LXH14" s="386"/>
      <c r="LXI14" s="387"/>
      <c r="LXJ14" s="387"/>
      <c r="LXK14" s="360"/>
      <c r="LXL14" s="360"/>
      <c r="LXM14" s="384"/>
      <c r="LXN14" s="234"/>
      <c r="LXO14" s="384"/>
      <c r="LXP14" s="384"/>
      <c r="LXQ14" s="388"/>
      <c r="LXR14" s="383"/>
      <c r="LXS14" s="384"/>
      <c r="LXT14" s="384"/>
      <c r="LXU14" s="385"/>
      <c r="LXV14" s="385"/>
      <c r="LXW14" s="385"/>
      <c r="LXX14" s="386"/>
      <c r="LXY14" s="387"/>
      <c r="LXZ14" s="387"/>
      <c r="LYA14" s="360"/>
      <c r="LYB14" s="360"/>
      <c r="LYC14" s="384"/>
      <c r="LYD14" s="234"/>
      <c r="LYE14" s="384"/>
      <c r="LYF14" s="384"/>
      <c r="LYG14" s="388"/>
      <c r="LYH14" s="383"/>
      <c r="LYI14" s="384"/>
      <c r="LYJ14" s="384"/>
      <c r="LYK14" s="385"/>
      <c r="LYL14" s="385"/>
      <c r="LYM14" s="385"/>
      <c r="LYN14" s="386"/>
      <c r="LYO14" s="387"/>
      <c r="LYP14" s="387"/>
      <c r="LYQ14" s="360"/>
      <c r="LYR14" s="360"/>
      <c r="LYS14" s="384"/>
      <c r="LYT14" s="234"/>
      <c r="LYU14" s="384"/>
      <c r="LYV14" s="384"/>
      <c r="LYW14" s="388"/>
      <c r="LYX14" s="383"/>
      <c r="LYY14" s="384"/>
      <c r="LYZ14" s="384"/>
      <c r="LZA14" s="385"/>
      <c r="LZB14" s="385"/>
      <c r="LZC14" s="385"/>
      <c r="LZD14" s="386"/>
      <c r="LZE14" s="387"/>
      <c r="LZF14" s="387"/>
      <c r="LZG14" s="360"/>
      <c r="LZH14" s="360"/>
      <c r="LZI14" s="384"/>
      <c r="LZJ14" s="234"/>
      <c r="LZK14" s="384"/>
      <c r="LZL14" s="384"/>
      <c r="LZM14" s="388"/>
      <c r="LZN14" s="383"/>
      <c r="LZO14" s="384"/>
      <c r="LZP14" s="384"/>
      <c r="LZQ14" s="385"/>
      <c r="LZR14" s="385"/>
      <c r="LZS14" s="385"/>
      <c r="LZT14" s="386"/>
      <c r="LZU14" s="387"/>
      <c r="LZV14" s="387"/>
      <c r="LZW14" s="360"/>
      <c r="LZX14" s="360"/>
      <c r="LZY14" s="384"/>
      <c r="LZZ14" s="234"/>
      <c r="MAA14" s="384"/>
      <c r="MAB14" s="384"/>
      <c r="MAC14" s="388"/>
      <c r="MAD14" s="383"/>
      <c r="MAE14" s="384"/>
      <c r="MAF14" s="384"/>
      <c r="MAG14" s="385"/>
      <c r="MAH14" s="385"/>
      <c r="MAI14" s="385"/>
      <c r="MAJ14" s="386"/>
      <c r="MAK14" s="387"/>
      <c r="MAL14" s="387"/>
      <c r="MAM14" s="360"/>
      <c r="MAN14" s="360"/>
      <c r="MAO14" s="384"/>
      <c r="MAP14" s="234"/>
      <c r="MAQ14" s="384"/>
      <c r="MAR14" s="384"/>
      <c r="MAS14" s="388"/>
      <c r="MAT14" s="383"/>
      <c r="MAU14" s="384"/>
      <c r="MAV14" s="384"/>
      <c r="MAW14" s="385"/>
      <c r="MAX14" s="385"/>
      <c r="MAY14" s="385"/>
      <c r="MAZ14" s="386"/>
      <c r="MBA14" s="387"/>
      <c r="MBB14" s="387"/>
      <c r="MBC14" s="360"/>
      <c r="MBD14" s="360"/>
      <c r="MBE14" s="384"/>
      <c r="MBF14" s="234"/>
      <c r="MBG14" s="384"/>
      <c r="MBH14" s="384"/>
      <c r="MBI14" s="388"/>
      <c r="MBJ14" s="383"/>
      <c r="MBK14" s="384"/>
      <c r="MBL14" s="384"/>
      <c r="MBM14" s="385"/>
      <c r="MBN14" s="385"/>
      <c r="MBO14" s="385"/>
      <c r="MBP14" s="386"/>
      <c r="MBQ14" s="387"/>
      <c r="MBR14" s="387"/>
      <c r="MBS14" s="360"/>
      <c r="MBT14" s="360"/>
      <c r="MBU14" s="384"/>
      <c r="MBV14" s="234"/>
      <c r="MBW14" s="384"/>
      <c r="MBX14" s="384"/>
      <c r="MBY14" s="388"/>
      <c r="MBZ14" s="383"/>
      <c r="MCA14" s="384"/>
      <c r="MCB14" s="384"/>
      <c r="MCC14" s="385"/>
      <c r="MCD14" s="385"/>
      <c r="MCE14" s="385"/>
      <c r="MCF14" s="386"/>
      <c r="MCG14" s="387"/>
      <c r="MCH14" s="387"/>
      <c r="MCI14" s="360"/>
      <c r="MCJ14" s="360"/>
      <c r="MCK14" s="384"/>
      <c r="MCL14" s="234"/>
      <c r="MCM14" s="384"/>
      <c r="MCN14" s="384"/>
      <c r="MCO14" s="388"/>
      <c r="MCP14" s="383"/>
      <c r="MCQ14" s="384"/>
      <c r="MCR14" s="384"/>
      <c r="MCS14" s="385"/>
      <c r="MCT14" s="385"/>
      <c r="MCU14" s="385"/>
      <c r="MCV14" s="386"/>
      <c r="MCW14" s="387"/>
      <c r="MCX14" s="387"/>
      <c r="MCY14" s="360"/>
      <c r="MCZ14" s="360"/>
      <c r="MDA14" s="384"/>
      <c r="MDB14" s="234"/>
      <c r="MDC14" s="384"/>
      <c r="MDD14" s="384"/>
      <c r="MDE14" s="388"/>
      <c r="MDF14" s="383"/>
      <c r="MDG14" s="384"/>
      <c r="MDH14" s="384"/>
      <c r="MDI14" s="385"/>
      <c r="MDJ14" s="385"/>
      <c r="MDK14" s="385"/>
      <c r="MDL14" s="386"/>
      <c r="MDM14" s="387"/>
      <c r="MDN14" s="387"/>
      <c r="MDO14" s="360"/>
      <c r="MDP14" s="360"/>
      <c r="MDQ14" s="384"/>
      <c r="MDR14" s="234"/>
      <c r="MDS14" s="384"/>
      <c r="MDT14" s="384"/>
      <c r="MDU14" s="388"/>
      <c r="MDV14" s="383"/>
      <c r="MDW14" s="384"/>
      <c r="MDX14" s="384"/>
      <c r="MDY14" s="385"/>
      <c r="MDZ14" s="385"/>
      <c r="MEA14" s="385"/>
      <c r="MEB14" s="386"/>
      <c r="MEC14" s="387"/>
      <c r="MED14" s="387"/>
      <c r="MEE14" s="360"/>
      <c r="MEF14" s="360"/>
      <c r="MEG14" s="384"/>
      <c r="MEH14" s="234"/>
      <c r="MEI14" s="384"/>
      <c r="MEJ14" s="384"/>
      <c r="MEK14" s="388"/>
      <c r="MEL14" s="383"/>
      <c r="MEM14" s="384"/>
      <c r="MEN14" s="384"/>
      <c r="MEO14" s="385"/>
      <c r="MEP14" s="385"/>
      <c r="MEQ14" s="385"/>
      <c r="MER14" s="386"/>
      <c r="MES14" s="387"/>
      <c r="MET14" s="387"/>
      <c r="MEU14" s="360"/>
      <c r="MEV14" s="360"/>
      <c r="MEW14" s="384"/>
      <c r="MEX14" s="234"/>
      <c r="MEY14" s="384"/>
      <c r="MEZ14" s="384"/>
      <c r="MFA14" s="388"/>
      <c r="MFB14" s="383"/>
      <c r="MFC14" s="384"/>
      <c r="MFD14" s="384"/>
      <c r="MFE14" s="385"/>
      <c r="MFF14" s="385"/>
      <c r="MFG14" s="385"/>
      <c r="MFH14" s="386"/>
      <c r="MFI14" s="387"/>
      <c r="MFJ14" s="387"/>
      <c r="MFK14" s="360"/>
      <c r="MFL14" s="360"/>
      <c r="MFM14" s="384"/>
      <c r="MFN14" s="234"/>
      <c r="MFO14" s="384"/>
      <c r="MFP14" s="384"/>
      <c r="MFQ14" s="388"/>
      <c r="MFR14" s="383"/>
      <c r="MFS14" s="384"/>
      <c r="MFT14" s="384"/>
      <c r="MFU14" s="385"/>
      <c r="MFV14" s="385"/>
      <c r="MFW14" s="385"/>
      <c r="MFX14" s="386"/>
      <c r="MFY14" s="387"/>
      <c r="MFZ14" s="387"/>
      <c r="MGA14" s="360"/>
      <c r="MGB14" s="360"/>
      <c r="MGC14" s="384"/>
      <c r="MGD14" s="234"/>
      <c r="MGE14" s="384"/>
      <c r="MGF14" s="384"/>
      <c r="MGG14" s="388"/>
      <c r="MGH14" s="383"/>
      <c r="MGI14" s="384"/>
      <c r="MGJ14" s="384"/>
      <c r="MGK14" s="385"/>
      <c r="MGL14" s="385"/>
      <c r="MGM14" s="385"/>
      <c r="MGN14" s="386"/>
      <c r="MGO14" s="387"/>
      <c r="MGP14" s="387"/>
      <c r="MGQ14" s="360"/>
      <c r="MGR14" s="360"/>
      <c r="MGS14" s="384"/>
      <c r="MGT14" s="234"/>
      <c r="MGU14" s="384"/>
      <c r="MGV14" s="384"/>
      <c r="MGW14" s="388"/>
      <c r="MGX14" s="383"/>
      <c r="MGY14" s="384"/>
      <c r="MGZ14" s="384"/>
      <c r="MHA14" s="385"/>
      <c r="MHB14" s="385"/>
      <c r="MHC14" s="385"/>
      <c r="MHD14" s="386"/>
      <c r="MHE14" s="387"/>
      <c r="MHF14" s="387"/>
      <c r="MHG14" s="360"/>
      <c r="MHH14" s="360"/>
      <c r="MHI14" s="384"/>
      <c r="MHJ14" s="234"/>
      <c r="MHK14" s="384"/>
      <c r="MHL14" s="384"/>
      <c r="MHM14" s="388"/>
      <c r="MHN14" s="383"/>
      <c r="MHO14" s="384"/>
      <c r="MHP14" s="384"/>
      <c r="MHQ14" s="385"/>
      <c r="MHR14" s="385"/>
      <c r="MHS14" s="385"/>
      <c r="MHT14" s="386"/>
      <c r="MHU14" s="387"/>
      <c r="MHV14" s="387"/>
      <c r="MHW14" s="360"/>
      <c r="MHX14" s="360"/>
      <c r="MHY14" s="384"/>
      <c r="MHZ14" s="234"/>
      <c r="MIA14" s="384"/>
      <c r="MIB14" s="384"/>
      <c r="MIC14" s="388"/>
      <c r="MID14" s="383"/>
      <c r="MIE14" s="384"/>
      <c r="MIF14" s="384"/>
      <c r="MIG14" s="385"/>
      <c r="MIH14" s="385"/>
      <c r="MII14" s="385"/>
      <c r="MIJ14" s="386"/>
      <c r="MIK14" s="387"/>
      <c r="MIL14" s="387"/>
      <c r="MIM14" s="360"/>
      <c r="MIN14" s="360"/>
      <c r="MIO14" s="384"/>
      <c r="MIP14" s="234"/>
      <c r="MIQ14" s="384"/>
      <c r="MIR14" s="384"/>
      <c r="MIS14" s="388"/>
      <c r="MIT14" s="383"/>
      <c r="MIU14" s="384"/>
      <c r="MIV14" s="384"/>
      <c r="MIW14" s="385"/>
      <c r="MIX14" s="385"/>
      <c r="MIY14" s="385"/>
      <c r="MIZ14" s="386"/>
      <c r="MJA14" s="387"/>
      <c r="MJB14" s="387"/>
      <c r="MJC14" s="360"/>
      <c r="MJD14" s="360"/>
      <c r="MJE14" s="384"/>
      <c r="MJF14" s="234"/>
      <c r="MJG14" s="384"/>
      <c r="MJH14" s="384"/>
      <c r="MJI14" s="388"/>
      <c r="MJJ14" s="383"/>
      <c r="MJK14" s="384"/>
      <c r="MJL14" s="384"/>
      <c r="MJM14" s="385"/>
      <c r="MJN14" s="385"/>
      <c r="MJO14" s="385"/>
      <c r="MJP14" s="386"/>
      <c r="MJQ14" s="387"/>
      <c r="MJR14" s="387"/>
      <c r="MJS14" s="360"/>
      <c r="MJT14" s="360"/>
      <c r="MJU14" s="384"/>
      <c r="MJV14" s="234"/>
      <c r="MJW14" s="384"/>
      <c r="MJX14" s="384"/>
      <c r="MJY14" s="388"/>
      <c r="MJZ14" s="383"/>
      <c r="MKA14" s="384"/>
      <c r="MKB14" s="384"/>
      <c r="MKC14" s="385"/>
      <c r="MKD14" s="385"/>
      <c r="MKE14" s="385"/>
      <c r="MKF14" s="386"/>
      <c r="MKG14" s="387"/>
      <c r="MKH14" s="387"/>
      <c r="MKI14" s="360"/>
      <c r="MKJ14" s="360"/>
      <c r="MKK14" s="384"/>
      <c r="MKL14" s="234"/>
      <c r="MKM14" s="384"/>
      <c r="MKN14" s="384"/>
      <c r="MKO14" s="388"/>
      <c r="MKP14" s="383"/>
      <c r="MKQ14" s="384"/>
      <c r="MKR14" s="384"/>
      <c r="MKS14" s="385"/>
      <c r="MKT14" s="385"/>
      <c r="MKU14" s="385"/>
      <c r="MKV14" s="386"/>
      <c r="MKW14" s="387"/>
      <c r="MKX14" s="387"/>
      <c r="MKY14" s="360"/>
      <c r="MKZ14" s="360"/>
      <c r="MLA14" s="384"/>
      <c r="MLB14" s="234"/>
      <c r="MLC14" s="384"/>
      <c r="MLD14" s="384"/>
      <c r="MLE14" s="388"/>
      <c r="MLF14" s="383"/>
      <c r="MLG14" s="384"/>
      <c r="MLH14" s="384"/>
      <c r="MLI14" s="385"/>
      <c r="MLJ14" s="385"/>
      <c r="MLK14" s="385"/>
      <c r="MLL14" s="386"/>
      <c r="MLM14" s="387"/>
      <c r="MLN14" s="387"/>
      <c r="MLO14" s="360"/>
      <c r="MLP14" s="360"/>
      <c r="MLQ14" s="384"/>
      <c r="MLR14" s="234"/>
      <c r="MLS14" s="384"/>
      <c r="MLT14" s="384"/>
      <c r="MLU14" s="388"/>
      <c r="MLV14" s="383"/>
      <c r="MLW14" s="384"/>
      <c r="MLX14" s="384"/>
      <c r="MLY14" s="385"/>
      <c r="MLZ14" s="385"/>
      <c r="MMA14" s="385"/>
      <c r="MMB14" s="386"/>
      <c r="MMC14" s="387"/>
      <c r="MMD14" s="387"/>
      <c r="MME14" s="360"/>
      <c r="MMF14" s="360"/>
      <c r="MMG14" s="384"/>
      <c r="MMH14" s="234"/>
      <c r="MMI14" s="384"/>
      <c r="MMJ14" s="384"/>
      <c r="MMK14" s="388"/>
      <c r="MML14" s="383"/>
      <c r="MMM14" s="384"/>
      <c r="MMN14" s="384"/>
      <c r="MMO14" s="385"/>
      <c r="MMP14" s="385"/>
      <c r="MMQ14" s="385"/>
      <c r="MMR14" s="386"/>
      <c r="MMS14" s="387"/>
      <c r="MMT14" s="387"/>
      <c r="MMU14" s="360"/>
      <c r="MMV14" s="360"/>
      <c r="MMW14" s="384"/>
      <c r="MMX14" s="234"/>
      <c r="MMY14" s="384"/>
      <c r="MMZ14" s="384"/>
      <c r="MNA14" s="388"/>
      <c r="MNB14" s="383"/>
      <c r="MNC14" s="384"/>
      <c r="MND14" s="384"/>
      <c r="MNE14" s="385"/>
      <c r="MNF14" s="385"/>
      <c r="MNG14" s="385"/>
      <c r="MNH14" s="386"/>
      <c r="MNI14" s="387"/>
      <c r="MNJ14" s="387"/>
      <c r="MNK14" s="360"/>
      <c r="MNL14" s="360"/>
      <c r="MNM14" s="384"/>
      <c r="MNN14" s="234"/>
      <c r="MNO14" s="384"/>
      <c r="MNP14" s="384"/>
      <c r="MNQ14" s="388"/>
      <c r="MNR14" s="383"/>
      <c r="MNS14" s="384"/>
      <c r="MNT14" s="384"/>
      <c r="MNU14" s="385"/>
      <c r="MNV14" s="385"/>
      <c r="MNW14" s="385"/>
      <c r="MNX14" s="386"/>
      <c r="MNY14" s="387"/>
      <c r="MNZ14" s="387"/>
      <c r="MOA14" s="360"/>
      <c r="MOB14" s="360"/>
      <c r="MOC14" s="384"/>
      <c r="MOD14" s="234"/>
      <c r="MOE14" s="384"/>
      <c r="MOF14" s="384"/>
      <c r="MOG14" s="388"/>
      <c r="MOH14" s="383"/>
      <c r="MOI14" s="384"/>
      <c r="MOJ14" s="384"/>
      <c r="MOK14" s="385"/>
      <c r="MOL14" s="385"/>
      <c r="MOM14" s="385"/>
      <c r="MON14" s="386"/>
      <c r="MOO14" s="387"/>
      <c r="MOP14" s="387"/>
      <c r="MOQ14" s="360"/>
      <c r="MOR14" s="360"/>
      <c r="MOS14" s="384"/>
      <c r="MOT14" s="234"/>
      <c r="MOU14" s="384"/>
      <c r="MOV14" s="384"/>
      <c r="MOW14" s="388"/>
      <c r="MOX14" s="383"/>
      <c r="MOY14" s="384"/>
      <c r="MOZ14" s="384"/>
      <c r="MPA14" s="385"/>
      <c r="MPB14" s="385"/>
      <c r="MPC14" s="385"/>
      <c r="MPD14" s="386"/>
      <c r="MPE14" s="387"/>
      <c r="MPF14" s="387"/>
      <c r="MPG14" s="360"/>
      <c r="MPH14" s="360"/>
      <c r="MPI14" s="384"/>
      <c r="MPJ14" s="234"/>
      <c r="MPK14" s="384"/>
      <c r="MPL14" s="384"/>
      <c r="MPM14" s="388"/>
      <c r="MPN14" s="383"/>
      <c r="MPO14" s="384"/>
      <c r="MPP14" s="384"/>
      <c r="MPQ14" s="385"/>
      <c r="MPR14" s="385"/>
      <c r="MPS14" s="385"/>
      <c r="MPT14" s="386"/>
      <c r="MPU14" s="387"/>
      <c r="MPV14" s="387"/>
      <c r="MPW14" s="360"/>
      <c r="MPX14" s="360"/>
      <c r="MPY14" s="384"/>
      <c r="MPZ14" s="234"/>
      <c r="MQA14" s="384"/>
      <c r="MQB14" s="384"/>
      <c r="MQC14" s="388"/>
      <c r="MQD14" s="383"/>
      <c r="MQE14" s="384"/>
      <c r="MQF14" s="384"/>
      <c r="MQG14" s="385"/>
      <c r="MQH14" s="385"/>
      <c r="MQI14" s="385"/>
      <c r="MQJ14" s="386"/>
      <c r="MQK14" s="387"/>
      <c r="MQL14" s="387"/>
      <c r="MQM14" s="360"/>
      <c r="MQN14" s="360"/>
      <c r="MQO14" s="384"/>
      <c r="MQP14" s="234"/>
      <c r="MQQ14" s="384"/>
      <c r="MQR14" s="384"/>
      <c r="MQS14" s="388"/>
      <c r="MQT14" s="383"/>
      <c r="MQU14" s="384"/>
      <c r="MQV14" s="384"/>
      <c r="MQW14" s="385"/>
      <c r="MQX14" s="385"/>
      <c r="MQY14" s="385"/>
      <c r="MQZ14" s="386"/>
      <c r="MRA14" s="387"/>
      <c r="MRB14" s="387"/>
      <c r="MRC14" s="360"/>
      <c r="MRD14" s="360"/>
      <c r="MRE14" s="384"/>
      <c r="MRF14" s="234"/>
      <c r="MRG14" s="384"/>
      <c r="MRH14" s="384"/>
      <c r="MRI14" s="388"/>
      <c r="MRJ14" s="383"/>
      <c r="MRK14" s="384"/>
      <c r="MRL14" s="384"/>
      <c r="MRM14" s="385"/>
      <c r="MRN14" s="385"/>
      <c r="MRO14" s="385"/>
      <c r="MRP14" s="386"/>
      <c r="MRQ14" s="387"/>
      <c r="MRR14" s="387"/>
      <c r="MRS14" s="360"/>
      <c r="MRT14" s="360"/>
      <c r="MRU14" s="384"/>
      <c r="MRV14" s="234"/>
      <c r="MRW14" s="384"/>
      <c r="MRX14" s="384"/>
      <c r="MRY14" s="388"/>
      <c r="MRZ14" s="383"/>
      <c r="MSA14" s="384"/>
      <c r="MSB14" s="384"/>
      <c r="MSC14" s="385"/>
      <c r="MSD14" s="385"/>
      <c r="MSE14" s="385"/>
      <c r="MSF14" s="386"/>
      <c r="MSG14" s="387"/>
      <c r="MSH14" s="387"/>
      <c r="MSI14" s="360"/>
      <c r="MSJ14" s="360"/>
      <c r="MSK14" s="384"/>
      <c r="MSL14" s="234"/>
      <c r="MSM14" s="384"/>
      <c r="MSN14" s="384"/>
      <c r="MSO14" s="388"/>
      <c r="MSP14" s="383"/>
      <c r="MSQ14" s="384"/>
      <c r="MSR14" s="384"/>
      <c r="MSS14" s="385"/>
      <c r="MST14" s="385"/>
      <c r="MSU14" s="385"/>
      <c r="MSV14" s="386"/>
      <c r="MSW14" s="387"/>
      <c r="MSX14" s="387"/>
      <c r="MSY14" s="360"/>
      <c r="MSZ14" s="360"/>
      <c r="MTA14" s="384"/>
      <c r="MTB14" s="234"/>
      <c r="MTC14" s="384"/>
      <c r="MTD14" s="384"/>
      <c r="MTE14" s="388"/>
      <c r="MTF14" s="383"/>
      <c r="MTG14" s="384"/>
      <c r="MTH14" s="384"/>
      <c r="MTI14" s="385"/>
      <c r="MTJ14" s="385"/>
      <c r="MTK14" s="385"/>
      <c r="MTL14" s="386"/>
      <c r="MTM14" s="387"/>
      <c r="MTN14" s="387"/>
      <c r="MTO14" s="360"/>
      <c r="MTP14" s="360"/>
      <c r="MTQ14" s="384"/>
      <c r="MTR14" s="234"/>
      <c r="MTS14" s="384"/>
      <c r="MTT14" s="384"/>
      <c r="MTU14" s="388"/>
      <c r="MTV14" s="383"/>
      <c r="MTW14" s="384"/>
      <c r="MTX14" s="384"/>
      <c r="MTY14" s="385"/>
      <c r="MTZ14" s="385"/>
      <c r="MUA14" s="385"/>
      <c r="MUB14" s="386"/>
      <c r="MUC14" s="387"/>
      <c r="MUD14" s="387"/>
      <c r="MUE14" s="360"/>
      <c r="MUF14" s="360"/>
      <c r="MUG14" s="384"/>
      <c r="MUH14" s="234"/>
      <c r="MUI14" s="384"/>
      <c r="MUJ14" s="384"/>
      <c r="MUK14" s="388"/>
      <c r="MUL14" s="383"/>
      <c r="MUM14" s="384"/>
      <c r="MUN14" s="384"/>
      <c r="MUO14" s="385"/>
      <c r="MUP14" s="385"/>
      <c r="MUQ14" s="385"/>
      <c r="MUR14" s="386"/>
      <c r="MUS14" s="387"/>
      <c r="MUT14" s="387"/>
      <c r="MUU14" s="360"/>
      <c r="MUV14" s="360"/>
      <c r="MUW14" s="384"/>
      <c r="MUX14" s="234"/>
      <c r="MUY14" s="384"/>
      <c r="MUZ14" s="384"/>
      <c r="MVA14" s="388"/>
      <c r="MVB14" s="383"/>
      <c r="MVC14" s="384"/>
      <c r="MVD14" s="384"/>
      <c r="MVE14" s="385"/>
      <c r="MVF14" s="385"/>
      <c r="MVG14" s="385"/>
      <c r="MVH14" s="386"/>
      <c r="MVI14" s="387"/>
      <c r="MVJ14" s="387"/>
      <c r="MVK14" s="360"/>
      <c r="MVL14" s="360"/>
      <c r="MVM14" s="384"/>
      <c r="MVN14" s="234"/>
      <c r="MVO14" s="384"/>
      <c r="MVP14" s="384"/>
      <c r="MVQ14" s="388"/>
      <c r="MVR14" s="383"/>
      <c r="MVS14" s="384"/>
      <c r="MVT14" s="384"/>
      <c r="MVU14" s="385"/>
      <c r="MVV14" s="385"/>
      <c r="MVW14" s="385"/>
      <c r="MVX14" s="386"/>
      <c r="MVY14" s="387"/>
      <c r="MVZ14" s="387"/>
      <c r="MWA14" s="360"/>
      <c r="MWB14" s="360"/>
      <c r="MWC14" s="384"/>
      <c r="MWD14" s="234"/>
      <c r="MWE14" s="384"/>
      <c r="MWF14" s="384"/>
      <c r="MWG14" s="388"/>
      <c r="MWH14" s="383"/>
      <c r="MWI14" s="384"/>
      <c r="MWJ14" s="384"/>
      <c r="MWK14" s="385"/>
      <c r="MWL14" s="385"/>
      <c r="MWM14" s="385"/>
      <c r="MWN14" s="386"/>
      <c r="MWO14" s="387"/>
      <c r="MWP14" s="387"/>
      <c r="MWQ14" s="360"/>
      <c r="MWR14" s="360"/>
      <c r="MWS14" s="384"/>
      <c r="MWT14" s="234"/>
      <c r="MWU14" s="384"/>
      <c r="MWV14" s="384"/>
      <c r="MWW14" s="388"/>
      <c r="MWX14" s="383"/>
      <c r="MWY14" s="384"/>
      <c r="MWZ14" s="384"/>
      <c r="MXA14" s="385"/>
      <c r="MXB14" s="385"/>
      <c r="MXC14" s="385"/>
      <c r="MXD14" s="386"/>
      <c r="MXE14" s="387"/>
      <c r="MXF14" s="387"/>
      <c r="MXG14" s="360"/>
      <c r="MXH14" s="360"/>
      <c r="MXI14" s="384"/>
      <c r="MXJ14" s="234"/>
      <c r="MXK14" s="384"/>
      <c r="MXL14" s="384"/>
      <c r="MXM14" s="388"/>
      <c r="MXN14" s="383"/>
      <c r="MXO14" s="384"/>
      <c r="MXP14" s="384"/>
      <c r="MXQ14" s="385"/>
      <c r="MXR14" s="385"/>
      <c r="MXS14" s="385"/>
      <c r="MXT14" s="386"/>
      <c r="MXU14" s="387"/>
      <c r="MXV14" s="387"/>
      <c r="MXW14" s="360"/>
      <c r="MXX14" s="360"/>
      <c r="MXY14" s="384"/>
      <c r="MXZ14" s="234"/>
      <c r="MYA14" s="384"/>
      <c r="MYB14" s="384"/>
      <c r="MYC14" s="388"/>
      <c r="MYD14" s="383"/>
      <c r="MYE14" s="384"/>
      <c r="MYF14" s="384"/>
      <c r="MYG14" s="385"/>
      <c r="MYH14" s="385"/>
      <c r="MYI14" s="385"/>
      <c r="MYJ14" s="386"/>
      <c r="MYK14" s="387"/>
      <c r="MYL14" s="387"/>
      <c r="MYM14" s="360"/>
      <c r="MYN14" s="360"/>
      <c r="MYO14" s="384"/>
      <c r="MYP14" s="234"/>
      <c r="MYQ14" s="384"/>
      <c r="MYR14" s="384"/>
      <c r="MYS14" s="388"/>
      <c r="MYT14" s="383"/>
      <c r="MYU14" s="384"/>
      <c r="MYV14" s="384"/>
      <c r="MYW14" s="385"/>
      <c r="MYX14" s="385"/>
      <c r="MYY14" s="385"/>
      <c r="MYZ14" s="386"/>
      <c r="MZA14" s="387"/>
      <c r="MZB14" s="387"/>
      <c r="MZC14" s="360"/>
      <c r="MZD14" s="360"/>
      <c r="MZE14" s="384"/>
      <c r="MZF14" s="234"/>
      <c r="MZG14" s="384"/>
      <c r="MZH14" s="384"/>
      <c r="MZI14" s="388"/>
      <c r="MZJ14" s="383"/>
      <c r="MZK14" s="384"/>
      <c r="MZL14" s="384"/>
      <c r="MZM14" s="385"/>
      <c r="MZN14" s="385"/>
      <c r="MZO14" s="385"/>
      <c r="MZP14" s="386"/>
      <c r="MZQ14" s="387"/>
      <c r="MZR14" s="387"/>
      <c r="MZS14" s="360"/>
      <c r="MZT14" s="360"/>
      <c r="MZU14" s="384"/>
      <c r="MZV14" s="234"/>
      <c r="MZW14" s="384"/>
      <c r="MZX14" s="384"/>
      <c r="MZY14" s="388"/>
      <c r="MZZ14" s="383"/>
      <c r="NAA14" s="384"/>
      <c r="NAB14" s="384"/>
      <c r="NAC14" s="385"/>
      <c r="NAD14" s="385"/>
      <c r="NAE14" s="385"/>
      <c r="NAF14" s="386"/>
      <c r="NAG14" s="387"/>
      <c r="NAH14" s="387"/>
      <c r="NAI14" s="360"/>
      <c r="NAJ14" s="360"/>
      <c r="NAK14" s="384"/>
      <c r="NAL14" s="234"/>
      <c r="NAM14" s="384"/>
      <c r="NAN14" s="384"/>
      <c r="NAO14" s="388"/>
      <c r="NAP14" s="383"/>
      <c r="NAQ14" s="384"/>
      <c r="NAR14" s="384"/>
      <c r="NAS14" s="385"/>
      <c r="NAT14" s="385"/>
      <c r="NAU14" s="385"/>
      <c r="NAV14" s="386"/>
      <c r="NAW14" s="387"/>
      <c r="NAX14" s="387"/>
      <c r="NAY14" s="360"/>
      <c r="NAZ14" s="360"/>
      <c r="NBA14" s="384"/>
      <c r="NBB14" s="234"/>
      <c r="NBC14" s="384"/>
      <c r="NBD14" s="384"/>
      <c r="NBE14" s="388"/>
      <c r="NBF14" s="383"/>
      <c r="NBG14" s="384"/>
      <c r="NBH14" s="384"/>
      <c r="NBI14" s="385"/>
      <c r="NBJ14" s="385"/>
      <c r="NBK14" s="385"/>
      <c r="NBL14" s="386"/>
      <c r="NBM14" s="387"/>
      <c r="NBN14" s="387"/>
      <c r="NBO14" s="360"/>
      <c r="NBP14" s="360"/>
      <c r="NBQ14" s="384"/>
      <c r="NBR14" s="234"/>
      <c r="NBS14" s="384"/>
      <c r="NBT14" s="384"/>
      <c r="NBU14" s="388"/>
      <c r="NBV14" s="383"/>
      <c r="NBW14" s="384"/>
      <c r="NBX14" s="384"/>
      <c r="NBY14" s="385"/>
      <c r="NBZ14" s="385"/>
      <c r="NCA14" s="385"/>
      <c r="NCB14" s="386"/>
      <c r="NCC14" s="387"/>
      <c r="NCD14" s="387"/>
      <c r="NCE14" s="360"/>
      <c r="NCF14" s="360"/>
      <c r="NCG14" s="384"/>
      <c r="NCH14" s="234"/>
      <c r="NCI14" s="384"/>
      <c r="NCJ14" s="384"/>
      <c r="NCK14" s="388"/>
      <c r="NCL14" s="383"/>
      <c r="NCM14" s="384"/>
      <c r="NCN14" s="384"/>
      <c r="NCO14" s="385"/>
      <c r="NCP14" s="385"/>
      <c r="NCQ14" s="385"/>
      <c r="NCR14" s="386"/>
      <c r="NCS14" s="387"/>
      <c r="NCT14" s="387"/>
      <c r="NCU14" s="360"/>
      <c r="NCV14" s="360"/>
      <c r="NCW14" s="384"/>
      <c r="NCX14" s="234"/>
      <c r="NCY14" s="384"/>
      <c r="NCZ14" s="384"/>
      <c r="NDA14" s="388"/>
      <c r="NDB14" s="383"/>
      <c r="NDC14" s="384"/>
      <c r="NDD14" s="384"/>
      <c r="NDE14" s="385"/>
      <c r="NDF14" s="385"/>
      <c r="NDG14" s="385"/>
      <c r="NDH14" s="386"/>
      <c r="NDI14" s="387"/>
      <c r="NDJ14" s="387"/>
      <c r="NDK14" s="360"/>
      <c r="NDL14" s="360"/>
      <c r="NDM14" s="384"/>
      <c r="NDN14" s="234"/>
      <c r="NDO14" s="384"/>
      <c r="NDP14" s="384"/>
      <c r="NDQ14" s="388"/>
      <c r="NDR14" s="383"/>
      <c r="NDS14" s="384"/>
      <c r="NDT14" s="384"/>
      <c r="NDU14" s="385"/>
      <c r="NDV14" s="385"/>
      <c r="NDW14" s="385"/>
      <c r="NDX14" s="386"/>
      <c r="NDY14" s="387"/>
      <c r="NDZ14" s="387"/>
      <c r="NEA14" s="360"/>
      <c r="NEB14" s="360"/>
      <c r="NEC14" s="384"/>
      <c r="NED14" s="234"/>
      <c r="NEE14" s="384"/>
      <c r="NEF14" s="384"/>
      <c r="NEG14" s="388"/>
      <c r="NEH14" s="383"/>
      <c r="NEI14" s="384"/>
      <c r="NEJ14" s="384"/>
      <c r="NEK14" s="385"/>
      <c r="NEL14" s="385"/>
      <c r="NEM14" s="385"/>
      <c r="NEN14" s="386"/>
      <c r="NEO14" s="387"/>
      <c r="NEP14" s="387"/>
      <c r="NEQ14" s="360"/>
      <c r="NER14" s="360"/>
      <c r="NES14" s="384"/>
      <c r="NET14" s="234"/>
      <c r="NEU14" s="384"/>
      <c r="NEV14" s="384"/>
      <c r="NEW14" s="388"/>
      <c r="NEX14" s="383"/>
      <c r="NEY14" s="384"/>
      <c r="NEZ14" s="384"/>
      <c r="NFA14" s="385"/>
      <c r="NFB14" s="385"/>
      <c r="NFC14" s="385"/>
      <c r="NFD14" s="386"/>
      <c r="NFE14" s="387"/>
      <c r="NFF14" s="387"/>
      <c r="NFG14" s="360"/>
      <c r="NFH14" s="360"/>
      <c r="NFI14" s="384"/>
      <c r="NFJ14" s="234"/>
      <c r="NFK14" s="384"/>
      <c r="NFL14" s="384"/>
      <c r="NFM14" s="388"/>
      <c r="NFN14" s="383"/>
      <c r="NFO14" s="384"/>
      <c r="NFP14" s="384"/>
      <c r="NFQ14" s="385"/>
      <c r="NFR14" s="385"/>
      <c r="NFS14" s="385"/>
      <c r="NFT14" s="386"/>
      <c r="NFU14" s="387"/>
      <c r="NFV14" s="387"/>
      <c r="NFW14" s="360"/>
      <c r="NFX14" s="360"/>
      <c r="NFY14" s="384"/>
      <c r="NFZ14" s="234"/>
      <c r="NGA14" s="384"/>
      <c r="NGB14" s="384"/>
      <c r="NGC14" s="388"/>
      <c r="NGD14" s="383"/>
      <c r="NGE14" s="384"/>
      <c r="NGF14" s="384"/>
      <c r="NGG14" s="385"/>
      <c r="NGH14" s="385"/>
      <c r="NGI14" s="385"/>
      <c r="NGJ14" s="386"/>
      <c r="NGK14" s="387"/>
      <c r="NGL14" s="387"/>
      <c r="NGM14" s="360"/>
      <c r="NGN14" s="360"/>
      <c r="NGO14" s="384"/>
      <c r="NGP14" s="234"/>
      <c r="NGQ14" s="384"/>
      <c r="NGR14" s="384"/>
      <c r="NGS14" s="388"/>
      <c r="NGT14" s="383"/>
      <c r="NGU14" s="384"/>
      <c r="NGV14" s="384"/>
      <c r="NGW14" s="385"/>
      <c r="NGX14" s="385"/>
      <c r="NGY14" s="385"/>
      <c r="NGZ14" s="386"/>
      <c r="NHA14" s="387"/>
      <c r="NHB14" s="387"/>
      <c r="NHC14" s="360"/>
      <c r="NHD14" s="360"/>
      <c r="NHE14" s="384"/>
      <c r="NHF14" s="234"/>
      <c r="NHG14" s="384"/>
      <c r="NHH14" s="384"/>
      <c r="NHI14" s="388"/>
      <c r="NHJ14" s="383"/>
      <c r="NHK14" s="384"/>
      <c r="NHL14" s="384"/>
      <c r="NHM14" s="385"/>
      <c r="NHN14" s="385"/>
      <c r="NHO14" s="385"/>
      <c r="NHP14" s="386"/>
      <c r="NHQ14" s="387"/>
      <c r="NHR14" s="387"/>
      <c r="NHS14" s="360"/>
      <c r="NHT14" s="360"/>
      <c r="NHU14" s="384"/>
      <c r="NHV14" s="234"/>
      <c r="NHW14" s="384"/>
      <c r="NHX14" s="384"/>
      <c r="NHY14" s="388"/>
      <c r="NHZ14" s="383"/>
      <c r="NIA14" s="384"/>
      <c r="NIB14" s="384"/>
      <c r="NIC14" s="385"/>
      <c r="NID14" s="385"/>
      <c r="NIE14" s="385"/>
      <c r="NIF14" s="386"/>
      <c r="NIG14" s="387"/>
      <c r="NIH14" s="387"/>
      <c r="NII14" s="360"/>
      <c r="NIJ14" s="360"/>
      <c r="NIK14" s="384"/>
      <c r="NIL14" s="234"/>
      <c r="NIM14" s="384"/>
      <c r="NIN14" s="384"/>
      <c r="NIO14" s="388"/>
      <c r="NIP14" s="383"/>
      <c r="NIQ14" s="384"/>
      <c r="NIR14" s="384"/>
      <c r="NIS14" s="385"/>
      <c r="NIT14" s="385"/>
      <c r="NIU14" s="385"/>
      <c r="NIV14" s="386"/>
      <c r="NIW14" s="387"/>
      <c r="NIX14" s="387"/>
      <c r="NIY14" s="360"/>
      <c r="NIZ14" s="360"/>
      <c r="NJA14" s="384"/>
      <c r="NJB14" s="234"/>
      <c r="NJC14" s="384"/>
      <c r="NJD14" s="384"/>
      <c r="NJE14" s="388"/>
      <c r="NJF14" s="383"/>
      <c r="NJG14" s="384"/>
      <c r="NJH14" s="384"/>
      <c r="NJI14" s="385"/>
      <c r="NJJ14" s="385"/>
      <c r="NJK14" s="385"/>
      <c r="NJL14" s="386"/>
      <c r="NJM14" s="387"/>
      <c r="NJN14" s="387"/>
      <c r="NJO14" s="360"/>
      <c r="NJP14" s="360"/>
      <c r="NJQ14" s="384"/>
      <c r="NJR14" s="234"/>
      <c r="NJS14" s="384"/>
      <c r="NJT14" s="384"/>
      <c r="NJU14" s="388"/>
      <c r="NJV14" s="383"/>
      <c r="NJW14" s="384"/>
      <c r="NJX14" s="384"/>
      <c r="NJY14" s="385"/>
      <c r="NJZ14" s="385"/>
      <c r="NKA14" s="385"/>
      <c r="NKB14" s="386"/>
      <c r="NKC14" s="387"/>
      <c r="NKD14" s="387"/>
      <c r="NKE14" s="360"/>
      <c r="NKF14" s="360"/>
      <c r="NKG14" s="384"/>
      <c r="NKH14" s="234"/>
      <c r="NKI14" s="384"/>
      <c r="NKJ14" s="384"/>
      <c r="NKK14" s="388"/>
      <c r="NKL14" s="383"/>
      <c r="NKM14" s="384"/>
      <c r="NKN14" s="384"/>
      <c r="NKO14" s="385"/>
      <c r="NKP14" s="385"/>
      <c r="NKQ14" s="385"/>
      <c r="NKR14" s="386"/>
      <c r="NKS14" s="387"/>
      <c r="NKT14" s="387"/>
      <c r="NKU14" s="360"/>
      <c r="NKV14" s="360"/>
      <c r="NKW14" s="384"/>
      <c r="NKX14" s="234"/>
      <c r="NKY14" s="384"/>
      <c r="NKZ14" s="384"/>
      <c r="NLA14" s="388"/>
      <c r="NLB14" s="383"/>
      <c r="NLC14" s="384"/>
      <c r="NLD14" s="384"/>
      <c r="NLE14" s="385"/>
      <c r="NLF14" s="385"/>
      <c r="NLG14" s="385"/>
      <c r="NLH14" s="386"/>
      <c r="NLI14" s="387"/>
      <c r="NLJ14" s="387"/>
      <c r="NLK14" s="360"/>
      <c r="NLL14" s="360"/>
      <c r="NLM14" s="384"/>
      <c r="NLN14" s="234"/>
      <c r="NLO14" s="384"/>
      <c r="NLP14" s="384"/>
      <c r="NLQ14" s="388"/>
      <c r="NLR14" s="383"/>
      <c r="NLS14" s="384"/>
      <c r="NLT14" s="384"/>
      <c r="NLU14" s="385"/>
      <c r="NLV14" s="385"/>
      <c r="NLW14" s="385"/>
      <c r="NLX14" s="386"/>
      <c r="NLY14" s="387"/>
      <c r="NLZ14" s="387"/>
      <c r="NMA14" s="360"/>
      <c r="NMB14" s="360"/>
      <c r="NMC14" s="384"/>
      <c r="NMD14" s="234"/>
      <c r="NME14" s="384"/>
      <c r="NMF14" s="384"/>
      <c r="NMG14" s="388"/>
      <c r="NMH14" s="383"/>
      <c r="NMI14" s="384"/>
      <c r="NMJ14" s="384"/>
      <c r="NMK14" s="385"/>
      <c r="NML14" s="385"/>
      <c r="NMM14" s="385"/>
      <c r="NMN14" s="386"/>
      <c r="NMO14" s="387"/>
      <c r="NMP14" s="387"/>
      <c r="NMQ14" s="360"/>
      <c r="NMR14" s="360"/>
      <c r="NMS14" s="384"/>
      <c r="NMT14" s="234"/>
      <c r="NMU14" s="384"/>
      <c r="NMV14" s="384"/>
      <c r="NMW14" s="388"/>
      <c r="NMX14" s="383"/>
      <c r="NMY14" s="384"/>
      <c r="NMZ14" s="384"/>
      <c r="NNA14" s="385"/>
      <c r="NNB14" s="385"/>
      <c r="NNC14" s="385"/>
      <c r="NND14" s="386"/>
      <c r="NNE14" s="387"/>
      <c r="NNF14" s="387"/>
      <c r="NNG14" s="360"/>
      <c r="NNH14" s="360"/>
      <c r="NNI14" s="384"/>
      <c r="NNJ14" s="234"/>
      <c r="NNK14" s="384"/>
      <c r="NNL14" s="384"/>
      <c r="NNM14" s="388"/>
      <c r="NNN14" s="383"/>
      <c r="NNO14" s="384"/>
      <c r="NNP14" s="384"/>
      <c r="NNQ14" s="385"/>
      <c r="NNR14" s="385"/>
      <c r="NNS14" s="385"/>
      <c r="NNT14" s="386"/>
      <c r="NNU14" s="387"/>
      <c r="NNV14" s="387"/>
      <c r="NNW14" s="360"/>
      <c r="NNX14" s="360"/>
      <c r="NNY14" s="384"/>
      <c r="NNZ14" s="234"/>
      <c r="NOA14" s="384"/>
      <c r="NOB14" s="384"/>
      <c r="NOC14" s="388"/>
      <c r="NOD14" s="383"/>
      <c r="NOE14" s="384"/>
      <c r="NOF14" s="384"/>
      <c r="NOG14" s="385"/>
      <c r="NOH14" s="385"/>
      <c r="NOI14" s="385"/>
      <c r="NOJ14" s="386"/>
      <c r="NOK14" s="387"/>
      <c r="NOL14" s="387"/>
      <c r="NOM14" s="360"/>
      <c r="NON14" s="360"/>
      <c r="NOO14" s="384"/>
      <c r="NOP14" s="234"/>
      <c r="NOQ14" s="384"/>
      <c r="NOR14" s="384"/>
      <c r="NOS14" s="388"/>
      <c r="NOT14" s="383"/>
      <c r="NOU14" s="384"/>
      <c r="NOV14" s="384"/>
      <c r="NOW14" s="385"/>
      <c r="NOX14" s="385"/>
      <c r="NOY14" s="385"/>
      <c r="NOZ14" s="386"/>
      <c r="NPA14" s="387"/>
      <c r="NPB14" s="387"/>
      <c r="NPC14" s="360"/>
      <c r="NPD14" s="360"/>
      <c r="NPE14" s="384"/>
      <c r="NPF14" s="234"/>
      <c r="NPG14" s="384"/>
      <c r="NPH14" s="384"/>
      <c r="NPI14" s="388"/>
      <c r="NPJ14" s="383"/>
      <c r="NPK14" s="384"/>
      <c r="NPL14" s="384"/>
      <c r="NPM14" s="385"/>
      <c r="NPN14" s="385"/>
      <c r="NPO14" s="385"/>
      <c r="NPP14" s="386"/>
      <c r="NPQ14" s="387"/>
      <c r="NPR14" s="387"/>
      <c r="NPS14" s="360"/>
      <c r="NPT14" s="360"/>
      <c r="NPU14" s="384"/>
      <c r="NPV14" s="234"/>
      <c r="NPW14" s="384"/>
      <c r="NPX14" s="384"/>
      <c r="NPY14" s="388"/>
      <c r="NPZ14" s="383"/>
      <c r="NQA14" s="384"/>
      <c r="NQB14" s="384"/>
      <c r="NQC14" s="385"/>
      <c r="NQD14" s="385"/>
      <c r="NQE14" s="385"/>
      <c r="NQF14" s="386"/>
      <c r="NQG14" s="387"/>
      <c r="NQH14" s="387"/>
      <c r="NQI14" s="360"/>
      <c r="NQJ14" s="360"/>
      <c r="NQK14" s="384"/>
      <c r="NQL14" s="234"/>
      <c r="NQM14" s="384"/>
      <c r="NQN14" s="384"/>
      <c r="NQO14" s="388"/>
      <c r="NQP14" s="383"/>
      <c r="NQQ14" s="384"/>
      <c r="NQR14" s="384"/>
      <c r="NQS14" s="385"/>
      <c r="NQT14" s="385"/>
      <c r="NQU14" s="385"/>
      <c r="NQV14" s="386"/>
      <c r="NQW14" s="387"/>
      <c r="NQX14" s="387"/>
      <c r="NQY14" s="360"/>
      <c r="NQZ14" s="360"/>
      <c r="NRA14" s="384"/>
      <c r="NRB14" s="234"/>
      <c r="NRC14" s="384"/>
      <c r="NRD14" s="384"/>
      <c r="NRE14" s="388"/>
      <c r="NRF14" s="383"/>
      <c r="NRG14" s="384"/>
      <c r="NRH14" s="384"/>
      <c r="NRI14" s="385"/>
      <c r="NRJ14" s="385"/>
      <c r="NRK14" s="385"/>
      <c r="NRL14" s="386"/>
      <c r="NRM14" s="387"/>
      <c r="NRN14" s="387"/>
      <c r="NRO14" s="360"/>
      <c r="NRP14" s="360"/>
      <c r="NRQ14" s="384"/>
      <c r="NRR14" s="234"/>
      <c r="NRS14" s="384"/>
      <c r="NRT14" s="384"/>
      <c r="NRU14" s="388"/>
      <c r="NRV14" s="383"/>
      <c r="NRW14" s="384"/>
      <c r="NRX14" s="384"/>
      <c r="NRY14" s="385"/>
      <c r="NRZ14" s="385"/>
      <c r="NSA14" s="385"/>
      <c r="NSB14" s="386"/>
      <c r="NSC14" s="387"/>
      <c r="NSD14" s="387"/>
      <c r="NSE14" s="360"/>
      <c r="NSF14" s="360"/>
      <c r="NSG14" s="384"/>
      <c r="NSH14" s="234"/>
      <c r="NSI14" s="384"/>
      <c r="NSJ14" s="384"/>
      <c r="NSK14" s="388"/>
      <c r="NSL14" s="383"/>
      <c r="NSM14" s="384"/>
      <c r="NSN14" s="384"/>
      <c r="NSO14" s="385"/>
      <c r="NSP14" s="385"/>
      <c r="NSQ14" s="385"/>
      <c r="NSR14" s="386"/>
      <c r="NSS14" s="387"/>
      <c r="NST14" s="387"/>
      <c r="NSU14" s="360"/>
      <c r="NSV14" s="360"/>
      <c r="NSW14" s="384"/>
      <c r="NSX14" s="234"/>
      <c r="NSY14" s="384"/>
      <c r="NSZ14" s="384"/>
      <c r="NTA14" s="388"/>
      <c r="NTB14" s="383"/>
      <c r="NTC14" s="384"/>
      <c r="NTD14" s="384"/>
      <c r="NTE14" s="385"/>
      <c r="NTF14" s="385"/>
      <c r="NTG14" s="385"/>
      <c r="NTH14" s="386"/>
      <c r="NTI14" s="387"/>
      <c r="NTJ14" s="387"/>
      <c r="NTK14" s="360"/>
      <c r="NTL14" s="360"/>
      <c r="NTM14" s="384"/>
      <c r="NTN14" s="234"/>
      <c r="NTO14" s="384"/>
      <c r="NTP14" s="384"/>
      <c r="NTQ14" s="388"/>
      <c r="NTR14" s="383"/>
      <c r="NTS14" s="384"/>
      <c r="NTT14" s="384"/>
      <c r="NTU14" s="385"/>
      <c r="NTV14" s="385"/>
      <c r="NTW14" s="385"/>
      <c r="NTX14" s="386"/>
      <c r="NTY14" s="387"/>
      <c r="NTZ14" s="387"/>
      <c r="NUA14" s="360"/>
      <c r="NUB14" s="360"/>
      <c r="NUC14" s="384"/>
      <c r="NUD14" s="234"/>
      <c r="NUE14" s="384"/>
      <c r="NUF14" s="384"/>
      <c r="NUG14" s="388"/>
      <c r="NUH14" s="383"/>
      <c r="NUI14" s="384"/>
      <c r="NUJ14" s="384"/>
      <c r="NUK14" s="385"/>
      <c r="NUL14" s="385"/>
      <c r="NUM14" s="385"/>
      <c r="NUN14" s="386"/>
      <c r="NUO14" s="387"/>
      <c r="NUP14" s="387"/>
      <c r="NUQ14" s="360"/>
      <c r="NUR14" s="360"/>
      <c r="NUS14" s="384"/>
      <c r="NUT14" s="234"/>
      <c r="NUU14" s="384"/>
      <c r="NUV14" s="384"/>
      <c r="NUW14" s="388"/>
      <c r="NUX14" s="383"/>
      <c r="NUY14" s="384"/>
      <c r="NUZ14" s="384"/>
      <c r="NVA14" s="385"/>
      <c r="NVB14" s="385"/>
      <c r="NVC14" s="385"/>
      <c r="NVD14" s="386"/>
      <c r="NVE14" s="387"/>
      <c r="NVF14" s="387"/>
      <c r="NVG14" s="360"/>
      <c r="NVH14" s="360"/>
      <c r="NVI14" s="384"/>
      <c r="NVJ14" s="234"/>
      <c r="NVK14" s="384"/>
      <c r="NVL14" s="384"/>
      <c r="NVM14" s="388"/>
      <c r="NVN14" s="383"/>
      <c r="NVO14" s="384"/>
      <c r="NVP14" s="384"/>
      <c r="NVQ14" s="385"/>
      <c r="NVR14" s="385"/>
      <c r="NVS14" s="385"/>
      <c r="NVT14" s="386"/>
      <c r="NVU14" s="387"/>
      <c r="NVV14" s="387"/>
      <c r="NVW14" s="360"/>
      <c r="NVX14" s="360"/>
      <c r="NVY14" s="384"/>
      <c r="NVZ14" s="234"/>
      <c r="NWA14" s="384"/>
      <c r="NWB14" s="384"/>
      <c r="NWC14" s="388"/>
      <c r="NWD14" s="383"/>
      <c r="NWE14" s="384"/>
      <c r="NWF14" s="384"/>
      <c r="NWG14" s="385"/>
      <c r="NWH14" s="385"/>
      <c r="NWI14" s="385"/>
      <c r="NWJ14" s="386"/>
      <c r="NWK14" s="387"/>
      <c r="NWL14" s="387"/>
      <c r="NWM14" s="360"/>
      <c r="NWN14" s="360"/>
      <c r="NWO14" s="384"/>
      <c r="NWP14" s="234"/>
      <c r="NWQ14" s="384"/>
      <c r="NWR14" s="384"/>
      <c r="NWS14" s="388"/>
      <c r="NWT14" s="383"/>
      <c r="NWU14" s="384"/>
      <c r="NWV14" s="384"/>
      <c r="NWW14" s="385"/>
      <c r="NWX14" s="385"/>
      <c r="NWY14" s="385"/>
      <c r="NWZ14" s="386"/>
      <c r="NXA14" s="387"/>
      <c r="NXB14" s="387"/>
      <c r="NXC14" s="360"/>
      <c r="NXD14" s="360"/>
      <c r="NXE14" s="384"/>
      <c r="NXF14" s="234"/>
      <c r="NXG14" s="384"/>
      <c r="NXH14" s="384"/>
      <c r="NXI14" s="388"/>
      <c r="NXJ14" s="383"/>
      <c r="NXK14" s="384"/>
      <c r="NXL14" s="384"/>
      <c r="NXM14" s="385"/>
      <c r="NXN14" s="385"/>
      <c r="NXO14" s="385"/>
      <c r="NXP14" s="386"/>
      <c r="NXQ14" s="387"/>
      <c r="NXR14" s="387"/>
      <c r="NXS14" s="360"/>
      <c r="NXT14" s="360"/>
      <c r="NXU14" s="384"/>
      <c r="NXV14" s="234"/>
      <c r="NXW14" s="384"/>
      <c r="NXX14" s="384"/>
      <c r="NXY14" s="388"/>
      <c r="NXZ14" s="383"/>
      <c r="NYA14" s="384"/>
      <c r="NYB14" s="384"/>
      <c r="NYC14" s="385"/>
      <c r="NYD14" s="385"/>
      <c r="NYE14" s="385"/>
      <c r="NYF14" s="386"/>
      <c r="NYG14" s="387"/>
      <c r="NYH14" s="387"/>
      <c r="NYI14" s="360"/>
      <c r="NYJ14" s="360"/>
      <c r="NYK14" s="384"/>
      <c r="NYL14" s="234"/>
      <c r="NYM14" s="384"/>
      <c r="NYN14" s="384"/>
      <c r="NYO14" s="388"/>
      <c r="NYP14" s="383"/>
      <c r="NYQ14" s="384"/>
      <c r="NYR14" s="384"/>
      <c r="NYS14" s="385"/>
      <c r="NYT14" s="385"/>
      <c r="NYU14" s="385"/>
      <c r="NYV14" s="386"/>
      <c r="NYW14" s="387"/>
      <c r="NYX14" s="387"/>
      <c r="NYY14" s="360"/>
      <c r="NYZ14" s="360"/>
      <c r="NZA14" s="384"/>
      <c r="NZB14" s="234"/>
      <c r="NZC14" s="384"/>
      <c r="NZD14" s="384"/>
      <c r="NZE14" s="388"/>
      <c r="NZF14" s="383"/>
      <c r="NZG14" s="384"/>
      <c r="NZH14" s="384"/>
      <c r="NZI14" s="385"/>
      <c r="NZJ14" s="385"/>
      <c r="NZK14" s="385"/>
      <c r="NZL14" s="386"/>
      <c r="NZM14" s="387"/>
      <c r="NZN14" s="387"/>
      <c r="NZO14" s="360"/>
      <c r="NZP14" s="360"/>
      <c r="NZQ14" s="384"/>
      <c r="NZR14" s="234"/>
      <c r="NZS14" s="384"/>
      <c r="NZT14" s="384"/>
      <c r="NZU14" s="388"/>
      <c r="NZV14" s="383"/>
      <c r="NZW14" s="384"/>
      <c r="NZX14" s="384"/>
      <c r="NZY14" s="385"/>
      <c r="NZZ14" s="385"/>
      <c r="OAA14" s="385"/>
      <c r="OAB14" s="386"/>
      <c r="OAC14" s="387"/>
      <c r="OAD14" s="387"/>
      <c r="OAE14" s="360"/>
      <c r="OAF14" s="360"/>
      <c r="OAG14" s="384"/>
      <c r="OAH14" s="234"/>
      <c r="OAI14" s="384"/>
      <c r="OAJ14" s="384"/>
      <c r="OAK14" s="388"/>
      <c r="OAL14" s="383"/>
      <c r="OAM14" s="384"/>
      <c r="OAN14" s="384"/>
      <c r="OAO14" s="385"/>
      <c r="OAP14" s="385"/>
      <c r="OAQ14" s="385"/>
      <c r="OAR14" s="386"/>
      <c r="OAS14" s="387"/>
      <c r="OAT14" s="387"/>
      <c r="OAU14" s="360"/>
      <c r="OAV14" s="360"/>
      <c r="OAW14" s="384"/>
      <c r="OAX14" s="234"/>
      <c r="OAY14" s="384"/>
      <c r="OAZ14" s="384"/>
      <c r="OBA14" s="388"/>
      <c r="OBB14" s="383"/>
      <c r="OBC14" s="384"/>
      <c r="OBD14" s="384"/>
      <c r="OBE14" s="385"/>
      <c r="OBF14" s="385"/>
      <c r="OBG14" s="385"/>
      <c r="OBH14" s="386"/>
      <c r="OBI14" s="387"/>
      <c r="OBJ14" s="387"/>
      <c r="OBK14" s="360"/>
      <c r="OBL14" s="360"/>
      <c r="OBM14" s="384"/>
      <c r="OBN14" s="234"/>
      <c r="OBO14" s="384"/>
      <c r="OBP14" s="384"/>
      <c r="OBQ14" s="388"/>
      <c r="OBR14" s="383"/>
      <c r="OBS14" s="384"/>
      <c r="OBT14" s="384"/>
      <c r="OBU14" s="385"/>
      <c r="OBV14" s="385"/>
      <c r="OBW14" s="385"/>
      <c r="OBX14" s="386"/>
      <c r="OBY14" s="387"/>
      <c r="OBZ14" s="387"/>
      <c r="OCA14" s="360"/>
      <c r="OCB14" s="360"/>
      <c r="OCC14" s="384"/>
      <c r="OCD14" s="234"/>
      <c r="OCE14" s="384"/>
      <c r="OCF14" s="384"/>
      <c r="OCG14" s="388"/>
      <c r="OCH14" s="383"/>
      <c r="OCI14" s="384"/>
      <c r="OCJ14" s="384"/>
      <c r="OCK14" s="385"/>
      <c r="OCL14" s="385"/>
      <c r="OCM14" s="385"/>
      <c r="OCN14" s="386"/>
      <c r="OCO14" s="387"/>
      <c r="OCP14" s="387"/>
      <c r="OCQ14" s="360"/>
      <c r="OCR14" s="360"/>
      <c r="OCS14" s="384"/>
      <c r="OCT14" s="234"/>
      <c r="OCU14" s="384"/>
      <c r="OCV14" s="384"/>
      <c r="OCW14" s="388"/>
      <c r="OCX14" s="383"/>
      <c r="OCY14" s="384"/>
      <c r="OCZ14" s="384"/>
      <c r="ODA14" s="385"/>
      <c r="ODB14" s="385"/>
      <c r="ODC14" s="385"/>
      <c r="ODD14" s="386"/>
      <c r="ODE14" s="387"/>
      <c r="ODF14" s="387"/>
      <c r="ODG14" s="360"/>
      <c r="ODH14" s="360"/>
      <c r="ODI14" s="384"/>
      <c r="ODJ14" s="234"/>
      <c r="ODK14" s="384"/>
      <c r="ODL14" s="384"/>
      <c r="ODM14" s="388"/>
      <c r="ODN14" s="383"/>
      <c r="ODO14" s="384"/>
      <c r="ODP14" s="384"/>
      <c r="ODQ14" s="385"/>
      <c r="ODR14" s="385"/>
      <c r="ODS14" s="385"/>
      <c r="ODT14" s="386"/>
      <c r="ODU14" s="387"/>
      <c r="ODV14" s="387"/>
      <c r="ODW14" s="360"/>
      <c r="ODX14" s="360"/>
      <c r="ODY14" s="384"/>
      <c r="ODZ14" s="234"/>
      <c r="OEA14" s="384"/>
      <c r="OEB14" s="384"/>
      <c r="OEC14" s="388"/>
      <c r="OED14" s="383"/>
      <c r="OEE14" s="384"/>
      <c r="OEF14" s="384"/>
      <c r="OEG14" s="385"/>
      <c r="OEH14" s="385"/>
      <c r="OEI14" s="385"/>
      <c r="OEJ14" s="386"/>
      <c r="OEK14" s="387"/>
      <c r="OEL14" s="387"/>
      <c r="OEM14" s="360"/>
      <c r="OEN14" s="360"/>
      <c r="OEO14" s="384"/>
      <c r="OEP14" s="234"/>
      <c r="OEQ14" s="384"/>
      <c r="OER14" s="384"/>
      <c r="OES14" s="388"/>
      <c r="OET14" s="383"/>
      <c r="OEU14" s="384"/>
      <c r="OEV14" s="384"/>
      <c r="OEW14" s="385"/>
      <c r="OEX14" s="385"/>
      <c r="OEY14" s="385"/>
      <c r="OEZ14" s="386"/>
      <c r="OFA14" s="387"/>
      <c r="OFB14" s="387"/>
      <c r="OFC14" s="360"/>
      <c r="OFD14" s="360"/>
      <c r="OFE14" s="384"/>
      <c r="OFF14" s="234"/>
      <c r="OFG14" s="384"/>
      <c r="OFH14" s="384"/>
      <c r="OFI14" s="388"/>
      <c r="OFJ14" s="383"/>
      <c r="OFK14" s="384"/>
      <c r="OFL14" s="384"/>
      <c r="OFM14" s="385"/>
      <c r="OFN14" s="385"/>
      <c r="OFO14" s="385"/>
      <c r="OFP14" s="386"/>
      <c r="OFQ14" s="387"/>
      <c r="OFR14" s="387"/>
      <c r="OFS14" s="360"/>
      <c r="OFT14" s="360"/>
      <c r="OFU14" s="384"/>
      <c r="OFV14" s="234"/>
      <c r="OFW14" s="384"/>
      <c r="OFX14" s="384"/>
      <c r="OFY14" s="388"/>
      <c r="OFZ14" s="383"/>
      <c r="OGA14" s="384"/>
      <c r="OGB14" s="384"/>
      <c r="OGC14" s="385"/>
      <c r="OGD14" s="385"/>
      <c r="OGE14" s="385"/>
      <c r="OGF14" s="386"/>
      <c r="OGG14" s="387"/>
      <c r="OGH14" s="387"/>
      <c r="OGI14" s="360"/>
      <c r="OGJ14" s="360"/>
      <c r="OGK14" s="384"/>
      <c r="OGL14" s="234"/>
      <c r="OGM14" s="384"/>
      <c r="OGN14" s="384"/>
      <c r="OGO14" s="388"/>
      <c r="OGP14" s="383"/>
      <c r="OGQ14" s="384"/>
      <c r="OGR14" s="384"/>
      <c r="OGS14" s="385"/>
      <c r="OGT14" s="385"/>
      <c r="OGU14" s="385"/>
      <c r="OGV14" s="386"/>
      <c r="OGW14" s="387"/>
      <c r="OGX14" s="387"/>
      <c r="OGY14" s="360"/>
      <c r="OGZ14" s="360"/>
      <c r="OHA14" s="384"/>
      <c r="OHB14" s="234"/>
      <c r="OHC14" s="384"/>
      <c r="OHD14" s="384"/>
      <c r="OHE14" s="388"/>
      <c r="OHF14" s="383"/>
      <c r="OHG14" s="384"/>
      <c r="OHH14" s="384"/>
      <c r="OHI14" s="385"/>
      <c r="OHJ14" s="385"/>
      <c r="OHK14" s="385"/>
      <c r="OHL14" s="386"/>
      <c r="OHM14" s="387"/>
      <c r="OHN14" s="387"/>
      <c r="OHO14" s="360"/>
      <c r="OHP14" s="360"/>
      <c r="OHQ14" s="384"/>
      <c r="OHR14" s="234"/>
      <c r="OHS14" s="384"/>
      <c r="OHT14" s="384"/>
      <c r="OHU14" s="388"/>
      <c r="OHV14" s="383"/>
      <c r="OHW14" s="384"/>
      <c r="OHX14" s="384"/>
      <c r="OHY14" s="385"/>
      <c r="OHZ14" s="385"/>
      <c r="OIA14" s="385"/>
      <c r="OIB14" s="386"/>
      <c r="OIC14" s="387"/>
      <c r="OID14" s="387"/>
      <c r="OIE14" s="360"/>
      <c r="OIF14" s="360"/>
      <c r="OIG14" s="384"/>
      <c r="OIH14" s="234"/>
      <c r="OII14" s="384"/>
      <c r="OIJ14" s="384"/>
      <c r="OIK14" s="388"/>
      <c r="OIL14" s="383"/>
      <c r="OIM14" s="384"/>
      <c r="OIN14" s="384"/>
      <c r="OIO14" s="385"/>
      <c r="OIP14" s="385"/>
      <c r="OIQ14" s="385"/>
      <c r="OIR14" s="386"/>
      <c r="OIS14" s="387"/>
      <c r="OIT14" s="387"/>
      <c r="OIU14" s="360"/>
      <c r="OIV14" s="360"/>
      <c r="OIW14" s="384"/>
      <c r="OIX14" s="234"/>
      <c r="OIY14" s="384"/>
      <c r="OIZ14" s="384"/>
      <c r="OJA14" s="388"/>
      <c r="OJB14" s="383"/>
      <c r="OJC14" s="384"/>
      <c r="OJD14" s="384"/>
      <c r="OJE14" s="385"/>
      <c r="OJF14" s="385"/>
      <c r="OJG14" s="385"/>
      <c r="OJH14" s="386"/>
      <c r="OJI14" s="387"/>
      <c r="OJJ14" s="387"/>
      <c r="OJK14" s="360"/>
      <c r="OJL14" s="360"/>
      <c r="OJM14" s="384"/>
      <c r="OJN14" s="234"/>
      <c r="OJO14" s="384"/>
      <c r="OJP14" s="384"/>
      <c r="OJQ14" s="388"/>
      <c r="OJR14" s="383"/>
      <c r="OJS14" s="384"/>
      <c r="OJT14" s="384"/>
      <c r="OJU14" s="385"/>
      <c r="OJV14" s="385"/>
      <c r="OJW14" s="385"/>
      <c r="OJX14" s="386"/>
      <c r="OJY14" s="387"/>
      <c r="OJZ14" s="387"/>
      <c r="OKA14" s="360"/>
      <c r="OKB14" s="360"/>
      <c r="OKC14" s="384"/>
      <c r="OKD14" s="234"/>
      <c r="OKE14" s="384"/>
      <c r="OKF14" s="384"/>
      <c r="OKG14" s="388"/>
      <c r="OKH14" s="383"/>
      <c r="OKI14" s="384"/>
      <c r="OKJ14" s="384"/>
      <c r="OKK14" s="385"/>
      <c r="OKL14" s="385"/>
      <c r="OKM14" s="385"/>
      <c r="OKN14" s="386"/>
      <c r="OKO14" s="387"/>
      <c r="OKP14" s="387"/>
      <c r="OKQ14" s="360"/>
      <c r="OKR14" s="360"/>
      <c r="OKS14" s="384"/>
      <c r="OKT14" s="234"/>
      <c r="OKU14" s="384"/>
      <c r="OKV14" s="384"/>
      <c r="OKW14" s="388"/>
      <c r="OKX14" s="383"/>
      <c r="OKY14" s="384"/>
      <c r="OKZ14" s="384"/>
      <c r="OLA14" s="385"/>
      <c r="OLB14" s="385"/>
      <c r="OLC14" s="385"/>
      <c r="OLD14" s="386"/>
      <c r="OLE14" s="387"/>
      <c r="OLF14" s="387"/>
      <c r="OLG14" s="360"/>
      <c r="OLH14" s="360"/>
      <c r="OLI14" s="384"/>
      <c r="OLJ14" s="234"/>
      <c r="OLK14" s="384"/>
      <c r="OLL14" s="384"/>
      <c r="OLM14" s="388"/>
      <c r="OLN14" s="383"/>
      <c r="OLO14" s="384"/>
      <c r="OLP14" s="384"/>
      <c r="OLQ14" s="385"/>
      <c r="OLR14" s="385"/>
      <c r="OLS14" s="385"/>
      <c r="OLT14" s="386"/>
      <c r="OLU14" s="387"/>
      <c r="OLV14" s="387"/>
      <c r="OLW14" s="360"/>
      <c r="OLX14" s="360"/>
      <c r="OLY14" s="384"/>
      <c r="OLZ14" s="234"/>
      <c r="OMA14" s="384"/>
      <c r="OMB14" s="384"/>
      <c r="OMC14" s="388"/>
      <c r="OMD14" s="383"/>
      <c r="OME14" s="384"/>
      <c r="OMF14" s="384"/>
      <c r="OMG14" s="385"/>
      <c r="OMH14" s="385"/>
      <c r="OMI14" s="385"/>
      <c r="OMJ14" s="386"/>
      <c r="OMK14" s="387"/>
      <c r="OML14" s="387"/>
      <c r="OMM14" s="360"/>
      <c r="OMN14" s="360"/>
      <c r="OMO14" s="384"/>
      <c r="OMP14" s="234"/>
      <c r="OMQ14" s="384"/>
      <c r="OMR14" s="384"/>
      <c r="OMS14" s="388"/>
      <c r="OMT14" s="383"/>
      <c r="OMU14" s="384"/>
      <c r="OMV14" s="384"/>
      <c r="OMW14" s="385"/>
      <c r="OMX14" s="385"/>
      <c r="OMY14" s="385"/>
      <c r="OMZ14" s="386"/>
      <c r="ONA14" s="387"/>
      <c r="ONB14" s="387"/>
      <c r="ONC14" s="360"/>
      <c r="OND14" s="360"/>
      <c r="ONE14" s="384"/>
      <c r="ONF14" s="234"/>
      <c r="ONG14" s="384"/>
      <c r="ONH14" s="384"/>
      <c r="ONI14" s="388"/>
      <c r="ONJ14" s="383"/>
      <c r="ONK14" s="384"/>
      <c r="ONL14" s="384"/>
      <c r="ONM14" s="385"/>
      <c r="ONN14" s="385"/>
      <c r="ONO14" s="385"/>
      <c r="ONP14" s="386"/>
      <c r="ONQ14" s="387"/>
      <c r="ONR14" s="387"/>
      <c r="ONS14" s="360"/>
      <c r="ONT14" s="360"/>
      <c r="ONU14" s="384"/>
      <c r="ONV14" s="234"/>
      <c r="ONW14" s="384"/>
      <c r="ONX14" s="384"/>
      <c r="ONY14" s="388"/>
      <c r="ONZ14" s="383"/>
      <c r="OOA14" s="384"/>
      <c r="OOB14" s="384"/>
      <c r="OOC14" s="385"/>
      <c r="OOD14" s="385"/>
      <c r="OOE14" s="385"/>
      <c r="OOF14" s="386"/>
      <c r="OOG14" s="387"/>
      <c r="OOH14" s="387"/>
      <c r="OOI14" s="360"/>
      <c r="OOJ14" s="360"/>
      <c r="OOK14" s="384"/>
      <c r="OOL14" s="234"/>
      <c r="OOM14" s="384"/>
      <c r="OON14" s="384"/>
      <c r="OOO14" s="388"/>
      <c r="OOP14" s="383"/>
      <c r="OOQ14" s="384"/>
      <c r="OOR14" s="384"/>
      <c r="OOS14" s="385"/>
      <c r="OOT14" s="385"/>
      <c r="OOU14" s="385"/>
      <c r="OOV14" s="386"/>
      <c r="OOW14" s="387"/>
      <c r="OOX14" s="387"/>
      <c r="OOY14" s="360"/>
      <c r="OOZ14" s="360"/>
      <c r="OPA14" s="384"/>
      <c r="OPB14" s="234"/>
      <c r="OPC14" s="384"/>
      <c r="OPD14" s="384"/>
      <c r="OPE14" s="388"/>
      <c r="OPF14" s="383"/>
      <c r="OPG14" s="384"/>
      <c r="OPH14" s="384"/>
      <c r="OPI14" s="385"/>
      <c r="OPJ14" s="385"/>
      <c r="OPK14" s="385"/>
      <c r="OPL14" s="386"/>
      <c r="OPM14" s="387"/>
      <c r="OPN14" s="387"/>
      <c r="OPO14" s="360"/>
      <c r="OPP14" s="360"/>
      <c r="OPQ14" s="384"/>
      <c r="OPR14" s="234"/>
      <c r="OPS14" s="384"/>
      <c r="OPT14" s="384"/>
      <c r="OPU14" s="388"/>
      <c r="OPV14" s="383"/>
      <c r="OPW14" s="384"/>
      <c r="OPX14" s="384"/>
      <c r="OPY14" s="385"/>
      <c r="OPZ14" s="385"/>
      <c r="OQA14" s="385"/>
      <c r="OQB14" s="386"/>
      <c r="OQC14" s="387"/>
      <c r="OQD14" s="387"/>
      <c r="OQE14" s="360"/>
      <c r="OQF14" s="360"/>
      <c r="OQG14" s="384"/>
      <c r="OQH14" s="234"/>
      <c r="OQI14" s="384"/>
      <c r="OQJ14" s="384"/>
      <c r="OQK14" s="388"/>
      <c r="OQL14" s="383"/>
      <c r="OQM14" s="384"/>
      <c r="OQN14" s="384"/>
      <c r="OQO14" s="385"/>
      <c r="OQP14" s="385"/>
      <c r="OQQ14" s="385"/>
      <c r="OQR14" s="386"/>
      <c r="OQS14" s="387"/>
      <c r="OQT14" s="387"/>
      <c r="OQU14" s="360"/>
      <c r="OQV14" s="360"/>
      <c r="OQW14" s="384"/>
      <c r="OQX14" s="234"/>
      <c r="OQY14" s="384"/>
      <c r="OQZ14" s="384"/>
      <c r="ORA14" s="388"/>
      <c r="ORB14" s="383"/>
      <c r="ORC14" s="384"/>
      <c r="ORD14" s="384"/>
      <c r="ORE14" s="385"/>
      <c r="ORF14" s="385"/>
      <c r="ORG14" s="385"/>
      <c r="ORH14" s="386"/>
      <c r="ORI14" s="387"/>
      <c r="ORJ14" s="387"/>
      <c r="ORK14" s="360"/>
      <c r="ORL14" s="360"/>
      <c r="ORM14" s="384"/>
      <c r="ORN14" s="234"/>
      <c r="ORO14" s="384"/>
      <c r="ORP14" s="384"/>
      <c r="ORQ14" s="388"/>
      <c r="ORR14" s="383"/>
      <c r="ORS14" s="384"/>
      <c r="ORT14" s="384"/>
      <c r="ORU14" s="385"/>
      <c r="ORV14" s="385"/>
      <c r="ORW14" s="385"/>
      <c r="ORX14" s="386"/>
      <c r="ORY14" s="387"/>
      <c r="ORZ14" s="387"/>
      <c r="OSA14" s="360"/>
      <c r="OSB14" s="360"/>
      <c r="OSC14" s="384"/>
      <c r="OSD14" s="234"/>
      <c r="OSE14" s="384"/>
      <c r="OSF14" s="384"/>
      <c r="OSG14" s="388"/>
      <c r="OSH14" s="383"/>
      <c r="OSI14" s="384"/>
      <c r="OSJ14" s="384"/>
      <c r="OSK14" s="385"/>
      <c r="OSL14" s="385"/>
      <c r="OSM14" s="385"/>
      <c r="OSN14" s="386"/>
      <c r="OSO14" s="387"/>
      <c r="OSP14" s="387"/>
      <c r="OSQ14" s="360"/>
      <c r="OSR14" s="360"/>
      <c r="OSS14" s="384"/>
      <c r="OST14" s="234"/>
      <c r="OSU14" s="384"/>
      <c r="OSV14" s="384"/>
      <c r="OSW14" s="388"/>
      <c r="OSX14" s="383"/>
      <c r="OSY14" s="384"/>
      <c r="OSZ14" s="384"/>
      <c r="OTA14" s="385"/>
      <c r="OTB14" s="385"/>
      <c r="OTC14" s="385"/>
      <c r="OTD14" s="386"/>
      <c r="OTE14" s="387"/>
      <c r="OTF14" s="387"/>
      <c r="OTG14" s="360"/>
      <c r="OTH14" s="360"/>
      <c r="OTI14" s="384"/>
      <c r="OTJ14" s="234"/>
      <c r="OTK14" s="384"/>
      <c r="OTL14" s="384"/>
      <c r="OTM14" s="388"/>
      <c r="OTN14" s="383"/>
      <c r="OTO14" s="384"/>
      <c r="OTP14" s="384"/>
      <c r="OTQ14" s="385"/>
      <c r="OTR14" s="385"/>
      <c r="OTS14" s="385"/>
      <c r="OTT14" s="386"/>
      <c r="OTU14" s="387"/>
      <c r="OTV14" s="387"/>
      <c r="OTW14" s="360"/>
      <c r="OTX14" s="360"/>
      <c r="OTY14" s="384"/>
      <c r="OTZ14" s="234"/>
      <c r="OUA14" s="384"/>
      <c r="OUB14" s="384"/>
      <c r="OUC14" s="388"/>
      <c r="OUD14" s="383"/>
      <c r="OUE14" s="384"/>
      <c r="OUF14" s="384"/>
      <c r="OUG14" s="385"/>
      <c r="OUH14" s="385"/>
      <c r="OUI14" s="385"/>
      <c r="OUJ14" s="386"/>
      <c r="OUK14" s="387"/>
      <c r="OUL14" s="387"/>
      <c r="OUM14" s="360"/>
      <c r="OUN14" s="360"/>
      <c r="OUO14" s="384"/>
      <c r="OUP14" s="234"/>
      <c r="OUQ14" s="384"/>
      <c r="OUR14" s="384"/>
      <c r="OUS14" s="388"/>
      <c r="OUT14" s="383"/>
      <c r="OUU14" s="384"/>
      <c r="OUV14" s="384"/>
      <c r="OUW14" s="385"/>
      <c r="OUX14" s="385"/>
      <c r="OUY14" s="385"/>
      <c r="OUZ14" s="386"/>
      <c r="OVA14" s="387"/>
      <c r="OVB14" s="387"/>
      <c r="OVC14" s="360"/>
      <c r="OVD14" s="360"/>
      <c r="OVE14" s="384"/>
      <c r="OVF14" s="234"/>
      <c r="OVG14" s="384"/>
      <c r="OVH14" s="384"/>
      <c r="OVI14" s="388"/>
      <c r="OVJ14" s="383"/>
      <c r="OVK14" s="384"/>
      <c r="OVL14" s="384"/>
      <c r="OVM14" s="385"/>
      <c r="OVN14" s="385"/>
      <c r="OVO14" s="385"/>
      <c r="OVP14" s="386"/>
      <c r="OVQ14" s="387"/>
      <c r="OVR14" s="387"/>
      <c r="OVS14" s="360"/>
      <c r="OVT14" s="360"/>
      <c r="OVU14" s="384"/>
      <c r="OVV14" s="234"/>
      <c r="OVW14" s="384"/>
      <c r="OVX14" s="384"/>
      <c r="OVY14" s="388"/>
      <c r="OVZ14" s="383"/>
      <c r="OWA14" s="384"/>
      <c r="OWB14" s="384"/>
      <c r="OWC14" s="385"/>
      <c r="OWD14" s="385"/>
      <c r="OWE14" s="385"/>
      <c r="OWF14" s="386"/>
      <c r="OWG14" s="387"/>
      <c r="OWH14" s="387"/>
      <c r="OWI14" s="360"/>
      <c r="OWJ14" s="360"/>
      <c r="OWK14" s="384"/>
      <c r="OWL14" s="234"/>
      <c r="OWM14" s="384"/>
      <c r="OWN14" s="384"/>
      <c r="OWO14" s="388"/>
      <c r="OWP14" s="383"/>
      <c r="OWQ14" s="384"/>
      <c r="OWR14" s="384"/>
      <c r="OWS14" s="385"/>
      <c r="OWT14" s="385"/>
      <c r="OWU14" s="385"/>
      <c r="OWV14" s="386"/>
      <c r="OWW14" s="387"/>
      <c r="OWX14" s="387"/>
      <c r="OWY14" s="360"/>
      <c r="OWZ14" s="360"/>
      <c r="OXA14" s="384"/>
      <c r="OXB14" s="234"/>
      <c r="OXC14" s="384"/>
      <c r="OXD14" s="384"/>
      <c r="OXE14" s="388"/>
      <c r="OXF14" s="383"/>
      <c r="OXG14" s="384"/>
      <c r="OXH14" s="384"/>
      <c r="OXI14" s="385"/>
      <c r="OXJ14" s="385"/>
      <c r="OXK14" s="385"/>
      <c r="OXL14" s="386"/>
      <c r="OXM14" s="387"/>
      <c r="OXN14" s="387"/>
      <c r="OXO14" s="360"/>
      <c r="OXP14" s="360"/>
      <c r="OXQ14" s="384"/>
      <c r="OXR14" s="234"/>
      <c r="OXS14" s="384"/>
      <c r="OXT14" s="384"/>
      <c r="OXU14" s="388"/>
      <c r="OXV14" s="383"/>
      <c r="OXW14" s="384"/>
      <c r="OXX14" s="384"/>
      <c r="OXY14" s="385"/>
      <c r="OXZ14" s="385"/>
      <c r="OYA14" s="385"/>
      <c r="OYB14" s="386"/>
      <c r="OYC14" s="387"/>
      <c r="OYD14" s="387"/>
      <c r="OYE14" s="360"/>
      <c r="OYF14" s="360"/>
      <c r="OYG14" s="384"/>
      <c r="OYH14" s="234"/>
      <c r="OYI14" s="384"/>
      <c r="OYJ14" s="384"/>
      <c r="OYK14" s="388"/>
      <c r="OYL14" s="383"/>
      <c r="OYM14" s="384"/>
      <c r="OYN14" s="384"/>
      <c r="OYO14" s="385"/>
      <c r="OYP14" s="385"/>
      <c r="OYQ14" s="385"/>
      <c r="OYR14" s="386"/>
      <c r="OYS14" s="387"/>
      <c r="OYT14" s="387"/>
      <c r="OYU14" s="360"/>
      <c r="OYV14" s="360"/>
      <c r="OYW14" s="384"/>
      <c r="OYX14" s="234"/>
      <c r="OYY14" s="384"/>
      <c r="OYZ14" s="384"/>
      <c r="OZA14" s="388"/>
      <c r="OZB14" s="383"/>
      <c r="OZC14" s="384"/>
      <c r="OZD14" s="384"/>
      <c r="OZE14" s="385"/>
      <c r="OZF14" s="385"/>
      <c r="OZG14" s="385"/>
      <c r="OZH14" s="386"/>
      <c r="OZI14" s="387"/>
      <c r="OZJ14" s="387"/>
      <c r="OZK14" s="360"/>
      <c r="OZL14" s="360"/>
      <c r="OZM14" s="384"/>
      <c r="OZN14" s="234"/>
      <c r="OZO14" s="384"/>
      <c r="OZP14" s="384"/>
      <c r="OZQ14" s="388"/>
      <c r="OZR14" s="383"/>
      <c r="OZS14" s="384"/>
      <c r="OZT14" s="384"/>
      <c r="OZU14" s="385"/>
      <c r="OZV14" s="385"/>
      <c r="OZW14" s="385"/>
      <c r="OZX14" s="386"/>
      <c r="OZY14" s="387"/>
      <c r="OZZ14" s="387"/>
      <c r="PAA14" s="360"/>
      <c r="PAB14" s="360"/>
      <c r="PAC14" s="384"/>
      <c r="PAD14" s="234"/>
      <c r="PAE14" s="384"/>
      <c r="PAF14" s="384"/>
      <c r="PAG14" s="388"/>
      <c r="PAH14" s="383"/>
      <c r="PAI14" s="384"/>
      <c r="PAJ14" s="384"/>
      <c r="PAK14" s="385"/>
      <c r="PAL14" s="385"/>
      <c r="PAM14" s="385"/>
      <c r="PAN14" s="386"/>
      <c r="PAO14" s="387"/>
      <c r="PAP14" s="387"/>
      <c r="PAQ14" s="360"/>
      <c r="PAR14" s="360"/>
      <c r="PAS14" s="384"/>
      <c r="PAT14" s="234"/>
      <c r="PAU14" s="384"/>
      <c r="PAV14" s="384"/>
      <c r="PAW14" s="388"/>
      <c r="PAX14" s="383"/>
      <c r="PAY14" s="384"/>
      <c r="PAZ14" s="384"/>
      <c r="PBA14" s="385"/>
      <c r="PBB14" s="385"/>
      <c r="PBC14" s="385"/>
      <c r="PBD14" s="386"/>
      <c r="PBE14" s="387"/>
      <c r="PBF14" s="387"/>
      <c r="PBG14" s="360"/>
      <c r="PBH14" s="360"/>
      <c r="PBI14" s="384"/>
      <c r="PBJ14" s="234"/>
      <c r="PBK14" s="384"/>
      <c r="PBL14" s="384"/>
      <c r="PBM14" s="388"/>
      <c r="PBN14" s="383"/>
      <c r="PBO14" s="384"/>
      <c r="PBP14" s="384"/>
      <c r="PBQ14" s="385"/>
      <c r="PBR14" s="385"/>
      <c r="PBS14" s="385"/>
      <c r="PBT14" s="386"/>
      <c r="PBU14" s="387"/>
      <c r="PBV14" s="387"/>
      <c r="PBW14" s="360"/>
      <c r="PBX14" s="360"/>
      <c r="PBY14" s="384"/>
      <c r="PBZ14" s="234"/>
      <c r="PCA14" s="384"/>
      <c r="PCB14" s="384"/>
      <c r="PCC14" s="388"/>
      <c r="PCD14" s="383"/>
      <c r="PCE14" s="384"/>
      <c r="PCF14" s="384"/>
      <c r="PCG14" s="385"/>
      <c r="PCH14" s="385"/>
      <c r="PCI14" s="385"/>
      <c r="PCJ14" s="386"/>
      <c r="PCK14" s="387"/>
      <c r="PCL14" s="387"/>
      <c r="PCM14" s="360"/>
      <c r="PCN14" s="360"/>
      <c r="PCO14" s="384"/>
      <c r="PCP14" s="234"/>
      <c r="PCQ14" s="384"/>
      <c r="PCR14" s="384"/>
      <c r="PCS14" s="388"/>
      <c r="PCT14" s="383"/>
      <c r="PCU14" s="384"/>
      <c r="PCV14" s="384"/>
      <c r="PCW14" s="385"/>
      <c r="PCX14" s="385"/>
      <c r="PCY14" s="385"/>
      <c r="PCZ14" s="386"/>
      <c r="PDA14" s="387"/>
      <c r="PDB14" s="387"/>
      <c r="PDC14" s="360"/>
      <c r="PDD14" s="360"/>
      <c r="PDE14" s="384"/>
      <c r="PDF14" s="234"/>
      <c r="PDG14" s="384"/>
      <c r="PDH14" s="384"/>
      <c r="PDI14" s="388"/>
      <c r="PDJ14" s="383"/>
      <c r="PDK14" s="384"/>
      <c r="PDL14" s="384"/>
      <c r="PDM14" s="385"/>
      <c r="PDN14" s="385"/>
      <c r="PDO14" s="385"/>
      <c r="PDP14" s="386"/>
      <c r="PDQ14" s="387"/>
      <c r="PDR14" s="387"/>
      <c r="PDS14" s="360"/>
      <c r="PDT14" s="360"/>
      <c r="PDU14" s="384"/>
      <c r="PDV14" s="234"/>
      <c r="PDW14" s="384"/>
      <c r="PDX14" s="384"/>
      <c r="PDY14" s="388"/>
      <c r="PDZ14" s="383"/>
      <c r="PEA14" s="384"/>
      <c r="PEB14" s="384"/>
      <c r="PEC14" s="385"/>
      <c r="PED14" s="385"/>
      <c r="PEE14" s="385"/>
      <c r="PEF14" s="386"/>
      <c r="PEG14" s="387"/>
      <c r="PEH14" s="387"/>
      <c r="PEI14" s="360"/>
      <c r="PEJ14" s="360"/>
      <c r="PEK14" s="384"/>
      <c r="PEL14" s="234"/>
      <c r="PEM14" s="384"/>
      <c r="PEN14" s="384"/>
      <c r="PEO14" s="388"/>
      <c r="PEP14" s="383"/>
      <c r="PEQ14" s="384"/>
      <c r="PER14" s="384"/>
      <c r="PES14" s="385"/>
      <c r="PET14" s="385"/>
      <c r="PEU14" s="385"/>
      <c r="PEV14" s="386"/>
      <c r="PEW14" s="387"/>
      <c r="PEX14" s="387"/>
      <c r="PEY14" s="360"/>
      <c r="PEZ14" s="360"/>
      <c r="PFA14" s="384"/>
      <c r="PFB14" s="234"/>
      <c r="PFC14" s="384"/>
      <c r="PFD14" s="384"/>
      <c r="PFE14" s="388"/>
      <c r="PFF14" s="383"/>
      <c r="PFG14" s="384"/>
      <c r="PFH14" s="384"/>
      <c r="PFI14" s="385"/>
      <c r="PFJ14" s="385"/>
      <c r="PFK14" s="385"/>
      <c r="PFL14" s="386"/>
      <c r="PFM14" s="387"/>
      <c r="PFN14" s="387"/>
      <c r="PFO14" s="360"/>
      <c r="PFP14" s="360"/>
      <c r="PFQ14" s="384"/>
      <c r="PFR14" s="234"/>
      <c r="PFS14" s="384"/>
      <c r="PFT14" s="384"/>
      <c r="PFU14" s="388"/>
      <c r="PFV14" s="383"/>
      <c r="PFW14" s="384"/>
      <c r="PFX14" s="384"/>
      <c r="PFY14" s="385"/>
      <c r="PFZ14" s="385"/>
      <c r="PGA14" s="385"/>
      <c r="PGB14" s="386"/>
      <c r="PGC14" s="387"/>
      <c r="PGD14" s="387"/>
      <c r="PGE14" s="360"/>
      <c r="PGF14" s="360"/>
      <c r="PGG14" s="384"/>
      <c r="PGH14" s="234"/>
      <c r="PGI14" s="384"/>
      <c r="PGJ14" s="384"/>
      <c r="PGK14" s="388"/>
      <c r="PGL14" s="383"/>
      <c r="PGM14" s="384"/>
      <c r="PGN14" s="384"/>
      <c r="PGO14" s="385"/>
      <c r="PGP14" s="385"/>
      <c r="PGQ14" s="385"/>
      <c r="PGR14" s="386"/>
      <c r="PGS14" s="387"/>
      <c r="PGT14" s="387"/>
      <c r="PGU14" s="360"/>
      <c r="PGV14" s="360"/>
      <c r="PGW14" s="384"/>
      <c r="PGX14" s="234"/>
      <c r="PGY14" s="384"/>
      <c r="PGZ14" s="384"/>
      <c r="PHA14" s="388"/>
      <c r="PHB14" s="383"/>
      <c r="PHC14" s="384"/>
      <c r="PHD14" s="384"/>
      <c r="PHE14" s="385"/>
      <c r="PHF14" s="385"/>
      <c r="PHG14" s="385"/>
      <c r="PHH14" s="386"/>
      <c r="PHI14" s="387"/>
      <c r="PHJ14" s="387"/>
      <c r="PHK14" s="360"/>
      <c r="PHL14" s="360"/>
      <c r="PHM14" s="384"/>
      <c r="PHN14" s="234"/>
      <c r="PHO14" s="384"/>
      <c r="PHP14" s="384"/>
      <c r="PHQ14" s="388"/>
      <c r="PHR14" s="383"/>
      <c r="PHS14" s="384"/>
      <c r="PHT14" s="384"/>
      <c r="PHU14" s="385"/>
      <c r="PHV14" s="385"/>
      <c r="PHW14" s="385"/>
      <c r="PHX14" s="386"/>
      <c r="PHY14" s="387"/>
      <c r="PHZ14" s="387"/>
      <c r="PIA14" s="360"/>
      <c r="PIB14" s="360"/>
      <c r="PIC14" s="384"/>
      <c r="PID14" s="234"/>
      <c r="PIE14" s="384"/>
      <c r="PIF14" s="384"/>
      <c r="PIG14" s="388"/>
      <c r="PIH14" s="383"/>
      <c r="PII14" s="384"/>
      <c r="PIJ14" s="384"/>
      <c r="PIK14" s="385"/>
      <c r="PIL14" s="385"/>
      <c r="PIM14" s="385"/>
      <c r="PIN14" s="386"/>
      <c r="PIO14" s="387"/>
      <c r="PIP14" s="387"/>
      <c r="PIQ14" s="360"/>
      <c r="PIR14" s="360"/>
      <c r="PIS14" s="384"/>
      <c r="PIT14" s="234"/>
      <c r="PIU14" s="384"/>
      <c r="PIV14" s="384"/>
      <c r="PIW14" s="388"/>
      <c r="PIX14" s="383"/>
      <c r="PIY14" s="384"/>
      <c r="PIZ14" s="384"/>
      <c r="PJA14" s="385"/>
      <c r="PJB14" s="385"/>
      <c r="PJC14" s="385"/>
      <c r="PJD14" s="386"/>
      <c r="PJE14" s="387"/>
      <c r="PJF14" s="387"/>
      <c r="PJG14" s="360"/>
      <c r="PJH14" s="360"/>
      <c r="PJI14" s="384"/>
      <c r="PJJ14" s="234"/>
      <c r="PJK14" s="384"/>
      <c r="PJL14" s="384"/>
      <c r="PJM14" s="388"/>
      <c r="PJN14" s="383"/>
      <c r="PJO14" s="384"/>
      <c r="PJP14" s="384"/>
      <c r="PJQ14" s="385"/>
      <c r="PJR14" s="385"/>
      <c r="PJS14" s="385"/>
      <c r="PJT14" s="386"/>
      <c r="PJU14" s="387"/>
      <c r="PJV14" s="387"/>
      <c r="PJW14" s="360"/>
      <c r="PJX14" s="360"/>
      <c r="PJY14" s="384"/>
      <c r="PJZ14" s="234"/>
      <c r="PKA14" s="384"/>
      <c r="PKB14" s="384"/>
      <c r="PKC14" s="388"/>
      <c r="PKD14" s="383"/>
      <c r="PKE14" s="384"/>
      <c r="PKF14" s="384"/>
      <c r="PKG14" s="385"/>
      <c r="PKH14" s="385"/>
      <c r="PKI14" s="385"/>
      <c r="PKJ14" s="386"/>
      <c r="PKK14" s="387"/>
      <c r="PKL14" s="387"/>
      <c r="PKM14" s="360"/>
      <c r="PKN14" s="360"/>
      <c r="PKO14" s="384"/>
      <c r="PKP14" s="234"/>
      <c r="PKQ14" s="384"/>
      <c r="PKR14" s="384"/>
      <c r="PKS14" s="388"/>
      <c r="PKT14" s="383"/>
      <c r="PKU14" s="384"/>
      <c r="PKV14" s="384"/>
      <c r="PKW14" s="385"/>
      <c r="PKX14" s="385"/>
      <c r="PKY14" s="385"/>
      <c r="PKZ14" s="386"/>
      <c r="PLA14" s="387"/>
      <c r="PLB14" s="387"/>
      <c r="PLC14" s="360"/>
      <c r="PLD14" s="360"/>
      <c r="PLE14" s="384"/>
      <c r="PLF14" s="234"/>
      <c r="PLG14" s="384"/>
      <c r="PLH14" s="384"/>
      <c r="PLI14" s="388"/>
      <c r="PLJ14" s="383"/>
      <c r="PLK14" s="384"/>
      <c r="PLL14" s="384"/>
      <c r="PLM14" s="385"/>
      <c r="PLN14" s="385"/>
      <c r="PLO14" s="385"/>
      <c r="PLP14" s="386"/>
      <c r="PLQ14" s="387"/>
      <c r="PLR14" s="387"/>
      <c r="PLS14" s="360"/>
      <c r="PLT14" s="360"/>
      <c r="PLU14" s="384"/>
      <c r="PLV14" s="234"/>
      <c r="PLW14" s="384"/>
      <c r="PLX14" s="384"/>
      <c r="PLY14" s="388"/>
      <c r="PLZ14" s="383"/>
      <c r="PMA14" s="384"/>
      <c r="PMB14" s="384"/>
      <c r="PMC14" s="385"/>
      <c r="PMD14" s="385"/>
      <c r="PME14" s="385"/>
      <c r="PMF14" s="386"/>
      <c r="PMG14" s="387"/>
      <c r="PMH14" s="387"/>
      <c r="PMI14" s="360"/>
      <c r="PMJ14" s="360"/>
      <c r="PMK14" s="384"/>
      <c r="PML14" s="234"/>
      <c r="PMM14" s="384"/>
      <c r="PMN14" s="384"/>
      <c r="PMO14" s="388"/>
      <c r="PMP14" s="383"/>
      <c r="PMQ14" s="384"/>
      <c r="PMR14" s="384"/>
      <c r="PMS14" s="385"/>
      <c r="PMT14" s="385"/>
      <c r="PMU14" s="385"/>
      <c r="PMV14" s="386"/>
      <c r="PMW14" s="387"/>
      <c r="PMX14" s="387"/>
      <c r="PMY14" s="360"/>
      <c r="PMZ14" s="360"/>
      <c r="PNA14" s="384"/>
      <c r="PNB14" s="234"/>
      <c r="PNC14" s="384"/>
      <c r="PND14" s="384"/>
      <c r="PNE14" s="388"/>
      <c r="PNF14" s="383"/>
      <c r="PNG14" s="384"/>
      <c r="PNH14" s="384"/>
      <c r="PNI14" s="385"/>
      <c r="PNJ14" s="385"/>
      <c r="PNK14" s="385"/>
      <c r="PNL14" s="386"/>
      <c r="PNM14" s="387"/>
      <c r="PNN14" s="387"/>
      <c r="PNO14" s="360"/>
      <c r="PNP14" s="360"/>
      <c r="PNQ14" s="384"/>
      <c r="PNR14" s="234"/>
      <c r="PNS14" s="384"/>
      <c r="PNT14" s="384"/>
      <c r="PNU14" s="388"/>
      <c r="PNV14" s="383"/>
      <c r="PNW14" s="384"/>
      <c r="PNX14" s="384"/>
      <c r="PNY14" s="385"/>
      <c r="PNZ14" s="385"/>
      <c r="POA14" s="385"/>
      <c r="POB14" s="386"/>
      <c r="POC14" s="387"/>
      <c r="POD14" s="387"/>
      <c r="POE14" s="360"/>
      <c r="POF14" s="360"/>
      <c r="POG14" s="384"/>
      <c r="POH14" s="234"/>
      <c r="POI14" s="384"/>
      <c r="POJ14" s="384"/>
      <c r="POK14" s="388"/>
      <c r="POL14" s="383"/>
      <c r="POM14" s="384"/>
      <c r="PON14" s="384"/>
      <c r="POO14" s="385"/>
      <c r="POP14" s="385"/>
      <c r="POQ14" s="385"/>
      <c r="POR14" s="386"/>
      <c r="POS14" s="387"/>
      <c r="POT14" s="387"/>
      <c r="POU14" s="360"/>
      <c r="POV14" s="360"/>
      <c r="POW14" s="384"/>
      <c r="POX14" s="234"/>
      <c r="POY14" s="384"/>
      <c r="POZ14" s="384"/>
      <c r="PPA14" s="388"/>
      <c r="PPB14" s="383"/>
      <c r="PPC14" s="384"/>
      <c r="PPD14" s="384"/>
      <c r="PPE14" s="385"/>
      <c r="PPF14" s="385"/>
      <c r="PPG14" s="385"/>
      <c r="PPH14" s="386"/>
      <c r="PPI14" s="387"/>
      <c r="PPJ14" s="387"/>
      <c r="PPK14" s="360"/>
      <c r="PPL14" s="360"/>
      <c r="PPM14" s="384"/>
      <c r="PPN14" s="234"/>
      <c r="PPO14" s="384"/>
      <c r="PPP14" s="384"/>
      <c r="PPQ14" s="388"/>
      <c r="PPR14" s="383"/>
      <c r="PPS14" s="384"/>
      <c r="PPT14" s="384"/>
      <c r="PPU14" s="385"/>
      <c r="PPV14" s="385"/>
      <c r="PPW14" s="385"/>
      <c r="PPX14" s="386"/>
      <c r="PPY14" s="387"/>
      <c r="PPZ14" s="387"/>
      <c r="PQA14" s="360"/>
      <c r="PQB14" s="360"/>
      <c r="PQC14" s="384"/>
      <c r="PQD14" s="234"/>
      <c r="PQE14" s="384"/>
      <c r="PQF14" s="384"/>
      <c r="PQG14" s="388"/>
      <c r="PQH14" s="383"/>
      <c r="PQI14" s="384"/>
      <c r="PQJ14" s="384"/>
      <c r="PQK14" s="385"/>
      <c r="PQL14" s="385"/>
      <c r="PQM14" s="385"/>
      <c r="PQN14" s="386"/>
      <c r="PQO14" s="387"/>
      <c r="PQP14" s="387"/>
      <c r="PQQ14" s="360"/>
      <c r="PQR14" s="360"/>
      <c r="PQS14" s="384"/>
      <c r="PQT14" s="234"/>
      <c r="PQU14" s="384"/>
      <c r="PQV14" s="384"/>
      <c r="PQW14" s="388"/>
      <c r="PQX14" s="383"/>
      <c r="PQY14" s="384"/>
      <c r="PQZ14" s="384"/>
      <c r="PRA14" s="385"/>
      <c r="PRB14" s="385"/>
      <c r="PRC14" s="385"/>
      <c r="PRD14" s="386"/>
      <c r="PRE14" s="387"/>
      <c r="PRF14" s="387"/>
      <c r="PRG14" s="360"/>
      <c r="PRH14" s="360"/>
      <c r="PRI14" s="384"/>
      <c r="PRJ14" s="234"/>
      <c r="PRK14" s="384"/>
      <c r="PRL14" s="384"/>
      <c r="PRM14" s="388"/>
      <c r="PRN14" s="383"/>
      <c r="PRO14" s="384"/>
      <c r="PRP14" s="384"/>
      <c r="PRQ14" s="385"/>
      <c r="PRR14" s="385"/>
      <c r="PRS14" s="385"/>
      <c r="PRT14" s="386"/>
      <c r="PRU14" s="387"/>
      <c r="PRV14" s="387"/>
      <c r="PRW14" s="360"/>
      <c r="PRX14" s="360"/>
      <c r="PRY14" s="384"/>
      <c r="PRZ14" s="234"/>
      <c r="PSA14" s="384"/>
      <c r="PSB14" s="384"/>
      <c r="PSC14" s="388"/>
      <c r="PSD14" s="383"/>
      <c r="PSE14" s="384"/>
      <c r="PSF14" s="384"/>
      <c r="PSG14" s="385"/>
      <c r="PSH14" s="385"/>
      <c r="PSI14" s="385"/>
      <c r="PSJ14" s="386"/>
      <c r="PSK14" s="387"/>
      <c r="PSL14" s="387"/>
      <c r="PSM14" s="360"/>
      <c r="PSN14" s="360"/>
      <c r="PSO14" s="384"/>
      <c r="PSP14" s="234"/>
      <c r="PSQ14" s="384"/>
      <c r="PSR14" s="384"/>
      <c r="PSS14" s="388"/>
      <c r="PST14" s="383"/>
      <c r="PSU14" s="384"/>
      <c r="PSV14" s="384"/>
      <c r="PSW14" s="385"/>
      <c r="PSX14" s="385"/>
      <c r="PSY14" s="385"/>
      <c r="PSZ14" s="386"/>
      <c r="PTA14" s="387"/>
      <c r="PTB14" s="387"/>
      <c r="PTC14" s="360"/>
      <c r="PTD14" s="360"/>
      <c r="PTE14" s="384"/>
      <c r="PTF14" s="234"/>
      <c r="PTG14" s="384"/>
      <c r="PTH14" s="384"/>
      <c r="PTI14" s="388"/>
      <c r="PTJ14" s="383"/>
      <c r="PTK14" s="384"/>
      <c r="PTL14" s="384"/>
      <c r="PTM14" s="385"/>
      <c r="PTN14" s="385"/>
      <c r="PTO14" s="385"/>
      <c r="PTP14" s="386"/>
      <c r="PTQ14" s="387"/>
      <c r="PTR14" s="387"/>
      <c r="PTS14" s="360"/>
      <c r="PTT14" s="360"/>
      <c r="PTU14" s="384"/>
      <c r="PTV14" s="234"/>
      <c r="PTW14" s="384"/>
      <c r="PTX14" s="384"/>
      <c r="PTY14" s="388"/>
      <c r="PTZ14" s="383"/>
      <c r="PUA14" s="384"/>
      <c r="PUB14" s="384"/>
      <c r="PUC14" s="385"/>
      <c r="PUD14" s="385"/>
      <c r="PUE14" s="385"/>
      <c r="PUF14" s="386"/>
      <c r="PUG14" s="387"/>
      <c r="PUH14" s="387"/>
      <c r="PUI14" s="360"/>
      <c r="PUJ14" s="360"/>
      <c r="PUK14" s="384"/>
      <c r="PUL14" s="234"/>
      <c r="PUM14" s="384"/>
      <c r="PUN14" s="384"/>
      <c r="PUO14" s="388"/>
      <c r="PUP14" s="383"/>
      <c r="PUQ14" s="384"/>
      <c r="PUR14" s="384"/>
      <c r="PUS14" s="385"/>
      <c r="PUT14" s="385"/>
      <c r="PUU14" s="385"/>
      <c r="PUV14" s="386"/>
      <c r="PUW14" s="387"/>
      <c r="PUX14" s="387"/>
      <c r="PUY14" s="360"/>
      <c r="PUZ14" s="360"/>
      <c r="PVA14" s="384"/>
      <c r="PVB14" s="234"/>
      <c r="PVC14" s="384"/>
      <c r="PVD14" s="384"/>
      <c r="PVE14" s="388"/>
      <c r="PVF14" s="383"/>
      <c r="PVG14" s="384"/>
      <c r="PVH14" s="384"/>
      <c r="PVI14" s="385"/>
      <c r="PVJ14" s="385"/>
      <c r="PVK14" s="385"/>
      <c r="PVL14" s="386"/>
      <c r="PVM14" s="387"/>
      <c r="PVN14" s="387"/>
      <c r="PVO14" s="360"/>
      <c r="PVP14" s="360"/>
      <c r="PVQ14" s="384"/>
      <c r="PVR14" s="234"/>
      <c r="PVS14" s="384"/>
      <c r="PVT14" s="384"/>
      <c r="PVU14" s="388"/>
      <c r="PVV14" s="383"/>
      <c r="PVW14" s="384"/>
      <c r="PVX14" s="384"/>
      <c r="PVY14" s="385"/>
      <c r="PVZ14" s="385"/>
      <c r="PWA14" s="385"/>
      <c r="PWB14" s="386"/>
      <c r="PWC14" s="387"/>
      <c r="PWD14" s="387"/>
      <c r="PWE14" s="360"/>
      <c r="PWF14" s="360"/>
      <c r="PWG14" s="384"/>
      <c r="PWH14" s="234"/>
      <c r="PWI14" s="384"/>
      <c r="PWJ14" s="384"/>
      <c r="PWK14" s="388"/>
      <c r="PWL14" s="383"/>
      <c r="PWM14" s="384"/>
      <c r="PWN14" s="384"/>
      <c r="PWO14" s="385"/>
      <c r="PWP14" s="385"/>
      <c r="PWQ14" s="385"/>
      <c r="PWR14" s="386"/>
      <c r="PWS14" s="387"/>
      <c r="PWT14" s="387"/>
      <c r="PWU14" s="360"/>
      <c r="PWV14" s="360"/>
      <c r="PWW14" s="384"/>
      <c r="PWX14" s="234"/>
      <c r="PWY14" s="384"/>
      <c r="PWZ14" s="384"/>
      <c r="PXA14" s="388"/>
      <c r="PXB14" s="383"/>
      <c r="PXC14" s="384"/>
      <c r="PXD14" s="384"/>
      <c r="PXE14" s="385"/>
      <c r="PXF14" s="385"/>
      <c r="PXG14" s="385"/>
      <c r="PXH14" s="386"/>
      <c r="PXI14" s="387"/>
      <c r="PXJ14" s="387"/>
      <c r="PXK14" s="360"/>
      <c r="PXL14" s="360"/>
      <c r="PXM14" s="384"/>
      <c r="PXN14" s="234"/>
      <c r="PXO14" s="384"/>
      <c r="PXP14" s="384"/>
      <c r="PXQ14" s="388"/>
      <c r="PXR14" s="383"/>
      <c r="PXS14" s="384"/>
      <c r="PXT14" s="384"/>
      <c r="PXU14" s="385"/>
      <c r="PXV14" s="385"/>
      <c r="PXW14" s="385"/>
      <c r="PXX14" s="386"/>
      <c r="PXY14" s="387"/>
      <c r="PXZ14" s="387"/>
      <c r="PYA14" s="360"/>
      <c r="PYB14" s="360"/>
      <c r="PYC14" s="384"/>
      <c r="PYD14" s="234"/>
      <c r="PYE14" s="384"/>
      <c r="PYF14" s="384"/>
      <c r="PYG14" s="388"/>
      <c r="PYH14" s="383"/>
      <c r="PYI14" s="384"/>
      <c r="PYJ14" s="384"/>
      <c r="PYK14" s="385"/>
      <c r="PYL14" s="385"/>
      <c r="PYM14" s="385"/>
      <c r="PYN14" s="386"/>
      <c r="PYO14" s="387"/>
      <c r="PYP14" s="387"/>
      <c r="PYQ14" s="360"/>
      <c r="PYR14" s="360"/>
      <c r="PYS14" s="384"/>
      <c r="PYT14" s="234"/>
      <c r="PYU14" s="384"/>
      <c r="PYV14" s="384"/>
      <c r="PYW14" s="388"/>
      <c r="PYX14" s="383"/>
      <c r="PYY14" s="384"/>
      <c r="PYZ14" s="384"/>
      <c r="PZA14" s="385"/>
      <c r="PZB14" s="385"/>
      <c r="PZC14" s="385"/>
      <c r="PZD14" s="386"/>
      <c r="PZE14" s="387"/>
      <c r="PZF14" s="387"/>
      <c r="PZG14" s="360"/>
      <c r="PZH14" s="360"/>
      <c r="PZI14" s="384"/>
      <c r="PZJ14" s="234"/>
      <c r="PZK14" s="384"/>
      <c r="PZL14" s="384"/>
      <c r="PZM14" s="388"/>
      <c r="PZN14" s="383"/>
      <c r="PZO14" s="384"/>
      <c r="PZP14" s="384"/>
      <c r="PZQ14" s="385"/>
      <c r="PZR14" s="385"/>
      <c r="PZS14" s="385"/>
      <c r="PZT14" s="386"/>
      <c r="PZU14" s="387"/>
      <c r="PZV14" s="387"/>
      <c r="PZW14" s="360"/>
      <c r="PZX14" s="360"/>
      <c r="PZY14" s="384"/>
      <c r="PZZ14" s="234"/>
      <c r="QAA14" s="384"/>
      <c r="QAB14" s="384"/>
      <c r="QAC14" s="388"/>
      <c r="QAD14" s="383"/>
      <c r="QAE14" s="384"/>
      <c r="QAF14" s="384"/>
      <c r="QAG14" s="385"/>
      <c r="QAH14" s="385"/>
      <c r="QAI14" s="385"/>
      <c r="QAJ14" s="386"/>
      <c r="QAK14" s="387"/>
      <c r="QAL14" s="387"/>
      <c r="QAM14" s="360"/>
      <c r="QAN14" s="360"/>
      <c r="QAO14" s="384"/>
      <c r="QAP14" s="234"/>
      <c r="QAQ14" s="384"/>
      <c r="QAR14" s="384"/>
      <c r="QAS14" s="388"/>
      <c r="QAT14" s="383"/>
      <c r="QAU14" s="384"/>
      <c r="QAV14" s="384"/>
      <c r="QAW14" s="385"/>
      <c r="QAX14" s="385"/>
      <c r="QAY14" s="385"/>
      <c r="QAZ14" s="386"/>
      <c r="QBA14" s="387"/>
      <c r="QBB14" s="387"/>
      <c r="QBC14" s="360"/>
      <c r="QBD14" s="360"/>
      <c r="QBE14" s="384"/>
      <c r="QBF14" s="234"/>
      <c r="QBG14" s="384"/>
      <c r="QBH14" s="384"/>
      <c r="QBI14" s="388"/>
      <c r="QBJ14" s="383"/>
      <c r="QBK14" s="384"/>
      <c r="QBL14" s="384"/>
      <c r="QBM14" s="385"/>
      <c r="QBN14" s="385"/>
      <c r="QBO14" s="385"/>
      <c r="QBP14" s="386"/>
      <c r="QBQ14" s="387"/>
      <c r="QBR14" s="387"/>
      <c r="QBS14" s="360"/>
      <c r="QBT14" s="360"/>
      <c r="QBU14" s="384"/>
      <c r="QBV14" s="234"/>
      <c r="QBW14" s="384"/>
      <c r="QBX14" s="384"/>
      <c r="QBY14" s="388"/>
      <c r="QBZ14" s="383"/>
      <c r="QCA14" s="384"/>
      <c r="QCB14" s="384"/>
      <c r="QCC14" s="385"/>
      <c r="QCD14" s="385"/>
      <c r="QCE14" s="385"/>
      <c r="QCF14" s="386"/>
      <c r="QCG14" s="387"/>
      <c r="QCH14" s="387"/>
      <c r="QCI14" s="360"/>
      <c r="QCJ14" s="360"/>
      <c r="QCK14" s="384"/>
      <c r="QCL14" s="234"/>
      <c r="QCM14" s="384"/>
      <c r="QCN14" s="384"/>
      <c r="QCO14" s="388"/>
      <c r="QCP14" s="383"/>
      <c r="QCQ14" s="384"/>
      <c r="QCR14" s="384"/>
      <c r="QCS14" s="385"/>
      <c r="QCT14" s="385"/>
      <c r="QCU14" s="385"/>
      <c r="QCV14" s="386"/>
      <c r="QCW14" s="387"/>
      <c r="QCX14" s="387"/>
      <c r="QCY14" s="360"/>
      <c r="QCZ14" s="360"/>
      <c r="QDA14" s="384"/>
      <c r="QDB14" s="234"/>
      <c r="QDC14" s="384"/>
      <c r="QDD14" s="384"/>
      <c r="QDE14" s="388"/>
      <c r="QDF14" s="383"/>
      <c r="QDG14" s="384"/>
      <c r="QDH14" s="384"/>
      <c r="QDI14" s="385"/>
      <c r="QDJ14" s="385"/>
      <c r="QDK14" s="385"/>
      <c r="QDL14" s="386"/>
      <c r="QDM14" s="387"/>
      <c r="QDN14" s="387"/>
      <c r="QDO14" s="360"/>
      <c r="QDP14" s="360"/>
      <c r="QDQ14" s="384"/>
      <c r="QDR14" s="234"/>
      <c r="QDS14" s="384"/>
      <c r="QDT14" s="384"/>
      <c r="QDU14" s="388"/>
      <c r="QDV14" s="383"/>
      <c r="QDW14" s="384"/>
      <c r="QDX14" s="384"/>
      <c r="QDY14" s="385"/>
      <c r="QDZ14" s="385"/>
      <c r="QEA14" s="385"/>
      <c r="QEB14" s="386"/>
      <c r="QEC14" s="387"/>
      <c r="QED14" s="387"/>
      <c r="QEE14" s="360"/>
      <c r="QEF14" s="360"/>
      <c r="QEG14" s="384"/>
      <c r="QEH14" s="234"/>
      <c r="QEI14" s="384"/>
      <c r="QEJ14" s="384"/>
      <c r="QEK14" s="388"/>
      <c r="QEL14" s="383"/>
      <c r="QEM14" s="384"/>
      <c r="QEN14" s="384"/>
      <c r="QEO14" s="385"/>
      <c r="QEP14" s="385"/>
      <c r="QEQ14" s="385"/>
      <c r="QER14" s="386"/>
      <c r="QES14" s="387"/>
      <c r="QET14" s="387"/>
      <c r="QEU14" s="360"/>
      <c r="QEV14" s="360"/>
      <c r="QEW14" s="384"/>
      <c r="QEX14" s="234"/>
      <c r="QEY14" s="384"/>
      <c r="QEZ14" s="384"/>
      <c r="QFA14" s="388"/>
      <c r="QFB14" s="383"/>
      <c r="QFC14" s="384"/>
      <c r="QFD14" s="384"/>
      <c r="QFE14" s="385"/>
      <c r="QFF14" s="385"/>
      <c r="QFG14" s="385"/>
      <c r="QFH14" s="386"/>
      <c r="QFI14" s="387"/>
      <c r="QFJ14" s="387"/>
      <c r="QFK14" s="360"/>
      <c r="QFL14" s="360"/>
      <c r="QFM14" s="384"/>
      <c r="QFN14" s="234"/>
      <c r="QFO14" s="384"/>
      <c r="QFP14" s="384"/>
      <c r="QFQ14" s="388"/>
      <c r="QFR14" s="383"/>
      <c r="QFS14" s="384"/>
      <c r="QFT14" s="384"/>
      <c r="QFU14" s="385"/>
      <c r="QFV14" s="385"/>
      <c r="QFW14" s="385"/>
      <c r="QFX14" s="386"/>
      <c r="QFY14" s="387"/>
      <c r="QFZ14" s="387"/>
      <c r="QGA14" s="360"/>
      <c r="QGB14" s="360"/>
      <c r="QGC14" s="384"/>
      <c r="QGD14" s="234"/>
      <c r="QGE14" s="384"/>
      <c r="QGF14" s="384"/>
      <c r="QGG14" s="388"/>
      <c r="QGH14" s="383"/>
      <c r="QGI14" s="384"/>
      <c r="QGJ14" s="384"/>
      <c r="QGK14" s="385"/>
      <c r="QGL14" s="385"/>
      <c r="QGM14" s="385"/>
      <c r="QGN14" s="386"/>
      <c r="QGO14" s="387"/>
      <c r="QGP14" s="387"/>
      <c r="QGQ14" s="360"/>
      <c r="QGR14" s="360"/>
      <c r="QGS14" s="384"/>
      <c r="QGT14" s="234"/>
      <c r="QGU14" s="384"/>
      <c r="QGV14" s="384"/>
      <c r="QGW14" s="388"/>
      <c r="QGX14" s="383"/>
      <c r="QGY14" s="384"/>
      <c r="QGZ14" s="384"/>
      <c r="QHA14" s="385"/>
      <c r="QHB14" s="385"/>
      <c r="QHC14" s="385"/>
      <c r="QHD14" s="386"/>
      <c r="QHE14" s="387"/>
      <c r="QHF14" s="387"/>
      <c r="QHG14" s="360"/>
      <c r="QHH14" s="360"/>
      <c r="QHI14" s="384"/>
      <c r="QHJ14" s="234"/>
      <c r="QHK14" s="384"/>
      <c r="QHL14" s="384"/>
      <c r="QHM14" s="388"/>
      <c r="QHN14" s="383"/>
      <c r="QHO14" s="384"/>
      <c r="QHP14" s="384"/>
      <c r="QHQ14" s="385"/>
      <c r="QHR14" s="385"/>
      <c r="QHS14" s="385"/>
      <c r="QHT14" s="386"/>
      <c r="QHU14" s="387"/>
      <c r="QHV14" s="387"/>
      <c r="QHW14" s="360"/>
      <c r="QHX14" s="360"/>
      <c r="QHY14" s="384"/>
      <c r="QHZ14" s="234"/>
      <c r="QIA14" s="384"/>
      <c r="QIB14" s="384"/>
      <c r="QIC14" s="388"/>
      <c r="QID14" s="383"/>
      <c r="QIE14" s="384"/>
      <c r="QIF14" s="384"/>
      <c r="QIG14" s="385"/>
      <c r="QIH14" s="385"/>
      <c r="QII14" s="385"/>
      <c r="QIJ14" s="386"/>
      <c r="QIK14" s="387"/>
      <c r="QIL14" s="387"/>
      <c r="QIM14" s="360"/>
      <c r="QIN14" s="360"/>
      <c r="QIO14" s="384"/>
      <c r="QIP14" s="234"/>
      <c r="QIQ14" s="384"/>
      <c r="QIR14" s="384"/>
      <c r="QIS14" s="388"/>
      <c r="QIT14" s="383"/>
      <c r="QIU14" s="384"/>
      <c r="QIV14" s="384"/>
      <c r="QIW14" s="385"/>
      <c r="QIX14" s="385"/>
      <c r="QIY14" s="385"/>
      <c r="QIZ14" s="386"/>
      <c r="QJA14" s="387"/>
      <c r="QJB14" s="387"/>
      <c r="QJC14" s="360"/>
      <c r="QJD14" s="360"/>
      <c r="QJE14" s="384"/>
      <c r="QJF14" s="234"/>
      <c r="QJG14" s="384"/>
      <c r="QJH14" s="384"/>
      <c r="QJI14" s="388"/>
      <c r="QJJ14" s="383"/>
      <c r="QJK14" s="384"/>
      <c r="QJL14" s="384"/>
      <c r="QJM14" s="385"/>
      <c r="QJN14" s="385"/>
      <c r="QJO14" s="385"/>
      <c r="QJP14" s="386"/>
      <c r="QJQ14" s="387"/>
      <c r="QJR14" s="387"/>
      <c r="QJS14" s="360"/>
      <c r="QJT14" s="360"/>
      <c r="QJU14" s="384"/>
      <c r="QJV14" s="234"/>
      <c r="QJW14" s="384"/>
      <c r="QJX14" s="384"/>
      <c r="QJY14" s="388"/>
      <c r="QJZ14" s="383"/>
      <c r="QKA14" s="384"/>
      <c r="QKB14" s="384"/>
      <c r="QKC14" s="385"/>
      <c r="QKD14" s="385"/>
      <c r="QKE14" s="385"/>
      <c r="QKF14" s="386"/>
      <c r="QKG14" s="387"/>
      <c r="QKH14" s="387"/>
      <c r="QKI14" s="360"/>
      <c r="QKJ14" s="360"/>
      <c r="QKK14" s="384"/>
      <c r="QKL14" s="234"/>
      <c r="QKM14" s="384"/>
      <c r="QKN14" s="384"/>
      <c r="QKO14" s="388"/>
      <c r="QKP14" s="383"/>
      <c r="QKQ14" s="384"/>
      <c r="QKR14" s="384"/>
      <c r="QKS14" s="385"/>
      <c r="QKT14" s="385"/>
      <c r="QKU14" s="385"/>
      <c r="QKV14" s="386"/>
      <c r="QKW14" s="387"/>
      <c r="QKX14" s="387"/>
      <c r="QKY14" s="360"/>
      <c r="QKZ14" s="360"/>
      <c r="QLA14" s="384"/>
      <c r="QLB14" s="234"/>
      <c r="QLC14" s="384"/>
      <c r="QLD14" s="384"/>
      <c r="QLE14" s="388"/>
      <c r="QLF14" s="383"/>
      <c r="QLG14" s="384"/>
      <c r="QLH14" s="384"/>
      <c r="QLI14" s="385"/>
      <c r="QLJ14" s="385"/>
      <c r="QLK14" s="385"/>
      <c r="QLL14" s="386"/>
      <c r="QLM14" s="387"/>
      <c r="QLN14" s="387"/>
      <c r="QLO14" s="360"/>
      <c r="QLP14" s="360"/>
      <c r="QLQ14" s="384"/>
      <c r="QLR14" s="234"/>
      <c r="QLS14" s="384"/>
      <c r="QLT14" s="384"/>
      <c r="QLU14" s="388"/>
      <c r="QLV14" s="383"/>
      <c r="QLW14" s="384"/>
      <c r="QLX14" s="384"/>
      <c r="QLY14" s="385"/>
      <c r="QLZ14" s="385"/>
      <c r="QMA14" s="385"/>
      <c r="QMB14" s="386"/>
      <c r="QMC14" s="387"/>
      <c r="QMD14" s="387"/>
      <c r="QME14" s="360"/>
      <c r="QMF14" s="360"/>
      <c r="QMG14" s="384"/>
      <c r="QMH14" s="234"/>
      <c r="QMI14" s="384"/>
      <c r="QMJ14" s="384"/>
      <c r="QMK14" s="388"/>
      <c r="QML14" s="383"/>
      <c r="QMM14" s="384"/>
      <c r="QMN14" s="384"/>
      <c r="QMO14" s="385"/>
      <c r="QMP14" s="385"/>
      <c r="QMQ14" s="385"/>
      <c r="QMR14" s="386"/>
      <c r="QMS14" s="387"/>
      <c r="QMT14" s="387"/>
      <c r="QMU14" s="360"/>
      <c r="QMV14" s="360"/>
      <c r="QMW14" s="384"/>
      <c r="QMX14" s="234"/>
      <c r="QMY14" s="384"/>
      <c r="QMZ14" s="384"/>
      <c r="QNA14" s="388"/>
      <c r="QNB14" s="383"/>
      <c r="QNC14" s="384"/>
      <c r="QND14" s="384"/>
      <c r="QNE14" s="385"/>
      <c r="QNF14" s="385"/>
      <c r="QNG14" s="385"/>
      <c r="QNH14" s="386"/>
      <c r="QNI14" s="387"/>
      <c r="QNJ14" s="387"/>
      <c r="QNK14" s="360"/>
      <c r="QNL14" s="360"/>
      <c r="QNM14" s="384"/>
      <c r="QNN14" s="234"/>
      <c r="QNO14" s="384"/>
      <c r="QNP14" s="384"/>
      <c r="QNQ14" s="388"/>
      <c r="QNR14" s="383"/>
      <c r="QNS14" s="384"/>
      <c r="QNT14" s="384"/>
      <c r="QNU14" s="385"/>
      <c r="QNV14" s="385"/>
      <c r="QNW14" s="385"/>
      <c r="QNX14" s="386"/>
      <c r="QNY14" s="387"/>
      <c r="QNZ14" s="387"/>
      <c r="QOA14" s="360"/>
      <c r="QOB14" s="360"/>
      <c r="QOC14" s="384"/>
      <c r="QOD14" s="234"/>
      <c r="QOE14" s="384"/>
      <c r="QOF14" s="384"/>
      <c r="QOG14" s="388"/>
      <c r="QOH14" s="383"/>
      <c r="QOI14" s="384"/>
      <c r="QOJ14" s="384"/>
      <c r="QOK14" s="385"/>
      <c r="QOL14" s="385"/>
      <c r="QOM14" s="385"/>
      <c r="QON14" s="386"/>
      <c r="QOO14" s="387"/>
      <c r="QOP14" s="387"/>
      <c r="QOQ14" s="360"/>
      <c r="QOR14" s="360"/>
      <c r="QOS14" s="384"/>
      <c r="QOT14" s="234"/>
      <c r="QOU14" s="384"/>
      <c r="QOV14" s="384"/>
      <c r="QOW14" s="388"/>
      <c r="QOX14" s="383"/>
      <c r="QOY14" s="384"/>
      <c r="QOZ14" s="384"/>
      <c r="QPA14" s="385"/>
      <c r="QPB14" s="385"/>
      <c r="QPC14" s="385"/>
      <c r="QPD14" s="386"/>
      <c r="QPE14" s="387"/>
      <c r="QPF14" s="387"/>
      <c r="QPG14" s="360"/>
      <c r="QPH14" s="360"/>
      <c r="QPI14" s="384"/>
      <c r="QPJ14" s="234"/>
      <c r="QPK14" s="384"/>
      <c r="QPL14" s="384"/>
      <c r="QPM14" s="388"/>
      <c r="QPN14" s="383"/>
      <c r="QPO14" s="384"/>
      <c r="QPP14" s="384"/>
      <c r="QPQ14" s="385"/>
      <c r="QPR14" s="385"/>
      <c r="QPS14" s="385"/>
      <c r="QPT14" s="386"/>
      <c r="QPU14" s="387"/>
      <c r="QPV14" s="387"/>
      <c r="QPW14" s="360"/>
      <c r="QPX14" s="360"/>
      <c r="QPY14" s="384"/>
      <c r="QPZ14" s="234"/>
      <c r="QQA14" s="384"/>
      <c r="QQB14" s="384"/>
      <c r="QQC14" s="388"/>
      <c r="QQD14" s="383"/>
      <c r="QQE14" s="384"/>
      <c r="QQF14" s="384"/>
      <c r="QQG14" s="385"/>
      <c r="QQH14" s="385"/>
      <c r="QQI14" s="385"/>
      <c r="QQJ14" s="386"/>
      <c r="QQK14" s="387"/>
      <c r="QQL14" s="387"/>
      <c r="QQM14" s="360"/>
      <c r="QQN14" s="360"/>
      <c r="QQO14" s="384"/>
      <c r="QQP14" s="234"/>
      <c r="QQQ14" s="384"/>
      <c r="QQR14" s="384"/>
      <c r="QQS14" s="388"/>
      <c r="QQT14" s="383"/>
      <c r="QQU14" s="384"/>
      <c r="QQV14" s="384"/>
      <c r="QQW14" s="385"/>
      <c r="QQX14" s="385"/>
      <c r="QQY14" s="385"/>
      <c r="QQZ14" s="386"/>
      <c r="QRA14" s="387"/>
      <c r="QRB14" s="387"/>
      <c r="QRC14" s="360"/>
      <c r="QRD14" s="360"/>
      <c r="QRE14" s="384"/>
      <c r="QRF14" s="234"/>
      <c r="QRG14" s="384"/>
      <c r="QRH14" s="384"/>
      <c r="QRI14" s="388"/>
      <c r="QRJ14" s="383"/>
      <c r="QRK14" s="384"/>
      <c r="QRL14" s="384"/>
      <c r="QRM14" s="385"/>
      <c r="QRN14" s="385"/>
      <c r="QRO14" s="385"/>
      <c r="QRP14" s="386"/>
      <c r="QRQ14" s="387"/>
      <c r="QRR14" s="387"/>
      <c r="QRS14" s="360"/>
      <c r="QRT14" s="360"/>
      <c r="QRU14" s="384"/>
      <c r="QRV14" s="234"/>
      <c r="QRW14" s="384"/>
      <c r="QRX14" s="384"/>
      <c r="QRY14" s="388"/>
      <c r="QRZ14" s="383"/>
      <c r="QSA14" s="384"/>
      <c r="QSB14" s="384"/>
      <c r="QSC14" s="385"/>
      <c r="QSD14" s="385"/>
      <c r="QSE14" s="385"/>
      <c r="QSF14" s="386"/>
      <c r="QSG14" s="387"/>
      <c r="QSH14" s="387"/>
      <c r="QSI14" s="360"/>
      <c r="QSJ14" s="360"/>
      <c r="QSK14" s="384"/>
      <c r="QSL14" s="234"/>
      <c r="QSM14" s="384"/>
      <c r="QSN14" s="384"/>
      <c r="QSO14" s="388"/>
      <c r="QSP14" s="383"/>
      <c r="QSQ14" s="384"/>
      <c r="QSR14" s="384"/>
      <c r="QSS14" s="385"/>
      <c r="QST14" s="385"/>
      <c r="QSU14" s="385"/>
      <c r="QSV14" s="386"/>
      <c r="QSW14" s="387"/>
      <c r="QSX14" s="387"/>
      <c r="QSY14" s="360"/>
      <c r="QSZ14" s="360"/>
      <c r="QTA14" s="384"/>
      <c r="QTB14" s="234"/>
      <c r="QTC14" s="384"/>
      <c r="QTD14" s="384"/>
      <c r="QTE14" s="388"/>
      <c r="QTF14" s="383"/>
      <c r="QTG14" s="384"/>
      <c r="QTH14" s="384"/>
      <c r="QTI14" s="385"/>
      <c r="QTJ14" s="385"/>
      <c r="QTK14" s="385"/>
      <c r="QTL14" s="386"/>
      <c r="QTM14" s="387"/>
      <c r="QTN14" s="387"/>
      <c r="QTO14" s="360"/>
      <c r="QTP14" s="360"/>
      <c r="QTQ14" s="384"/>
      <c r="QTR14" s="234"/>
      <c r="QTS14" s="384"/>
      <c r="QTT14" s="384"/>
      <c r="QTU14" s="388"/>
      <c r="QTV14" s="383"/>
      <c r="QTW14" s="384"/>
      <c r="QTX14" s="384"/>
      <c r="QTY14" s="385"/>
      <c r="QTZ14" s="385"/>
      <c r="QUA14" s="385"/>
      <c r="QUB14" s="386"/>
      <c r="QUC14" s="387"/>
      <c r="QUD14" s="387"/>
      <c r="QUE14" s="360"/>
      <c r="QUF14" s="360"/>
      <c r="QUG14" s="384"/>
      <c r="QUH14" s="234"/>
      <c r="QUI14" s="384"/>
      <c r="QUJ14" s="384"/>
      <c r="QUK14" s="388"/>
      <c r="QUL14" s="383"/>
      <c r="QUM14" s="384"/>
      <c r="QUN14" s="384"/>
      <c r="QUO14" s="385"/>
      <c r="QUP14" s="385"/>
      <c r="QUQ14" s="385"/>
      <c r="QUR14" s="386"/>
      <c r="QUS14" s="387"/>
      <c r="QUT14" s="387"/>
      <c r="QUU14" s="360"/>
      <c r="QUV14" s="360"/>
      <c r="QUW14" s="384"/>
      <c r="QUX14" s="234"/>
      <c r="QUY14" s="384"/>
      <c r="QUZ14" s="384"/>
      <c r="QVA14" s="388"/>
      <c r="QVB14" s="383"/>
      <c r="QVC14" s="384"/>
      <c r="QVD14" s="384"/>
      <c r="QVE14" s="385"/>
      <c r="QVF14" s="385"/>
      <c r="QVG14" s="385"/>
      <c r="QVH14" s="386"/>
      <c r="QVI14" s="387"/>
      <c r="QVJ14" s="387"/>
      <c r="QVK14" s="360"/>
      <c r="QVL14" s="360"/>
      <c r="QVM14" s="384"/>
      <c r="QVN14" s="234"/>
      <c r="QVO14" s="384"/>
      <c r="QVP14" s="384"/>
      <c r="QVQ14" s="388"/>
      <c r="QVR14" s="383"/>
      <c r="QVS14" s="384"/>
      <c r="QVT14" s="384"/>
      <c r="QVU14" s="385"/>
      <c r="QVV14" s="385"/>
      <c r="QVW14" s="385"/>
      <c r="QVX14" s="386"/>
      <c r="QVY14" s="387"/>
      <c r="QVZ14" s="387"/>
      <c r="QWA14" s="360"/>
      <c r="QWB14" s="360"/>
      <c r="QWC14" s="384"/>
      <c r="QWD14" s="234"/>
      <c r="QWE14" s="384"/>
      <c r="QWF14" s="384"/>
      <c r="QWG14" s="388"/>
      <c r="QWH14" s="383"/>
      <c r="QWI14" s="384"/>
      <c r="QWJ14" s="384"/>
      <c r="QWK14" s="385"/>
      <c r="QWL14" s="385"/>
      <c r="QWM14" s="385"/>
      <c r="QWN14" s="386"/>
      <c r="QWO14" s="387"/>
      <c r="QWP14" s="387"/>
      <c r="QWQ14" s="360"/>
      <c r="QWR14" s="360"/>
      <c r="QWS14" s="384"/>
      <c r="QWT14" s="234"/>
      <c r="QWU14" s="384"/>
      <c r="QWV14" s="384"/>
      <c r="QWW14" s="388"/>
      <c r="QWX14" s="383"/>
      <c r="QWY14" s="384"/>
      <c r="QWZ14" s="384"/>
      <c r="QXA14" s="385"/>
      <c r="QXB14" s="385"/>
      <c r="QXC14" s="385"/>
      <c r="QXD14" s="386"/>
      <c r="QXE14" s="387"/>
      <c r="QXF14" s="387"/>
      <c r="QXG14" s="360"/>
      <c r="QXH14" s="360"/>
      <c r="QXI14" s="384"/>
      <c r="QXJ14" s="234"/>
      <c r="QXK14" s="384"/>
      <c r="QXL14" s="384"/>
      <c r="QXM14" s="388"/>
      <c r="QXN14" s="383"/>
      <c r="QXO14" s="384"/>
      <c r="QXP14" s="384"/>
      <c r="QXQ14" s="385"/>
      <c r="QXR14" s="385"/>
      <c r="QXS14" s="385"/>
      <c r="QXT14" s="386"/>
      <c r="QXU14" s="387"/>
      <c r="QXV14" s="387"/>
      <c r="QXW14" s="360"/>
      <c r="QXX14" s="360"/>
      <c r="QXY14" s="384"/>
      <c r="QXZ14" s="234"/>
      <c r="QYA14" s="384"/>
      <c r="QYB14" s="384"/>
      <c r="QYC14" s="388"/>
      <c r="QYD14" s="383"/>
      <c r="QYE14" s="384"/>
      <c r="QYF14" s="384"/>
      <c r="QYG14" s="385"/>
      <c r="QYH14" s="385"/>
      <c r="QYI14" s="385"/>
      <c r="QYJ14" s="386"/>
      <c r="QYK14" s="387"/>
      <c r="QYL14" s="387"/>
      <c r="QYM14" s="360"/>
      <c r="QYN14" s="360"/>
      <c r="QYO14" s="384"/>
      <c r="QYP14" s="234"/>
      <c r="QYQ14" s="384"/>
      <c r="QYR14" s="384"/>
      <c r="QYS14" s="388"/>
      <c r="QYT14" s="383"/>
      <c r="QYU14" s="384"/>
      <c r="QYV14" s="384"/>
      <c r="QYW14" s="385"/>
      <c r="QYX14" s="385"/>
      <c r="QYY14" s="385"/>
      <c r="QYZ14" s="386"/>
      <c r="QZA14" s="387"/>
      <c r="QZB14" s="387"/>
      <c r="QZC14" s="360"/>
      <c r="QZD14" s="360"/>
      <c r="QZE14" s="384"/>
      <c r="QZF14" s="234"/>
      <c r="QZG14" s="384"/>
      <c r="QZH14" s="384"/>
      <c r="QZI14" s="388"/>
      <c r="QZJ14" s="383"/>
      <c r="QZK14" s="384"/>
      <c r="QZL14" s="384"/>
      <c r="QZM14" s="385"/>
      <c r="QZN14" s="385"/>
      <c r="QZO14" s="385"/>
      <c r="QZP14" s="386"/>
      <c r="QZQ14" s="387"/>
      <c r="QZR14" s="387"/>
      <c r="QZS14" s="360"/>
      <c r="QZT14" s="360"/>
      <c r="QZU14" s="384"/>
      <c r="QZV14" s="234"/>
      <c r="QZW14" s="384"/>
      <c r="QZX14" s="384"/>
      <c r="QZY14" s="388"/>
      <c r="QZZ14" s="383"/>
      <c r="RAA14" s="384"/>
      <c r="RAB14" s="384"/>
      <c r="RAC14" s="385"/>
      <c r="RAD14" s="385"/>
      <c r="RAE14" s="385"/>
      <c r="RAF14" s="386"/>
      <c r="RAG14" s="387"/>
      <c r="RAH14" s="387"/>
      <c r="RAI14" s="360"/>
      <c r="RAJ14" s="360"/>
      <c r="RAK14" s="384"/>
      <c r="RAL14" s="234"/>
      <c r="RAM14" s="384"/>
      <c r="RAN14" s="384"/>
      <c r="RAO14" s="388"/>
      <c r="RAP14" s="383"/>
      <c r="RAQ14" s="384"/>
      <c r="RAR14" s="384"/>
      <c r="RAS14" s="385"/>
      <c r="RAT14" s="385"/>
      <c r="RAU14" s="385"/>
      <c r="RAV14" s="386"/>
      <c r="RAW14" s="387"/>
      <c r="RAX14" s="387"/>
      <c r="RAY14" s="360"/>
      <c r="RAZ14" s="360"/>
      <c r="RBA14" s="384"/>
      <c r="RBB14" s="234"/>
      <c r="RBC14" s="384"/>
      <c r="RBD14" s="384"/>
      <c r="RBE14" s="388"/>
      <c r="RBF14" s="383"/>
      <c r="RBG14" s="384"/>
      <c r="RBH14" s="384"/>
      <c r="RBI14" s="385"/>
      <c r="RBJ14" s="385"/>
      <c r="RBK14" s="385"/>
      <c r="RBL14" s="386"/>
      <c r="RBM14" s="387"/>
      <c r="RBN14" s="387"/>
      <c r="RBO14" s="360"/>
      <c r="RBP14" s="360"/>
      <c r="RBQ14" s="384"/>
      <c r="RBR14" s="234"/>
      <c r="RBS14" s="384"/>
      <c r="RBT14" s="384"/>
      <c r="RBU14" s="388"/>
      <c r="RBV14" s="383"/>
      <c r="RBW14" s="384"/>
      <c r="RBX14" s="384"/>
      <c r="RBY14" s="385"/>
      <c r="RBZ14" s="385"/>
      <c r="RCA14" s="385"/>
      <c r="RCB14" s="386"/>
      <c r="RCC14" s="387"/>
      <c r="RCD14" s="387"/>
      <c r="RCE14" s="360"/>
      <c r="RCF14" s="360"/>
      <c r="RCG14" s="384"/>
      <c r="RCH14" s="234"/>
      <c r="RCI14" s="384"/>
      <c r="RCJ14" s="384"/>
      <c r="RCK14" s="388"/>
      <c r="RCL14" s="383"/>
      <c r="RCM14" s="384"/>
      <c r="RCN14" s="384"/>
      <c r="RCO14" s="385"/>
      <c r="RCP14" s="385"/>
      <c r="RCQ14" s="385"/>
      <c r="RCR14" s="386"/>
      <c r="RCS14" s="387"/>
      <c r="RCT14" s="387"/>
      <c r="RCU14" s="360"/>
      <c r="RCV14" s="360"/>
      <c r="RCW14" s="384"/>
      <c r="RCX14" s="234"/>
      <c r="RCY14" s="384"/>
      <c r="RCZ14" s="384"/>
      <c r="RDA14" s="388"/>
      <c r="RDB14" s="383"/>
      <c r="RDC14" s="384"/>
      <c r="RDD14" s="384"/>
      <c r="RDE14" s="385"/>
      <c r="RDF14" s="385"/>
      <c r="RDG14" s="385"/>
      <c r="RDH14" s="386"/>
      <c r="RDI14" s="387"/>
      <c r="RDJ14" s="387"/>
      <c r="RDK14" s="360"/>
      <c r="RDL14" s="360"/>
      <c r="RDM14" s="384"/>
      <c r="RDN14" s="234"/>
      <c r="RDO14" s="384"/>
      <c r="RDP14" s="384"/>
      <c r="RDQ14" s="388"/>
      <c r="RDR14" s="383"/>
      <c r="RDS14" s="384"/>
      <c r="RDT14" s="384"/>
      <c r="RDU14" s="385"/>
      <c r="RDV14" s="385"/>
      <c r="RDW14" s="385"/>
      <c r="RDX14" s="386"/>
      <c r="RDY14" s="387"/>
      <c r="RDZ14" s="387"/>
      <c r="REA14" s="360"/>
      <c r="REB14" s="360"/>
      <c r="REC14" s="384"/>
      <c r="RED14" s="234"/>
      <c r="REE14" s="384"/>
      <c r="REF14" s="384"/>
      <c r="REG14" s="388"/>
      <c r="REH14" s="383"/>
      <c r="REI14" s="384"/>
      <c r="REJ14" s="384"/>
      <c r="REK14" s="385"/>
      <c r="REL14" s="385"/>
      <c r="REM14" s="385"/>
      <c r="REN14" s="386"/>
      <c r="REO14" s="387"/>
      <c r="REP14" s="387"/>
      <c r="REQ14" s="360"/>
      <c r="RER14" s="360"/>
      <c r="RES14" s="384"/>
      <c r="RET14" s="234"/>
      <c r="REU14" s="384"/>
      <c r="REV14" s="384"/>
      <c r="REW14" s="388"/>
      <c r="REX14" s="383"/>
      <c r="REY14" s="384"/>
      <c r="REZ14" s="384"/>
      <c r="RFA14" s="385"/>
      <c r="RFB14" s="385"/>
      <c r="RFC14" s="385"/>
      <c r="RFD14" s="386"/>
      <c r="RFE14" s="387"/>
      <c r="RFF14" s="387"/>
      <c r="RFG14" s="360"/>
      <c r="RFH14" s="360"/>
      <c r="RFI14" s="384"/>
      <c r="RFJ14" s="234"/>
      <c r="RFK14" s="384"/>
      <c r="RFL14" s="384"/>
      <c r="RFM14" s="388"/>
      <c r="RFN14" s="383"/>
      <c r="RFO14" s="384"/>
      <c r="RFP14" s="384"/>
      <c r="RFQ14" s="385"/>
      <c r="RFR14" s="385"/>
      <c r="RFS14" s="385"/>
      <c r="RFT14" s="386"/>
      <c r="RFU14" s="387"/>
      <c r="RFV14" s="387"/>
      <c r="RFW14" s="360"/>
      <c r="RFX14" s="360"/>
      <c r="RFY14" s="384"/>
      <c r="RFZ14" s="234"/>
      <c r="RGA14" s="384"/>
      <c r="RGB14" s="384"/>
      <c r="RGC14" s="388"/>
      <c r="RGD14" s="383"/>
      <c r="RGE14" s="384"/>
      <c r="RGF14" s="384"/>
      <c r="RGG14" s="385"/>
      <c r="RGH14" s="385"/>
      <c r="RGI14" s="385"/>
      <c r="RGJ14" s="386"/>
      <c r="RGK14" s="387"/>
      <c r="RGL14" s="387"/>
      <c r="RGM14" s="360"/>
      <c r="RGN14" s="360"/>
      <c r="RGO14" s="384"/>
      <c r="RGP14" s="234"/>
      <c r="RGQ14" s="384"/>
      <c r="RGR14" s="384"/>
      <c r="RGS14" s="388"/>
      <c r="RGT14" s="383"/>
      <c r="RGU14" s="384"/>
      <c r="RGV14" s="384"/>
      <c r="RGW14" s="385"/>
      <c r="RGX14" s="385"/>
      <c r="RGY14" s="385"/>
      <c r="RGZ14" s="386"/>
      <c r="RHA14" s="387"/>
      <c r="RHB14" s="387"/>
      <c r="RHC14" s="360"/>
      <c r="RHD14" s="360"/>
      <c r="RHE14" s="384"/>
      <c r="RHF14" s="234"/>
      <c r="RHG14" s="384"/>
      <c r="RHH14" s="384"/>
      <c r="RHI14" s="388"/>
      <c r="RHJ14" s="383"/>
      <c r="RHK14" s="384"/>
      <c r="RHL14" s="384"/>
      <c r="RHM14" s="385"/>
      <c r="RHN14" s="385"/>
      <c r="RHO14" s="385"/>
      <c r="RHP14" s="386"/>
      <c r="RHQ14" s="387"/>
      <c r="RHR14" s="387"/>
      <c r="RHS14" s="360"/>
      <c r="RHT14" s="360"/>
      <c r="RHU14" s="384"/>
      <c r="RHV14" s="234"/>
      <c r="RHW14" s="384"/>
      <c r="RHX14" s="384"/>
      <c r="RHY14" s="388"/>
      <c r="RHZ14" s="383"/>
      <c r="RIA14" s="384"/>
      <c r="RIB14" s="384"/>
      <c r="RIC14" s="385"/>
      <c r="RID14" s="385"/>
      <c r="RIE14" s="385"/>
      <c r="RIF14" s="386"/>
      <c r="RIG14" s="387"/>
      <c r="RIH14" s="387"/>
      <c r="RII14" s="360"/>
      <c r="RIJ14" s="360"/>
      <c r="RIK14" s="384"/>
      <c r="RIL14" s="234"/>
      <c r="RIM14" s="384"/>
      <c r="RIN14" s="384"/>
      <c r="RIO14" s="388"/>
      <c r="RIP14" s="383"/>
      <c r="RIQ14" s="384"/>
      <c r="RIR14" s="384"/>
      <c r="RIS14" s="385"/>
      <c r="RIT14" s="385"/>
      <c r="RIU14" s="385"/>
      <c r="RIV14" s="386"/>
      <c r="RIW14" s="387"/>
      <c r="RIX14" s="387"/>
      <c r="RIY14" s="360"/>
      <c r="RIZ14" s="360"/>
      <c r="RJA14" s="384"/>
      <c r="RJB14" s="234"/>
      <c r="RJC14" s="384"/>
      <c r="RJD14" s="384"/>
      <c r="RJE14" s="388"/>
      <c r="RJF14" s="383"/>
      <c r="RJG14" s="384"/>
      <c r="RJH14" s="384"/>
      <c r="RJI14" s="385"/>
      <c r="RJJ14" s="385"/>
      <c r="RJK14" s="385"/>
      <c r="RJL14" s="386"/>
      <c r="RJM14" s="387"/>
      <c r="RJN14" s="387"/>
      <c r="RJO14" s="360"/>
      <c r="RJP14" s="360"/>
      <c r="RJQ14" s="384"/>
      <c r="RJR14" s="234"/>
      <c r="RJS14" s="384"/>
      <c r="RJT14" s="384"/>
      <c r="RJU14" s="388"/>
      <c r="RJV14" s="383"/>
      <c r="RJW14" s="384"/>
      <c r="RJX14" s="384"/>
      <c r="RJY14" s="385"/>
      <c r="RJZ14" s="385"/>
      <c r="RKA14" s="385"/>
      <c r="RKB14" s="386"/>
      <c r="RKC14" s="387"/>
      <c r="RKD14" s="387"/>
      <c r="RKE14" s="360"/>
      <c r="RKF14" s="360"/>
      <c r="RKG14" s="384"/>
      <c r="RKH14" s="234"/>
      <c r="RKI14" s="384"/>
      <c r="RKJ14" s="384"/>
      <c r="RKK14" s="388"/>
      <c r="RKL14" s="383"/>
      <c r="RKM14" s="384"/>
      <c r="RKN14" s="384"/>
      <c r="RKO14" s="385"/>
      <c r="RKP14" s="385"/>
      <c r="RKQ14" s="385"/>
      <c r="RKR14" s="386"/>
      <c r="RKS14" s="387"/>
      <c r="RKT14" s="387"/>
      <c r="RKU14" s="360"/>
      <c r="RKV14" s="360"/>
      <c r="RKW14" s="384"/>
      <c r="RKX14" s="234"/>
      <c r="RKY14" s="384"/>
      <c r="RKZ14" s="384"/>
      <c r="RLA14" s="388"/>
      <c r="RLB14" s="383"/>
      <c r="RLC14" s="384"/>
      <c r="RLD14" s="384"/>
      <c r="RLE14" s="385"/>
      <c r="RLF14" s="385"/>
      <c r="RLG14" s="385"/>
      <c r="RLH14" s="386"/>
      <c r="RLI14" s="387"/>
      <c r="RLJ14" s="387"/>
      <c r="RLK14" s="360"/>
      <c r="RLL14" s="360"/>
      <c r="RLM14" s="384"/>
      <c r="RLN14" s="234"/>
      <c r="RLO14" s="384"/>
      <c r="RLP14" s="384"/>
      <c r="RLQ14" s="388"/>
      <c r="RLR14" s="383"/>
      <c r="RLS14" s="384"/>
      <c r="RLT14" s="384"/>
      <c r="RLU14" s="385"/>
      <c r="RLV14" s="385"/>
      <c r="RLW14" s="385"/>
      <c r="RLX14" s="386"/>
      <c r="RLY14" s="387"/>
      <c r="RLZ14" s="387"/>
      <c r="RMA14" s="360"/>
      <c r="RMB14" s="360"/>
      <c r="RMC14" s="384"/>
      <c r="RMD14" s="234"/>
      <c r="RME14" s="384"/>
      <c r="RMF14" s="384"/>
      <c r="RMG14" s="388"/>
      <c r="RMH14" s="383"/>
      <c r="RMI14" s="384"/>
      <c r="RMJ14" s="384"/>
      <c r="RMK14" s="385"/>
      <c r="RML14" s="385"/>
      <c r="RMM14" s="385"/>
      <c r="RMN14" s="386"/>
      <c r="RMO14" s="387"/>
      <c r="RMP14" s="387"/>
      <c r="RMQ14" s="360"/>
      <c r="RMR14" s="360"/>
      <c r="RMS14" s="384"/>
      <c r="RMT14" s="234"/>
      <c r="RMU14" s="384"/>
      <c r="RMV14" s="384"/>
      <c r="RMW14" s="388"/>
      <c r="RMX14" s="383"/>
      <c r="RMY14" s="384"/>
      <c r="RMZ14" s="384"/>
      <c r="RNA14" s="385"/>
      <c r="RNB14" s="385"/>
      <c r="RNC14" s="385"/>
      <c r="RND14" s="386"/>
      <c r="RNE14" s="387"/>
      <c r="RNF14" s="387"/>
      <c r="RNG14" s="360"/>
      <c r="RNH14" s="360"/>
      <c r="RNI14" s="384"/>
      <c r="RNJ14" s="234"/>
      <c r="RNK14" s="384"/>
      <c r="RNL14" s="384"/>
      <c r="RNM14" s="388"/>
      <c r="RNN14" s="383"/>
      <c r="RNO14" s="384"/>
      <c r="RNP14" s="384"/>
      <c r="RNQ14" s="385"/>
      <c r="RNR14" s="385"/>
      <c r="RNS14" s="385"/>
      <c r="RNT14" s="386"/>
      <c r="RNU14" s="387"/>
      <c r="RNV14" s="387"/>
      <c r="RNW14" s="360"/>
      <c r="RNX14" s="360"/>
      <c r="RNY14" s="384"/>
      <c r="RNZ14" s="234"/>
      <c r="ROA14" s="384"/>
      <c r="ROB14" s="384"/>
      <c r="ROC14" s="388"/>
      <c r="ROD14" s="383"/>
      <c r="ROE14" s="384"/>
      <c r="ROF14" s="384"/>
      <c r="ROG14" s="385"/>
      <c r="ROH14" s="385"/>
      <c r="ROI14" s="385"/>
      <c r="ROJ14" s="386"/>
      <c r="ROK14" s="387"/>
      <c r="ROL14" s="387"/>
      <c r="ROM14" s="360"/>
      <c r="RON14" s="360"/>
      <c r="ROO14" s="384"/>
      <c r="ROP14" s="234"/>
      <c r="ROQ14" s="384"/>
      <c r="ROR14" s="384"/>
      <c r="ROS14" s="388"/>
      <c r="ROT14" s="383"/>
      <c r="ROU14" s="384"/>
      <c r="ROV14" s="384"/>
      <c r="ROW14" s="385"/>
      <c r="ROX14" s="385"/>
      <c r="ROY14" s="385"/>
      <c r="ROZ14" s="386"/>
      <c r="RPA14" s="387"/>
      <c r="RPB14" s="387"/>
      <c r="RPC14" s="360"/>
      <c r="RPD14" s="360"/>
      <c r="RPE14" s="384"/>
      <c r="RPF14" s="234"/>
      <c r="RPG14" s="384"/>
      <c r="RPH14" s="384"/>
      <c r="RPI14" s="388"/>
      <c r="RPJ14" s="383"/>
      <c r="RPK14" s="384"/>
      <c r="RPL14" s="384"/>
      <c r="RPM14" s="385"/>
      <c r="RPN14" s="385"/>
      <c r="RPO14" s="385"/>
      <c r="RPP14" s="386"/>
      <c r="RPQ14" s="387"/>
      <c r="RPR14" s="387"/>
      <c r="RPS14" s="360"/>
      <c r="RPT14" s="360"/>
      <c r="RPU14" s="384"/>
      <c r="RPV14" s="234"/>
      <c r="RPW14" s="384"/>
      <c r="RPX14" s="384"/>
      <c r="RPY14" s="388"/>
      <c r="RPZ14" s="383"/>
      <c r="RQA14" s="384"/>
      <c r="RQB14" s="384"/>
      <c r="RQC14" s="385"/>
      <c r="RQD14" s="385"/>
      <c r="RQE14" s="385"/>
      <c r="RQF14" s="386"/>
      <c r="RQG14" s="387"/>
      <c r="RQH14" s="387"/>
      <c r="RQI14" s="360"/>
      <c r="RQJ14" s="360"/>
      <c r="RQK14" s="384"/>
      <c r="RQL14" s="234"/>
      <c r="RQM14" s="384"/>
      <c r="RQN14" s="384"/>
      <c r="RQO14" s="388"/>
      <c r="RQP14" s="383"/>
      <c r="RQQ14" s="384"/>
      <c r="RQR14" s="384"/>
      <c r="RQS14" s="385"/>
      <c r="RQT14" s="385"/>
      <c r="RQU14" s="385"/>
      <c r="RQV14" s="386"/>
      <c r="RQW14" s="387"/>
      <c r="RQX14" s="387"/>
      <c r="RQY14" s="360"/>
      <c r="RQZ14" s="360"/>
      <c r="RRA14" s="384"/>
      <c r="RRB14" s="234"/>
      <c r="RRC14" s="384"/>
      <c r="RRD14" s="384"/>
      <c r="RRE14" s="388"/>
      <c r="RRF14" s="383"/>
      <c r="RRG14" s="384"/>
      <c r="RRH14" s="384"/>
      <c r="RRI14" s="385"/>
      <c r="RRJ14" s="385"/>
      <c r="RRK14" s="385"/>
      <c r="RRL14" s="386"/>
      <c r="RRM14" s="387"/>
      <c r="RRN14" s="387"/>
      <c r="RRO14" s="360"/>
      <c r="RRP14" s="360"/>
      <c r="RRQ14" s="384"/>
      <c r="RRR14" s="234"/>
      <c r="RRS14" s="384"/>
      <c r="RRT14" s="384"/>
      <c r="RRU14" s="388"/>
      <c r="RRV14" s="383"/>
      <c r="RRW14" s="384"/>
      <c r="RRX14" s="384"/>
      <c r="RRY14" s="385"/>
      <c r="RRZ14" s="385"/>
      <c r="RSA14" s="385"/>
      <c r="RSB14" s="386"/>
      <c r="RSC14" s="387"/>
      <c r="RSD14" s="387"/>
      <c r="RSE14" s="360"/>
      <c r="RSF14" s="360"/>
      <c r="RSG14" s="384"/>
      <c r="RSH14" s="234"/>
      <c r="RSI14" s="384"/>
      <c r="RSJ14" s="384"/>
      <c r="RSK14" s="388"/>
      <c r="RSL14" s="383"/>
      <c r="RSM14" s="384"/>
      <c r="RSN14" s="384"/>
      <c r="RSO14" s="385"/>
      <c r="RSP14" s="385"/>
      <c r="RSQ14" s="385"/>
      <c r="RSR14" s="386"/>
      <c r="RSS14" s="387"/>
      <c r="RST14" s="387"/>
      <c r="RSU14" s="360"/>
      <c r="RSV14" s="360"/>
      <c r="RSW14" s="384"/>
      <c r="RSX14" s="234"/>
      <c r="RSY14" s="384"/>
      <c r="RSZ14" s="384"/>
      <c r="RTA14" s="388"/>
      <c r="RTB14" s="383"/>
      <c r="RTC14" s="384"/>
      <c r="RTD14" s="384"/>
      <c r="RTE14" s="385"/>
      <c r="RTF14" s="385"/>
      <c r="RTG14" s="385"/>
      <c r="RTH14" s="386"/>
      <c r="RTI14" s="387"/>
      <c r="RTJ14" s="387"/>
      <c r="RTK14" s="360"/>
      <c r="RTL14" s="360"/>
      <c r="RTM14" s="384"/>
      <c r="RTN14" s="234"/>
      <c r="RTO14" s="384"/>
      <c r="RTP14" s="384"/>
      <c r="RTQ14" s="388"/>
      <c r="RTR14" s="383"/>
      <c r="RTS14" s="384"/>
      <c r="RTT14" s="384"/>
      <c r="RTU14" s="385"/>
      <c r="RTV14" s="385"/>
      <c r="RTW14" s="385"/>
      <c r="RTX14" s="386"/>
      <c r="RTY14" s="387"/>
      <c r="RTZ14" s="387"/>
      <c r="RUA14" s="360"/>
      <c r="RUB14" s="360"/>
      <c r="RUC14" s="384"/>
      <c r="RUD14" s="234"/>
      <c r="RUE14" s="384"/>
      <c r="RUF14" s="384"/>
      <c r="RUG14" s="388"/>
      <c r="RUH14" s="383"/>
      <c r="RUI14" s="384"/>
      <c r="RUJ14" s="384"/>
      <c r="RUK14" s="385"/>
      <c r="RUL14" s="385"/>
      <c r="RUM14" s="385"/>
      <c r="RUN14" s="386"/>
      <c r="RUO14" s="387"/>
      <c r="RUP14" s="387"/>
      <c r="RUQ14" s="360"/>
      <c r="RUR14" s="360"/>
      <c r="RUS14" s="384"/>
      <c r="RUT14" s="234"/>
      <c r="RUU14" s="384"/>
      <c r="RUV14" s="384"/>
      <c r="RUW14" s="388"/>
      <c r="RUX14" s="383"/>
      <c r="RUY14" s="384"/>
      <c r="RUZ14" s="384"/>
      <c r="RVA14" s="385"/>
      <c r="RVB14" s="385"/>
      <c r="RVC14" s="385"/>
      <c r="RVD14" s="386"/>
      <c r="RVE14" s="387"/>
      <c r="RVF14" s="387"/>
      <c r="RVG14" s="360"/>
      <c r="RVH14" s="360"/>
      <c r="RVI14" s="384"/>
      <c r="RVJ14" s="234"/>
      <c r="RVK14" s="384"/>
      <c r="RVL14" s="384"/>
      <c r="RVM14" s="388"/>
      <c r="RVN14" s="383"/>
      <c r="RVO14" s="384"/>
      <c r="RVP14" s="384"/>
      <c r="RVQ14" s="385"/>
      <c r="RVR14" s="385"/>
      <c r="RVS14" s="385"/>
      <c r="RVT14" s="386"/>
      <c r="RVU14" s="387"/>
      <c r="RVV14" s="387"/>
      <c r="RVW14" s="360"/>
      <c r="RVX14" s="360"/>
      <c r="RVY14" s="384"/>
      <c r="RVZ14" s="234"/>
      <c r="RWA14" s="384"/>
      <c r="RWB14" s="384"/>
      <c r="RWC14" s="388"/>
      <c r="RWD14" s="383"/>
      <c r="RWE14" s="384"/>
      <c r="RWF14" s="384"/>
      <c r="RWG14" s="385"/>
      <c r="RWH14" s="385"/>
      <c r="RWI14" s="385"/>
      <c r="RWJ14" s="386"/>
      <c r="RWK14" s="387"/>
      <c r="RWL14" s="387"/>
      <c r="RWM14" s="360"/>
      <c r="RWN14" s="360"/>
      <c r="RWO14" s="384"/>
      <c r="RWP14" s="234"/>
      <c r="RWQ14" s="384"/>
      <c r="RWR14" s="384"/>
      <c r="RWS14" s="388"/>
      <c r="RWT14" s="383"/>
      <c r="RWU14" s="384"/>
      <c r="RWV14" s="384"/>
      <c r="RWW14" s="385"/>
      <c r="RWX14" s="385"/>
      <c r="RWY14" s="385"/>
      <c r="RWZ14" s="386"/>
      <c r="RXA14" s="387"/>
      <c r="RXB14" s="387"/>
      <c r="RXC14" s="360"/>
      <c r="RXD14" s="360"/>
      <c r="RXE14" s="384"/>
      <c r="RXF14" s="234"/>
      <c r="RXG14" s="384"/>
      <c r="RXH14" s="384"/>
      <c r="RXI14" s="388"/>
      <c r="RXJ14" s="383"/>
      <c r="RXK14" s="384"/>
      <c r="RXL14" s="384"/>
      <c r="RXM14" s="385"/>
      <c r="RXN14" s="385"/>
      <c r="RXO14" s="385"/>
      <c r="RXP14" s="386"/>
      <c r="RXQ14" s="387"/>
      <c r="RXR14" s="387"/>
      <c r="RXS14" s="360"/>
      <c r="RXT14" s="360"/>
      <c r="RXU14" s="384"/>
      <c r="RXV14" s="234"/>
      <c r="RXW14" s="384"/>
      <c r="RXX14" s="384"/>
      <c r="RXY14" s="388"/>
      <c r="RXZ14" s="383"/>
      <c r="RYA14" s="384"/>
      <c r="RYB14" s="384"/>
      <c r="RYC14" s="385"/>
      <c r="RYD14" s="385"/>
      <c r="RYE14" s="385"/>
      <c r="RYF14" s="386"/>
      <c r="RYG14" s="387"/>
      <c r="RYH14" s="387"/>
      <c r="RYI14" s="360"/>
      <c r="RYJ14" s="360"/>
      <c r="RYK14" s="384"/>
      <c r="RYL14" s="234"/>
      <c r="RYM14" s="384"/>
      <c r="RYN14" s="384"/>
      <c r="RYO14" s="388"/>
      <c r="RYP14" s="383"/>
      <c r="RYQ14" s="384"/>
      <c r="RYR14" s="384"/>
      <c r="RYS14" s="385"/>
      <c r="RYT14" s="385"/>
      <c r="RYU14" s="385"/>
      <c r="RYV14" s="386"/>
      <c r="RYW14" s="387"/>
      <c r="RYX14" s="387"/>
      <c r="RYY14" s="360"/>
      <c r="RYZ14" s="360"/>
      <c r="RZA14" s="384"/>
      <c r="RZB14" s="234"/>
      <c r="RZC14" s="384"/>
      <c r="RZD14" s="384"/>
      <c r="RZE14" s="388"/>
      <c r="RZF14" s="383"/>
      <c r="RZG14" s="384"/>
      <c r="RZH14" s="384"/>
      <c r="RZI14" s="385"/>
      <c r="RZJ14" s="385"/>
      <c r="RZK14" s="385"/>
      <c r="RZL14" s="386"/>
      <c r="RZM14" s="387"/>
      <c r="RZN14" s="387"/>
      <c r="RZO14" s="360"/>
      <c r="RZP14" s="360"/>
      <c r="RZQ14" s="384"/>
      <c r="RZR14" s="234"/>
      <c r="RZS14" s="384"/>
      <c r="RZT14" s="384"/>
      <c r="RZU14" s="388"/>
      <c r="RZV14" s="383"/>
      <c r="RZW14" s="384"/>
      <c r="RZX14" s="384"/>
      <c r="RZY14" s="385"/>
      <c r="RZZ14" s="385"/>
      <c r="SAA14" s="385"/>
      <c r="SAB14" s="386"/>
      <c r="SAC14" s="387"/>
      <c r="SAD14" s="387"/>
      <c r="SAE14" s="360"/>
      <c r="SAF14" s="360"/>
      <c r="SAG14" s="384"/>
      <c r="SAH14" s="234"/>
      <c r="SAI14" s="384"/>
      <c r="SAJ14" s="384"/>
      <c r="SAK14" s="388"/>
      <c r="SAL14" s="383"/>
      <c r="SAM14" s="384"/>
      <c r="SAN14" s="384"/>
      <c r="SAO14" s="385"/>
      <c r="SAP14" s="385"/>
      <c r="SAQ14" s="385"/>
      <c r="SAR14" s="386"/>
      <c r="SAS14" s="387"/>
      <c r="SAT14" s="387"/>
      <c r="SAU14" s="360"/>
      <c r="SAV14" s="360"/>
      <c r="SAW14" s="384"/>
      <c r="SAX14" s="234"/>
      <c r="SAY14" s="384"/>
      <c r="SAZ14" s="384"/>
      <c r="SBA14" s="388"/>
      <c r="SBB14" s="383"/>
      <c r="SBC14" s="384"/>
      <c r="SBD14" s="384"/>
      <c r="SBE14" s="385"/>
      <c r="SBF14" s="385"/>
      <c r="SBG14" s="385"/>
      <c r="SBH14" s="386"/>
      <c r="SBI14" s="387"/>
      <c r="SBJ14" s="387"/>
      <c r="SBK14" s="360"/>
      <c r="SBL14" s="360"/>
      <c r="SBM14" s="384"/>
      <c r="SBN14" s="234"/>
      <c r="SBO14" s="384"/>
      <c r="SBP14" s="384"/>
      <c r="SBQ14" s="388"/>
      <c r="SBR14" s="383"/>
      <c r="SBS14" s="384"/>
      <c r="SBT14" s="384"/>
      <c r="SBU14" s="385"/>
      <c r="SBV14" s="385"/>
      <c r="SBW14" s="385"/>
      <c r="SBX14" s="386"/>
      <c r="SBY14" s="387"/>
      <c r="SBZ14" s="387"/>
      <c r="SCA14" s="360"/>
      <c r="SCB14" s="360"/>
      <c r="SCC14" s="384"/>
      <c r="SCD14" s="234"/>
      <c r="SCE14" s="384"/>
      <c r="SCF14" s="384"/>
      <c r="SCG14" s="388"/>
      <c r="SCH14" s="383"/>
      <c r="SCI14" s="384"/>
      <c r="SCJ14" s="384"/>
      <c r="SCK14" s="385"/>
      <c r="SCL14" s="385"/>
      <c r="SCM14" s="385"/>
      <c r="SCN14" s="386"/>
      <c r="SCO14" s="387"/>
      <c r="SCP14" s="387"/>
      <c r="SCQ14" s="360"/>
      <c r="SCR14" s="360"/>
      <c r="SCS14" s="384"/>
      <c r="SCT14" s="234"/>
      <c r="SCU14" s="384"/>
      <c r="SCV14" s="384"/>
      <c r="SCW14" s="388"/>
      <c r="SCX14" s="383"/>
      <c r="SCY14" s="384"/>
      <c r="SCZ14" s="384"/>
      <c r="SDA14" s="385"/>
      <c r="SDB14" s="385"/>
      <c r="SDC14" s="385"/>
      <c r="SDD14" s="386"/>
      <c r="SDE14" s="387"/>
      <c r="SDF14" s="387"/>
      <c r="SDG14" s="360"/>
      <c r="SDH14" s="360"/>
      <c r="SDI14" s="384"/>
      <c r="SDJ14" s="234"/>
      <c r="SDK14" s="384"/>
      <c r="SDL14" s="384"/>
      <c r="SDM14" s="388"/>
      <c r="SDN14" s="383"/>
      <c r="SDO14" s="384"/>
      <c r="SDP14" s="384"/>
      <c r="SDQ14" s="385"/>
      <c r="SDR14" s="385"/>
      <c r="SDS14" s="385"/>
      <c r="SDT14" s="386"/>
      <c r="SDU14" s="387"/>
      <c r="SDV14" s="387"/>
      <c r="SDW14" s="360"/>
      <c r="SDX14" s="360"/>
      <c r="SDY14" s="384"/>
      <c r="SDZ14" s="234"/>
      <c r="SEA14" s="384"/>
      <c r="SEB14" s="384"/>
      <c r="SEC14" s="388"/>
      <c r="SED14" s="383"/>
      <c r="SEE14" s="384"/>
      <c r="SEF14" s="384"/>
      <c r="SEG14" s="385"/>
      <c r="SEH14" s="385"/>
      <c r="SEI14" s="385"/>
      <c r="SEJ14" s="386"/>
      <c r="SEK14" s="387"/>
      <c r="SEL14" s="387"/>
      <c r="SEM14" s="360"/>
      <c r="SEN14" s="360"/>
      <c r="SEO14" s="384"/>
      <c r="SEP14" s="234"/>
      <c r="SEQ14" s="384"/>
      <c r="SER14" s="384"/>
      <c r="SES14" s="388"/>
      <c r="SET14" s="383"/>
      <c r="SEU14" s="384"/>
      <c r="SEV14" s="384"/>
      <c r="SEW14" s="385"/>
      <c r="SEX14" s="385"/>
      <c r="SEY14" s="385"/>
      <c r="SEZ14" s="386"/>
      <c r="SFA14" s="387"/>
      <c r="SFB14" s="387"/>
      <c r="SFC14" s="360"/>
      <c r="SFD14" s="360"/>
      <c r="SFE14" s="384"/>
      <c r="SFF14" s="234"/>
      <c r="SFG14" s="384"/>
      <c r="SFH14" s="384"/>
      <c r="SFI14" s="388"/>
      <c r="SFJ14" s="383"/>
      <c r="SFK14" s="384"/>
      <c r="SFL14" s="384"/>
      <c r="SFM14" s="385"/>
      <c r="SFN14" s="385"/>
      <c r="SFO14" s="385"/>
      <c r="SFP14" s="386"/>
      <c r="SFQ14" s="387"/>
      <c r="SFR14" s="387"/>
      <c r="SFS14" s="360"/>
      <c r="SFT14" s="360"/>
      <c r="SFU14" s="384"/>
      <c r="SFV14" s="234"/>
      <c r="SFW14" s="384"/>
      <c r="SFX14" s="384"/>
      <c r="SFY14" s="388"/>
      <c r="SFZ14" s="383"/>
      <c r="SGA14" s="384"/>
      <c r="SGB14" s="384"/>
      <c r="SGC14" s="385"/>
      <c r="SGD14" s="385"/>
      <c r="SGE14" s="385"/>
      <c r="SGF14" s="386"/>
      <c r="SGG14" s="387"/>
      <c r="SGH14" s="387"/>
      <c r="SGI14" s="360"/>
      <c r="SGJ14" s="360"/>
      <c r="SGK14" s="384"/>
      <c r="SGL14" s="234"/>
      <c r="SGM14" s="384"/>
      <c r="SGN14" s="384"/>
      <c r="SGO14" s="388"/>
      <c r="SGP14" s="383"/>
      <c r="SGQ14" s="384"/>
      <c r="SGR14" s="384"/>
      <c r="SGS14" s="385"/>
      <c r="SGT14" s="385"/>
      <c r="SGU14" s="385"/>
      <c r="SGV14" s="386"/>
      <c r="SGW14" s="387"/>
      <c r="SGX14" s="387"/>
      <c r="SGY14" s="360"/>
      <c r="SGZ14" s="360"/>
      <c r="SHA14" s="384"/>
      <c r="SHB14" s="234"/>
      <c r="SHC14" s="384"/>
      <c r="SHD14" s="384"/>
      <c r="SHE14" s="388"/>
      <c r="SHF14" s="383"/>
      <c r="SHG14" s="384"/>
      <c r="SHH14" s="384"/>
      <c r="SHI14" s="385"/>
      <c r="SHJ14" s="385"/>
      <c r="SHK14" s="385"/>
      <c r="SHL14" s="386"/>
      <c r="SHM14" s="387"/>
      <c r="SHN14" s="387"/>
      <c r="SHO14" s="360"/>
      <c r="SHP14" s="360"/>
      <c r="SHQ14" s="384"/>
      <c r="SHR14" s="234"/>
      <c r="SHS14" s="384"/>
      <c r="SHT14" s="384"/>
      <c r="SHU14" s="388"/>
      <c r="SHV14" s="383"/>
      <c r="SHW14" s="384"/>
      <c r="SHX14" s="384"/>
      <c r="SHY14" s="385"/>
      <c r="SHZ14" s="385"/>
      <c r="SIA14" s="385"/>
      <c r="SIB14" s="386"/>
      <c r="SIC14" s="387"/>
      <c r="SID14" s="387"/>
      <c r="SIE14" s="360"/>
      <c r="SIF14" s="360"/>
      <c r="SIG14" s="384"/>
      <c r="SIH14" s="234"/>
      <c r="SII14" s="384"/>
      <c r="SIJ14" s="384"/>
      <c r="SIK14" s="388"/>
      <c r="SIL14" s="383"/>
      <c r="SIM14" s="384"/>
      <c r="SIN14" s="384"/>
      <c r="SIO14" s="385"/>
      <c r="SIP14" s="385"/>
      <c r="SIQ14" s="385"/>
      <c r="SIR14" s="386"/>
      <c r="SIS14" s="387"/>
      <c r="SIT14" s="387"/>
      <c r="SIU14" s="360"/>
      <c r="SIV14" s="360"/>
      <c r="SIW14" s="384"/>
      <c r="SIX14" s="234"/>
      <c r="SIY14" s="384"/>
      <c r="SIZ14" s="384"/>
      <c r="SJA14" s="388"/>
      <c r="SJB14" s="383"/>
      <c r="SJC14" s="384"/>
      <c r="SJD14" s="384"/>
      <c r="SJE14" s="385"/>
      <c r="SJF14" s="385"/>
      <c r="SJG14" s="385"/>
      <c r="SJH14" s="386"/>
      <c r="SJI14" s="387"/>
      <c r="SJJ14" s="387"/>
      <c r="SJK14" s="360"/>
      <c r="SJL14" s="360"/>
      <c r="SJM14" s="384"/>
      <c r="SJN14" s="234"/>
      <c r="SJO14" s="384"/>
      <c r="SJP14" s="384"/>
      <c r="SJQ14" s="388"/>
      <c r="SJR14" s="383"/>
      <c r="SJS14" s="384"/>
      <c r="SJT14" s="384"/>
      <c r="SJU14" s="385"/>
      <c r="SJV14" s="385"/>
      <c r="SJW14" s="385"/>
      <c r="SJX14" s="386"/>
      <c r="SJY14" s="387"/>
      <c r="SJZ14" s="387"/>
      <c r="SKA14" s="360"/>
      <c r="SKB14" s="360"/>
      <c r="SKC14" s="384"/>
      <c r="SKD14" s="234"/>
      <c r="SKE14" s="384"/>
      <c r="SKF14" s="384"/>
      <c r="SKG14" s="388"/>
      <c r="SKH14" s="383"/>
      <c r="SKI14" s="384"/>
      <c r="SKJ14" s="384"/>
      <c r="SKK14" s="385"/>
      <c r="SKL14" s="385"/>
      <c r="SKM14" s="385"/>
      <c r="SKN14" s="386"/>
      <c r="SKO14" s="387"/>
      <c r="SKP14" s="387"/>
      <c r="SKQ14" s="360"/>
      <c r="SKR14" s="360"/>
      <c r="SKS14" s="384"/>
      <c r="SKT14" s="234"/>
      <c r="SKU14" s="384"/>
      <c r="SKV14" s="384"/>
      <c r="SKW14" s="388"/>
      <c r="SKX14" s="383"/>
      <c r="SKY14" s="384"/>
      <c r="SKZ14" s="384"/>
      <c r="SLA14" s="385"/>
      <c r="SLB14" s="385"/>
      <c r="SLC14" s="385"/>
      <c r="SLD14" s="386"/>
      <c r="SLE14" s="387"/>
      <c r="SLF14" s="387"/>
      <c r="SLG14" s="360"/>
      <c r="SLH14" s="360"/>
      <c r="SLI14" s="384"/>
      <c r="SLJ14" s="234"/>
      <c r="SLK14" s="384"/>
      <c r="SLL14" s="384"/>
      <c r="SLM14" s="388"/>
      <c r="SLN14" s="383"/>
      <c r="SLO14" s="384"/>
      <c r="SLP14" s="384"/>
      <c r="SLQ14" s="385"/>
      <c r="SLR14" s="385"/>
      <c r="SLS14" s="385"/>
      <c r="SLT14" s="386"/>
      <c r="SLU14" s="387"/>
      <c r="SLV14" s="387"/>
      <c r="SLW14" s="360"/>
      <c r="SLX14" s="360"/>
      <c r="SLY14" s="384"/>
      <c r="SLZ14" s="234"/>
      <c r="SMA14" s="384"/>
      <c r="SMB14" s="384"/>
      <c r="SMC14" s="388"/>
      <c r="SMD14" s="383"/>
      <c r="SME14" s="384"/>
      <c r="SMF14" s="384"/>
      <c r="SMG14" s="385"/>
      <c r="SMH14" s="385"/>
      <c r="SMI14" s="385"/>
      <c r="SMJ14" s="386"/>
      <c r="SMK14" s="387"/>
      <c r="SML14" s="387"/>
      <c r="SMM14" s="360"/>
      <c r="SMN14" s="360"/>
      <c r="SMO14" s="384"/>
      <c r="SMP14" s="234"/>
      <c r="SMQ14" s="384"/>
      <c r="SMR14" s="384"/>
      <c r="SMS14" s="388"/>
      <c r="SMT14" s="383"/>
      <c r="SMU14" s="384"/>
      <c r="SMV14" s="384"/>
      <c r="SMW14" s="385"/>
      <c r="SMX14" s="385"/>
      <c r="SMY14" s="385"/>
      <c r="SMZ14" s="386"/>
      <c r="SNA14" s="387"/>
      <c r="SNB14" s="387"/>
      <c r="SNC14" s="360"/>
      <c r="SND14" s="360"/>
      <c r="SNE14" s="384"/>
      <c r="SNF14" s="234"/>
      <c r="SNG14" s="384"/>
      <c r="SNH14" s="384"/>
      <c r="SNI14" s="388"/>
      <c r="SNJ14" s="383"/>
      <c r="SNK14" s="384"/>
      <c r="SNL14" s="384"/>
      <c r="SNM14" s="385"/>
      <c r="SNN14" s="385"/>
      <c r="SNO14" s="385"/>
      <c r="SNP14" s="386"/>
      <c r="SNQ14" s="387"/>
      <c r="SNR14" s="387"/>
      <c r="SNS14" s="360"/>
      <c r="SNT14" s="360"/>
      <c r="SNU14" s="384"/>
      <c r="SNV14" s="234"/>
      <c r="SNW14" s="384"/>
      <c r="SNX14" s="384"/>
      <c r="SNY14" s="388"/>
      <c r="SNZ14" s="383"/>
      <c r="SOA14" s="384"/>
      <c r="SOB14" s="384"/>
      <c r="SOC14" s="385"/>
      <c r="SOD14" s="385"/>
      <c r="SOE14" s="385"/>
      <c r="SOF14" s="386"/>
      <c r="SOG14" s="387"/>
      <c r="SOH14" s="387"/>
      <c r="SOI14" s="360"/>
      <c r="SOJ14" s="360"/>
      <c r="SOK14" s="384"/>
      <c r="SOL14" s="234"/>
      <c r="SOM14" s="384"/>
      <c r="SON14" s="384"/>
      <c r="SOO14" s="388"/>
      <c r="SOP14" s="383"/>
      <c r="SOQ14" s="384"/>
      <c r="SOR14" s="384"/>
      <c r="SOS14" s="385"/>
      <c r="SOT14" s="385"/>
      <c r="SOU14" s="385"/>
      <c r="SOV14" s="386"/>
      <c r="SOW14" s="387"/>
      <c r="SOX14" s="387"/>
      <c r="SOY14" s="360"/>
      <c r="SOZ14" s="360"/>
      <c r="SPA14" s="384"/>
      <c r="SPB14" s="234"/>
      <c r="SPC14" s="384"/>
      <c r="SPD14" s="384"/>
      <c r="SPE14" s="388"/>
      <c r="SPF14" s="383"/>
      <c r="SPG14" s="384"/>
      <c r="SPH14" s="384"/>
      <c r="SPI14" s="385"/>
      <c r="SPJ14" s="385"/>
      <c r="SPK14" s="385"/>
      <c r="SPL14" s="386"/>
      <c r="SPM14" s="387"/>
      <c r="SPN14" s="387"/>
      <c r="SPO14" s="360"/>
      <c r="SPP14" s="360"/>
      <c r="SPQ14" s="384"/>
      <c r="SPR14" s="234"/>
      <c r="SPS14" s="384"/>
      <c r="SPT14" s="384"/>
      <c r="SPU14" s="388"/>
      <c r="SPV14" s="383"/>
      <c r="SPW14" s="384"/>
      <c r="SPX14" s="384"/>
      <c r="SPY14" s="385"/>
      <c r="SPZ14" s="385"/>
      <c r="SQA14" s="385"/>
      <c r="SQB14" s="386"/>
      <c r="SQC14" s="387"/>
      <c r="SQD14" s="387"/>
      <c r="SQE14" s="360"/>
      <c r="SQF14" s="360"/>
      <c r="SQG14" s="384"/>
      <c r="SQH14" s="234"/>
      <c r="SQI14" s="384"/>
      <c r="SQJ14" s="384"/>
      <c r="SQK14" s="388"/>
      <c r="SQL14" s="383"/>
      <c r="SQM14" s="384"/>
      <c r="SQN14" s="384"/>
      <c r="SQO14" s="385"/>
      <c r="SQP14" s="385"/>
      <c r="SQQ14" s="385"/>
      <c r="SQR14" s="386"/>
      <c r="SQS14" s="387"/>
      <c r="SQT14" s="387"/>
      <c r="SQU14" s="360"/>
      <c r="SQV14" s="360"/>
      <c r="SQW14" s="384"/>
      <c r="SQX14" s="234"/>
      <c r="SQY14" s="384"/>
      <c r="SQZ14" s="384"/>
      <c r="SRA14" s="388"/>
      <c r="SRB14" s="383"/>
      <c r="SRC14" s="384"/>
      <c r="SRD14" s="384"/>
      <c r="SRE14" s="385"/>
      <c r="SRF14" s="385"/>
      <c r="SRG14" s="385"/>
      <c r="SRH14" s="386"/>
      <c r="SRI14" s="387"/>
      <c r="SRJ14" s="387"/>
      <c r="SRK14" s="360"/>
      <c r="SRL14" s="360"/>
      <c r="SRM14" s="384"/>
      <c r="SRN14" s="234"/>
      <c r="SRO14" s="384"/>
      <c r="SRP14" s="384"/>
      <c r="SRQ14" s="388"/>
      <c r="SRR14" s="383"/>
      <c r="SRS14" s="384"/>
      <c r="SRT14" s="384"/>
      <c r="SRU14" s="385"/>
      <c r="SRV14" s="385"/>
      <c r="SRW14" s="385"/>
      <c r="SRX14" s="386"/>
      <c r="SRY14" s="387"/>
      <c r="SRZ14" s="387"/>
      <c r="SSA14" s="360"/>
      <c r="SSB14" s="360"/>
      <c r="SSC14" s="384"/>
      <c r="SSD14" s="234"/>
      <c r="SSE14" s="384"/>
      <c r="SSF14" s="384"/>
      <c r="SSG14" s="388"/>
      <c r="SSH14" s="383"/>
      <c r="SSI14" s="384"/>
      <c r="SSJ14" s="384"/>
      <c r="SSK14" s="385"/>
      <c r="SSL14" s="385"/>
      <c r="SSM14" s="385"/>
      <c r="SSN14" s="386"/>
      <c r="SSO14" s="387"/>
      <c r="SSP14" s="387"/>
      <c r="SSQ14" s="360"/>
      <c r="SSR14" s="360"/>
      <c r="SSS14" s="384"/>
      <c r="SST14" s="234"/>
      <c r="SSU14" s="384"/>
      <c r="SSV14" s="384"/>
      <c r="SSW14" s="388"/>
      <c r="SSX14" s="383"/>
      <c r="SSY14" s="384"/>
      <c r="SSZ14" s="384"/>
      <c r="STA14" s="385"/>
      <c r="STB14" s="385"/>
      <c r="STC14" s="385"/>
      <c r="STD14" s="386"/>
      <c r="STE14" s="387"/>
      <c r="STF14" s="387"/>
      <c r="STG14" s="360"/>
      <c r="STH14" s="360"/>
      <c r="STI14" s="384"/>
      <c r="STJ14" s="234"/>
      <c r="STK14" s="384"/>
      <c r="STL14" s="384"/>
      <c r="STM14" s="388"/>
      <c r="STN14" s="383"/>
      <c r="STO14" s="384"/>
      <c r="STP14" s="384"/>
      <c r="STQ14" s="385"/>
      <c r="STR14" s="385"/>
      <c r="STS14" s="385"/>
      <c r="STT14" s="386"/>
      <c r="STU14" s="387"/>
      <c r="STV14" s="387"/>
      <c r="STW14" s="360"/>
      <c r="STX14" s="360"/>
      <c r="STY14" s="384"/>
      <c r="STZ14" s="234"/>
      <c r="SUA14" s="384"/>
      <c r="SUB14" s="384"/>
      <c r="SUC14" s="388"/>
      <c r="SUD14" s="383"/>
      <c r="SUE14" s="384"/>
      <c r="SUF14" s="384"/>
      <c r="SUG14" s="385"/>
      <c r="SUH14" s="385"/>
      <c r="SUI14" s="385"/>
      <c r="SUJ14" s="386"/>
      <c r="SUK14" s="387"/>
      <c r="SUL14" s="387"/>
      <c r="SUM14" s="360"/>
      <c r="SUN14" s="360"/>
      <c r="SUO14" s="384"/>
      <c r="SUP14" s="234"/>
      <c r="SUQ14" s="384"/>
      <c r="SUR14" s="384"/>
      <c r="SUS14" s="388"/>
      <c r="SUT14" s="383"/>
      <c r="SUU14" s="384"/>
      <c r="SUV14" s="384"/>
      <c r="SUW14" s="385"/>
      <c r="SUX14" s="385"/>
      <c r="SUY14" s="385"/>
      <c r="SUZ14" s="386"/>
      <c r="SVA14" s="387"/>
      <c r="SVB14" s="387"/>
      <c r="SVC14" s="360"/>
      <c r="SVD14" s="360"/>
      <c r="SVE14" s="384"/>
      <c r="SVF14" s="234"/>
      <c r="SVG14" s="384"/>
      <c r="SVH14" s="384"/>
      <c r="SVI14" s="388"/>
      <c r="SVJ14" s="383"/>
      <c r="SVK14" s="384"/>
      <c r="SVL14" s="384"/>
      <c r="SVM14" s="385"/>
      <c r="SVN14" s="385"/>
      <c r="SVO14" s="385"/>
      <c r="SVP14" s="386"/>
      <c r="SVQ14" s="387"/>
      <c r="SVR14" s="387"/>
      <c r="SVS14" s="360"/>
      <c r="SVT14" s="360"/>
      <c r="SVU14" s="384"/>
      <c r="SVV14" s="234"/>
      <c r="SVW14" s="384"/>
      <c r="SVX14" s="384"/>
      <c r="SVY14" s="388"/>
      <c r="SVZ14" s="383"/>
      <c r="SWA14" s="384"/>
      <c r="SWB14" s="384"/>
      <c r="SWC14" s="385"/>
      <c r="SWD14" s="385"/>
      <c r="SWE14" s="385"/>
      <c r="SWF14" s="386"/>
      <c r="SWG14" s="387"/>
      <c r="SWH14" s="387"/>
      <c r="SWI14" s="360"/>
      <c r="SWJ14" s="360"/>
      <c r="SWK14" s="384"/>
      <c r="SWL14" s="234"/>
      <c r="SWM14" s="384"/>
      <c r="SWN14" s="384"/>
      <c r="SWO14" s="388"/>
      <c r="SWP14" s="383"/>
      <c r="SWQ14" s="384"/>
      <c r="SWR14" s="384"/>
      <c r="SWS14" s="385"/>
      <c r="SWT14" s="385"/>
      <c r="SWU14" s="385"/>
      <c r="SWV14" s="386"/>
      <c r="SWW14" s="387"/>
      <c r="SWX14" s="387"/>
      <c r="SWY14" s="360"/>
      <c r="SWZ14" s="360"/>
      <c r="SXA14" s="384"/>
      <c r="SXB14" s="234"/>
      <c r="SXC14" s="384"/>
      <c r="SXD14" s="384"/>
      <c r="SXE14" s="388"/>
      <c r="SXF14" s="383"/>
      <c r="SXG14" s="384"/>
      <c r="SXH14" s="384"/>
      <c r="SXI14" s="385"/>
      <c r="SXJ14" s="385"/>
      <c r="SXK14" s="385"/>
      <c r="SXL14" s="386"/>
      <c r="SXM14" s="387"/>
      <c r="SXN14" s="387"/>
      <c r="SXO14" s="360"/>
      <c r="SXP14" s="360"/>
      <c r="SXQ14" s="384"/>
      <c r="SXR14" s="234"/>
      <c r="SXS14" s="384"/>
      <c r="SXT14" s="384"/>
      <c r="SXU14" s="388"/>
      <c r="SXV14" s="383"/>
      <c r="SXW14" s="384"/>
      <c r="SXX14" s="384"/>
      <c r="SXY14" s="385"/>
      <c r="SXZ14" s="385"/>
      <c r="SYA14" s="385"/>
      <c r="SYB14" s="386"/>
      <c r="SYC14" s="387"/>
      <c r="SYD14" s="387"/>
      <c r="SYE14" s="360"/>
      <c r="SYF14" s="360"/>
      <c r="SYG14" s="384"/>
      <c r="SYH14" s="234"/>
      <c r="SYI14" s="384"/>
      <c r="SYJ14" s="384"/>
      <c r="SYK14" s="388"/>
      <c r="SYL14" s="383"/>
      <c r="SYM14" s="384"/>
      <c r="SYN14" s="384"/>
      <c r="SYO14" s="385"/>
      <c r="SYP14" s="385"/>
      <c r="SYQ14" s="385"/>
      <c r="SYR14" s="386"/>
      <c r="SYS14" s="387"/>
      <c r="SYT14" s="387"/>
      <c r="SYU14" s="360"/>
      <c r="SYV14" s="360"/>
      <c r="SYW14" s="384"/>
      <c r="SYX14" s="234"/>
      <c r="SYY14" s="384"/>
      <c r="SYZ14" s="384"/>
      <c r="SZA14" s="388"/>
      <c r="SZB14" s="383"/>
      <c r="SZC14" s="384"/>
      <c r="SZD14" s="384"/>
      <c r="SZE14" s="385"/>
      <c r="SZF14" s="385"/>
      <c r="SZG14" s="385"/>
      <c r="SZH14" s="386"/>
      <c r="SZI14" s="387"/>
      <c r="SZJ14" s="387"/>
      <c r="SZK14" s="360"/>
      <c r="SZL14" s="360"/>
      <c r="SZM14" s="384"/>
      <c r="SZN14" s="234"/>
      <c r="SZO14" s="384"/>
      <c r="SZP14" s="384"/>
      <c r="SZQ14" s="388"/>
      <c r="SZR14" s="383"/>
      <c r="SZS14" s="384"/>
      <c r="SZT14" s="384"/>
      <c r="SZU14" s="385"/>
      <c r="SZV14" s="385"/>
      <c r="SZW14" s="385"/>
      <c r="SZX14" s="386"/>
      <c r="SZY14" s="387"/>
      <c r="SZZ14" s="387"/>
      <c r="TAA14" s="360"/>
      <c r="TAB14" s="360"/>
      <c r="TAC14" s="384"/>
      <c r="TAD14" s="234"/>
      <c r="TAE14" s="384"/>
      <c r="TAF14" s="384"/>
      <c r="TAG14" s="388"/>
      <c r="TAH14" s="383"/>
      <c r="TAI14" s="384"/>
      <c r="TAJ14" s="384"/>
      <c r="TAK14" s="385"/>
      <c r="TAL14" s="385"/>
      <c r="TAM14" s="385"/>
      <c r="TAN14" s="386"/>
      <c r="TAO14" s="387"/>
      <c r="TAP14" s="387"/>
      <c r="TAQ14" s="360"/>
      <c r="TAR14" s="360"/>
      <c r="TAS14" s="384"/>
      <c r="TAT14" s="234"/>
      <c r="TAU14" s="384"/>
      <c r="TAV14" s="384"/>
      <c r="TAW14" s="388"/>
      <c r="TAX14" s="383"/>
      <c r="TAY14" s="384"/>
      <c r="TAZ14" s="384"/>
      <c r="TBA14" s="385"/>
      <c r="TBB14" s="385"/>
      <c r="TBC14" s="385"/>
      <c r="TBD14" s="386"/>
      <c r="TBE14" s="387"/>
      <c r="TBF14" s="387"/>
      <c r="TBG14" s="360"/>
      <c r="TBH14" s="360"/>
      <c r="TBI14" s="384"/>
      <c r="TBJ14" s="234"/>
      <c r="TBK14" s="384"/>
      <c r="TBL14" s="384"/>
      <c r="TBM14" s="388"/>
      <c r="TBN14" s="383"/>
      <c r="TBO14" s="384"/>
      <c r="TBP14" s="384"/>
      <c r="TBQ14" s="385"/>
      <c r="TBR14" s="385"/>
      <c r="TBS14" s="385"/>
      <c r="TBT14" s="386"/>
      <c r="TBU14" s="387"/>
      <c r="TBV14" s="387"/>
      <c r="TBW14" s="360"/>
      <c r="TBX14" s="360"/>
      <c r="TBY14" s="384"/>
      <c r="TBZ14" s="234"/>
      <c r="TCA14" s="384"/>
      <c r="TCB14" s="384"/>
      <c r="TCC14" s="388"/>
      <c r="TCD14" s="383"/>
      <c r="TCE14" s="384"/>
      <c r="TCF14" s="384"/>
      <c r="TCG14" s="385"/>
      <c r="TCH14" s="385"/>
      <c r="TCI14" s="385"/>
      <c r="TCJ14" s="386"/>
      <c r="TCK14" s="387"/>
      <c r="TCL14" s="387"/>
      <c r="TCM14" s="360"/>
      <c r="TCN14" s="360"/>
      <c r="TCO14" s="384"/>
      <c r="TCP14" s="234"/>
      <c r="TCQ14" s="384"/>
      <c r="TCR14" s="384"/>
      <c r="TCS14" s="388"/>
      <c r="TCT14" s="383"/>
      <c r="TCU14" s="384"/>
      <c r="TCV14" s="384"/>
      <c r="TCW14" s="385"/>
      <c r="TCX14" s="385"/>
      <c r="TCY14" s="385"/>
      <c r="TCZ14" s="386"/>
      <c r="TDA14" s="387"/>
      <c r="TDB14" s="387"/>
      <c r="TDC14" s="360"/>
      <c r="TDD14" s="360"/>
      <c r="TDE14" s="384"/>
      <c r="TDF14" s="234"/>
      <c r="TDG14" s="384"/>
      <c r="TDH14" s="384"/>
      <c r="TDI14" s="388"/>
      <c r="TDJ14" s="383"/>
      <c r="TDK14" s="384"/>
      <c r="TDL14" s="384"/>
      <c r="TDM14" s="385"/>
      <c r="TDN14" s="385"/>
      <c r="TDO14" s="385"/>
      <c r="TDP14" s="386"/>
      <c r="TDQ14" s="387"/>
      <c r="TDR14" s="387"/>
      <c r="TDS14" s="360"/>
      <c r="TDT14" s="360"/>
      <c r="TDU14" s="384"/>
      <c r="TDV14" s="234"/>
      <c r="TDW14" s="384"/>
      <c r="TDX14" s="384"/>
      <c r="TDY14" s="388"/>
      <c r="TDZ14" s="383"/>
      <c r="TEA14" s="384"/>
      <c r="TEB14" s="384"/>
      <c r="TEC14" s="385"/>
      <c r="TED14" s="385"/>
      <c r="TEE14" s="385"/>
      <c r="TEF14" s="386"/>
      <c r="TEG14" s="387"/>
      <c r="TEH14" s="387"/>
      <c r="TEI14" s="360"/>
      <c r="TEJ14" s="360"/>
      <c r="TEK14" s="384"/>
      <c r="TEL14" s="234"/>
      <c r="TEM14" s="384"/>
      <c r="TEN14" s="384"/>
      <c r="TEO14" s="388"/>
      <c r="TEP14" s="383"/>
      <c r="TEQ14" s="384"/>
      <c r="TER14" s="384"/>
      <c r="TES14" s="385"/>
      <c r="TET14" s="385"/>
      <c r="TEU14" s="385"/>
      <c r="TEV14" s="386"/>
      <c r="TEW14" s="387"/>
      <c r="TEX14" s="387"/>
      <c r="TEY14" s="360"/>
      <c r="TEZ14" s="360"/>
      <c r="TFA14" s="384"/>
      <c r="TFB14" s="234"/>
      <c r="TFC14" s="384"/>
      <c r="TFD14" s="384"/>
      <c r="TFE14" s="388"/>
      <c r="TFF14" s="383"/>
      <c r="TFG14" s="384"/>
      <c r="TFH14" s="384"/>
      <c r="TFI14" s="385"/>
      <c r="TFJ14" s="385"/>
      <c r="TFK14" s="385"/>
      <c r="TFL14" s="386"/>
      <c r="TFM14" s="387"/>
      <c r="TFN14" s="387"/>
      <c r="TFO14" s="360"/>
      <c r="TFP14" s="360"/>
      <c r="TFQ14" s="384"/>
      <c r="TFR14" s="234"/>
      <c r="TFS14" s="384"/>
      <c r="TFT14" s="384"/>
      <c r="TFU14" s="388"/>
      <c r="TFV14" s="383"/>
      <c r="TFW14" s="384"/>
      <c r="TFX14" s="384"/>
      <c r="TFY14" s="385"/>
      <c r="TFZ14" s="385"/>
      <c r="TGA14" s="385"/>
      <c r="TGB14" s="386"/>
      <c r="TGC14" s="387"/>
      <c r="TGD14" s="387"/>
      <c r="TGE14" s="360"/>
      <c r="TGF14" s="360"/>
      <c r="TGG14" s="384"/>
      <c r="TGH14" s="234"/>
      <c r="TGI14" s="384"/>
      <c r="TGJ14" s="384"/>
      <c r="TGK14" s="388"/>
      <c r="TGL14" s="383"/>
      <c r="TGM14" s="384"/>
      <c r="TGN14" s="384"/>
      <c r="TGO14" s="385"/>
      <c r="TGP14" s="385"/>
      <c r="TGQ14" s="385"/>
      <c r="TGR14" s="386"/>
      <c r="TGS14" s="387"/>
      <c r="TGT14" s="387"/>
      <c r="TGU14" s="360"/>
      <c r="TGV14" s="360"/>
      <c r="TGW14" s="384"/>
      <c r="TGX14" s="234"/>
      <c r="TGY14" s="384"/>
      <c r="TGZ14" s="384"/>
      <c r="THA14" s="388"/>
      <c r="THB14" s="383"/>
      <c r="THC14" s="384"/>
      <c r="THD14" s="384"/>
      <c r="THE14" s="385"/>
      <c r="THF14" s="385"/>
      <c r="THG14" s="385"/>
      <c r="THH14" s="386"/>
      <c r="THI14" s="387"/>
      <c r="THJ14" s="387"/>
      <c r="THK14" s="360"/>
      <c r="THL14" s="360"/>
      <c r="THM14" s="384"/>
      <c r="THN14" s="234"/>
      <c r="THO14" s="384"/>
      <c r="THP14" s="384"/>
      <c r="THQ14" s="388"/>
      <c r="THR14" s="383"/>
      <c r="THS14" s="384"/>
      <c r="THT14" s="384"/>
      <c r="THU14" s="385"/>
      <c r="THV14" s="385"/>
      <c r="THW14" s="385"/>
      <c r="THX14" s="386"/>
      <c r="THY14" s="387"/>
      <c r="THZ14" s="387"/>
      <c r="TIA14" s="360"/>
      <c r="TIB14" s="360"/>
      <c r="TIC14" s="384"/>
      <c r="TID14" s="234"/>
      <c r="TIE14" s="384"/>
      <c r="TIF14" s="384"/>
      <c r="TIG14" s="388"/>
      <c r="TIH14" s="383"/>
      <c r="TII14" s="384"/>
      <c r="TIJ14" s="384"/>
      <c r="TIK14" s="385"/>
      <c r="TIL14" s="385"/>
      <c r="TIM14" s="385"/>
      <c r="TIN14" s="386"/>
      <c r="TIO14" s="387"/>
      <c r="TIP14" s="387"/>
      <c r="TIQ14" s="360"/>
      <c r="TIR14" s="360"/>
      <c r="TIS14" s="384"/>
      <c r="TIT14" s="234"/>
      <c r="TIU14" s="384"/>
      <c r="TIV14" s="384"/>
      <c r="TIW14" s="388"/>
      <c r="TIX14" s="383"/>
      <c r="TIY14" s="384"/>
      <c r="TIZ14" s="384"/>
      <c r="TJA14" s="385"/>
      <c r="TJB14" s="385"/>
      <c r="TJC14" s="385"/>
      <c r="TJD14" s="386"/>
      <c r="TJE14" s="387"/>
      <c r="TJF14" s="387"/>
      <c r="TJG14" s="360"/>
      <c r="TJH14" s="360"/>
      <c r="TJI14" s="384"/>
      <c r="TJJ14" s="234"/>
      <c r="TJK14" s="384"/>
      <c r="TJL14" s="384"/>
      <c r="TJM14" s="388"/>
      <c r="TJN14" s="383"/>
      <c r="TJO14" s="384"/>
      <c r="TJP14" s="384"/>
      <c r="TJQ14" s="385"/>
      <c r="TJR14" s="385"/>
      <c r="TJS14" s="385"/>
      <c r="TJT14" s="386"/>
      <c r="TJU14" s="387"/>
      <c r="TJV14" s="387"/>
      <c r="TJW14" s="360"/>
      <c r="TJX14" s="360"/>
      <c r="TJY14" s="384"/>
      <c r="TJZ14" s="234"/>
      <c r="TKA14" s="384"/>
      <c r="TKB14" s="384"/>
      <c r="TKC14" s="388"/>
      <c r="TKD14" s="383"/>
      <c r="TKE14" s="384"/>
      <c r="TKF14" s="384"/>
      <c r="TKG14" s="385"/>
      <c r="TKH14" s="385"/>
      <c r="TKI14" s="385"/>
      <c r="TKJ14" s="386"/>
      <c r="TKK14" s="387"/>
      <c r="TKL14" s="387"/>
      <c r="TKM14" s="360"/>
      <c r="TKN14" s="360"/>
      <c r="TKO14" s="384"/>
      <c r="TKP14" s="234"/>
      <c r="TKQ14" s="384"/>
      <c r="TKR14" s="384"/>
      <c r="TKS14" s="388"/>
      <c r="TKT14" s="383"/>
      <c r="TKU14" s="384"/>
      <c r="TKV14" s="384"/>
      <c r="TKW14" s="385"/>
      <c r="TKX14" s="385"/>
      <c r="TKY14" s="385"/>
      <c r="TKZ14" s="386"/>
      <c r="TLA14" s="387"/>
      <c r="TLB14" s="387"/>
      <c r="TLC14" s="360"/>
      <c r="TLD14" s="360"/>
      <c r="TLE14" s="384"/>
      <c r="TLF14" s="234"/>
      <c r="TLG14" s="384"/>
      <c r="TLH14" s="384"/>
      <c r="TLI14" s="388"/>
      <c r="TLJ14" s="383"/>
      <c r="TLK14" s="384"/>
      <c r="TLL14" s="384"/>
      <c r="TLM14" s="385"/>
      <c r="TLN14" s="385"/>
      <c r="TLO14" s="385"/>
      <c r="TLP14" s="386"/>
      <c r="TLQ14" s="387"/>
      <c r="TLR14" s="387"/>
      <c r="TLS14" s="360"/>
      <c r="TLT14" s="360"/>
      <c r="TLU14" s="384"/>
      <c r="TLV14" s="234"/>
      <c r="TLW14" s="384"/>
      <c r="TLX14" s="384"/>
      <c r="TLY14" s="388"/>
      <c r="TLZ14" s="383"/>
      <c r="TMA14" s="384"/>
      <c r="TMB14" s="384"/>
      <c r="TMC14" s="385"/>
      <c r="TMD14" s="385"/>
      <c r="TME14" s="385"/>
      <c r="TMF14" s="386"/>
      <c r="TMG14" s="387"/>
      <c r="TMH14" s="387"/>
      <c r="TMI14" s="360"/>
      <c r="TMJ14" s="360"/>
      <c r="TMK14" s="384"/>
      <c r="TML14" s="234"/>
      <c r="TMM14" s="384"/>
      <c r="TMN14" s="384"/>
      <c r="TMO14" s="388"/>
      <c r="TMP14" s="383"/>
      <c r="TMQ14" s="384"/>
      <c r="TMR14" s="384"/>
      <c r="TMS14" s="385"/>
      <c r="TMT14" s="385"/>
      <c r="TMU14" s="385"/>
      <c r="TMV14" s="386"/>
      <c r="TMW14" s="387"/>
      <c r="TMX14" s="387"/>
      <c r="TMY14" s="360"/>
      <c r="TMZ14" s="360"/>
      <c r="TNA14" s="384"/>
      <c r="TNB14" s="234"/>
      <c r="TNC14" s="384"/>
      <c r="TND14" s="384"/>
      <c r="TNE14" s="388"/>
      <c r="TNF14" s="383"/>
      <c r="TNG14" s="384"/>
      <c r="TNH14" s="384"/>
      <c r="TNI14" s="385"/>
      <c r="TNJ14" s="385"/>
      <c r="TNK14" s="385"/>
      <c r="TNL14" s="386"/>
      <c r="TNM14" s="387"/>
      <c r="TNN14" s="387"/>
      <c r="TNO14" s="360"/>
      <c r="TNP14" s="360"/>
      <c r="TNQ14" s="384"/>
      <c r="TNR14" s="234"/>
      <c r="TNS14" s="384"/>
      <c r="TNT14" s="384"/>
      <c r="TNU14" s="388"/>
      <c r="TNV14" s="383"/>
      <c r="TNW14" s="384"/>
      <c r="TNX14" s="384"/>
      <c r="TNY14" s="385"/>
      <c r="TNZ14" s="385"/>
      <c r="TOA14" s="385"/>
      <c r="TOB14" s="386"/>
      <c r="TOC14" s="387"/>
      <c r="TOD14" s="387"/>
      <c r="TOE14" s="360"/>
      <c r="TOF14" s="360"/>
      <c r="TOG14" s="384"/>
      <c r="TOH14" s="234"/>
      <c r="TOI14" s="384"/>
      <c r="TOJ14" s="384"/>
      <c r="TOK14" s="388"/>
      <c r="TOL14" s="383"/>
      <c r="TOM14" s="384"/>
      <c r="TON14" s="384"/>
      <c r="TOO14" s="385"/>
      <c r="TOP14" s="385"/>
      <c r="TOQ14" s="385"/>
      <c r="TOR14" s="386"/>
      <c r="TOS14" s="387"/>
      <c r="TOT14" s="387"/>
      <c r="TOU14" s="360"/>
      <c r="TOV14" s="360"/>
      <c r="TOW14" s="384"/>
      <c r="TOX14" s="234"/>
      <c r="TOY14" s="384"/>
      <c r="TOZ14" s="384"/>
      <c r="TPA14" s="388"/>
      <c r="TPB14" s="383"/>
      <c r="TPC14" s="384"/>
      <c r="TPD14" s="384"/>
      <c r="TPE14" s="385"/>
      <c r="TPF14" s="385"/>
      <c r="TPG14" s="385"/>
      <c r="TPH14" s="386"/>
      <c r="TPI14" s="387"/>
      <c r="TPJ14" s="387"/>
      <c r="TPK14" s="360"/>
      <c r="TPL14" s="360"/>
      <c r="TPM14" s="384"/>
      <c r="TPN14" s="234"/>
      <c r="TPO14" s="384"/>
      <c r="TPP14" s="384"/>
      <c r="TPQ14" s="388"/>
      <c r="TPR14" s="383"/>
      <c r="TPS14" s="384"/>
      <c r="TPT14" s="384"/>
      <c r="TPU14" s="385"/>
      <c r="TPV14" s="385"/>
      <c r="TPW14" s="385"/>
      <c r="TPX14" s="386"/>
      <c r="TPY14" s="387"/>
      <c r="TPZ14" s="387"/>
      <c r="TQA14" s="360"/>
      <c r="TQB14" s="360"/>
      <c r="TQC14" s="384"/>
      <c r="TQD14" s="234"/>
      <c r="TQE14" s="384"/>
      <c r="TQF14" s="384"/>
      <c r="TQG14" s="388"/>
      <c r="TQH14" s="383"/>
      <c r="TQI14" s="384"/>
      <c r="TQJ14" s="384"/>
      <c r="TQK14" s="385"/>
      <c r="TQL14" s="385"/>
      <c r="TQM14" s="385"/>
      <c r="TQN14" s="386"/>
      <c r="TQO14" s="387"/>
      <c r="TQP14" s="387"/>
      <c r="TQQ14" s="360"/>
      <c r="TQR14" s="360"/>
      <c r="TQS14" s="384"/>
      <c r="TQT14" s="234"/>
      <c r="TQU14" s="384"/>
      <c r="TQV14" s="384"/>
      <c r="TQW14" s="388"/>
      <c r="TQX14" s="383"/>
      <c r="TQY14" s="384"/>
      <c r="TQZ14" s="384"/>
      <c r="TRA14" s="385"/>
      <c r="TRB14" s="385"/>
      <c r="TRC14" s="385"/>
      <c r="TRD14" s="386"/>
      <c r="TRE14" s="387"/>
      <c r="TRF14" s="387"/>
      <c r="TRG14" s="360"/>
      <c r="TRH14" s="360"/>
      <c r="TRI14" s="384"/>
      <c r="TRJ14" s="234"/>
      <c r="TRK14" s="384"/>
      <c r="TRL14" s="384"/>
      <c r="TRM14" s="388"/>
      <c r="TRN14" s="383"/>
      <c r="TRO14" s="384"/>
      <c r="TRP14" s="384"/>
      <c r="TRQ14" s="385"/>
      <c r="TRR14" s="385"/>
      <c r="TRS14" s="385"/>
      <c r="TRT14" s="386"/>
      <c r="TRU14" s="387"/>
      <c r="TRV14" s="387"/>
      <c r="TRW14" s="360"/>
      <c r="TRX14" s="360"/>
      <c r="TRY14" s="384"/>
      <c r="TRZ14" s="234"/>
      <c r="TSA14" s="384"/>
      <c r="TSB14" s="384"/>
      <c r="TSC14" s="388"/>
      <c r="TSD14" s="383"/>
      <c r="TSE14" s="384"/>
      <c r="TSF14" s="384"/>
      <c r="TSG14" s="385"/>
      <c r="TSH14" s="385"/>
      <c r="TSI14" s="385"/>
      <c r="TSJ14" s="386"/>
      <c r="TSK14" s="387"/>
      <c r="TSL14" s="387"/>
      <c r="TSM14" s="360"/>
      <c r="TSN14" s="360"/>
      <c r="TSO14" s="384"/>
      <c r="TSP14" s="234"/>
      <c r="TSQ14" s="384"/>
      <c r="TSR14" s="384"/>
      <c r="TSS14" s="388"/>
      <c r="TST14" s="383"/>
      <c r="TSU14" s="384"/>
      <c r="TSV14" s="384"/>
      <c r="TSW14" s="385"/>
      <c r="TSX14" s="385"/>
      <c r="TSY14" s="385"/>
      <c r="TSZ14" s="386"/>
      <c r="TTA14" s="387"/>
      <c r="TTB14" s="387"/>
      <c r="TTC14" s="360"/>
      <c r="TTD14" s="360"/>
      <c r="TTE14" s="384"/>
      <c r="TTF14" s="234"/>
      <c r="TTG14" s="384"/>
      <c r="TTH14" s="384"/>
      <c r="TTI14" s="388"/>
      <c r="TTJ14" s="383"/>
      <c r="TTK14" s="384"/>
      <c r="TTL14" s="384"/>
      <c r="TTM14" s="385"/>
      <c r="TTN14" s="385"/>
      <c r="TTO14" s="385"/>
      <c r="TTP14" s="386"/>
      <c r="TTQ14" s="387"/>
      <c r="TTR14" s="387"/>
      <c r="TTS14" s="360"/>
      <c r="TTT14" s="360"/>
      <c r="TTU14" s="384"/>
      <c r="TTV14" s="234"/>
      <c r="TTW14" s="384"/>
      <c r="TTX14" s="384"/>
      <c r="TTY14" s="388"/>
      <c r="TTZ14" s="383"/>
      <c r="TUA14" s="384"/>
      <c r="TUB14" s="384"/>
      <c r="TUC14" s="385"/>
      <c r="TUD14" s="385"/>
      <c r="TUE14" s="385"/>
      <c r="TUF14" s="386"/>
      <c r="TUG14" s="387"/>
      <c r="TUH14" s="387"/>
      <c r="TUI14" s="360"/>
      <c r="TUJ14" s="360"/>
      <c r="TUK14" s="384"/>
      <c r="TUL14" s="234"/>
      <c r="TUM14" s="384"/>
      <c r="TUN14" s="384"/>
      <c r="TUO14" s="388"/>
      <c r="TUP14" s="383"/>
      <c r="TUQ14" s="384"/>
      <c r="TUR14" s="384"/>
      <c r="TUS14" s="385"/>
      <c r="TUT14" s="385"/>
      <c r="TUU14" s="385"/>
      <c r="TUV14" s="386"/>
      <c r="TUW14" s="387"/>
      <c r="TUX14" s="387"/>
      <c r="TUY14" s="360"/>
      <c r="TUZ14" s="360"/>
      <c r="TVA14" s="384"/>
      <c r="TVB14" s="234"/>
      <c r="TVC14" s="384"/>
      <c r="TVD14" s="384"/>
      <c r="TVE14" s="388"/>
      <c r="TVF14" s="383"/>
      <c r="TVG14" s="384"/>
      <c r="TVH14" s="384"/>
      <c r="TVI14" s="385"/>
      <c r="TVJ14" s="385"/>
      <c r="TVK14" s="385"/>
      <c r="TVL14" s="386"/>
      <c r="TVM14" s="387"/>
      <c r="TVN14" s="387"/>
      <c r="TVO14" s="360"/>
      <c r="TVP14" s="360"/>
      <c r="TVQ14" s="384"/>
      <c r="TVR14" s="234"/>
      <c r="TVS14" s="384"/>
      <c r="TVT14" s="384"/>
      <c r="TVU14" s="388"/>
      <c r="TVV14" s="383"/>
      <c r="TVW14" s="384"/>
      <c r="TVX14" s="384"/>
      <c r="TVY14" s="385"/>
      <c r="TVZ14" s="385"/>
      <c r="TWA14" s="385"/>
      <c r="TWB14" s="386"/>
      <c r="TWC14" s="387"/>
      <c r="TWD14" s="387"/>
      <c r="TWE14" s="360"/>
      <c r="TWF14" s="360"/>
      <c r="TWG14" s="384"/>
      <c r="TWH14" s="234"/>
      <c r="TWI14" s="384"/>
      <c r="TWJ14" s="384"/>
      <c r="TWK14" s="388"/>
      <c r="TWL14" s="383"/>
      <c r="TWM14" s="384"/>
      <c r="TWN14" s="384"/>
      <c r="TWO14" s="385"/>
      <c r="TWP14" s="385"/>
      <c r="TWQ14" s="385"/>
      <c r="TWR14" s="386"/>
      <c r="TWS14" s="387"/>
      <c r="TWT14" s="387"/>
      <c r="TWU14" s="360"/>
      <c r="TWV14" s="360"/>
      <c r="TWW14" s="384"/>
      <c r="TWX14" s="234"/>
      <c r="TWY14" s="384"/>
      <c r="TWZ14" s="384"/>
      <c r="TXA14" s="388"/>
      <c r="TXB14" s="383"/>
      <c r="TXC14" s="384"/>
      <c r="TXD14" s="384"/>
      <c r="TXE14" s="385"/>
      <c r="TXF14" s="385"/>
      <c r="TXG14" s="385"/>
      <c r="TXH14" s="386"/>
      <c r="TXI14" s="387"/>
      <c r="TXJ14" s="387"/>
      <c r="TXK14" s="360"/>
      <c r="TXL14" s="360"/>
      <c r="TXM14" s="384"/>
      <c r="TXN14" s="234"/>
      <c r="TXO14" s="384"/>
      <c r="TXP14" s="384"/>
      <c r="TXQ14" s="388"/>
      <c r="TXR14" s="383"/>
      <c r="TXS14" s="384"/>
      <c r="TXT14" s="384"/>
      <c r="TXU14" s="385"/>
      <c r="TXV14" s="385"/>
      <c r="TXW14" s="385"/>
      <c r="TXX14" s="386"/>
      <c r="TXY14" s="387"/>
      <c r="TXZ14" s="387"/>
      <c r="TYA14" s="360"/>
      <c r="TYB14" s="360"/>
      <c r="TYC14" s="384"/>
      <c r="TYD14" s="234"/>
      <c r="TYE14" s="384"/>
      <c r="TYF14" s="384"/>
      <c r="TYG14" s="388"/>
      <c r="TYH14" s="383"/>
      <c r="TYI14" s="384"/>
      <c r="TYJ14" s="384"/>
      <c r="TYK14" s="385"/>
      <c r="TYL14" s="385"/>
      <c r="TYM14" s="385"/>
      <c r="TYN14" s="386"/>
      <c r="TYO14" s="387"/>
      <c r="TYP14" s="387"/>
      <c r="TYQ14" s="360"/>
      <c r="TYR14" s="360"/>
      <c r="TYS14" s="384"/>
      <c r="TYT14" s="234"/>
      <c r="TYU14" s="384"/>
      <c r="TYV14" s="384"/>
      <c r="TYW14" s="388"/>
      <c r="TYX14" s="383"/>
      <c r="TYY14" s="384"/>
      <c r="TYZ14" s="384"/>
      <c r="TZA14" s="385"/>
      <c r="TZB14" s="385"/>
      <c r="TZC14" s="385"/>
      <c r="TZD14" s="386"/>
      <c r="TZE14" s="387"/>
      <c r="TZF14" s="387"/>
      <c r="TZG14" s="360"/>
      <c r="TZH14" s="360"/>
      <c r="TZI14" s="384"/>
      <c r="TZJ14" s="234"/>
      <c r="TZK14" s="384"/>
      <c r="TZL14" s="384"/>
      <c r="TZM14" s="388"/>
      <c r="TZN14" s="383"/>
      <c r="TZO14" s="384"/>
      <c r="TZP14" s="384"/>
      <c r="TZQ14" s="385"/>
      <c r="TZR14" s="385"/>
      <c r="TZS14" s="385"/>
      <c r="TZT14" s="386"/>
      <c r="TZU14" s="387"/>
      <c r="TZV14" s="387"/>
      <c r="TZW14" s="360"/>
      <c r="TZX14" s="360"/>
      <c r="TZY14" s="384"/>
      <c r="TZZ14" s="234"/>
      <c r="UAA14" s="384"/>
      <c r="UAB14" s="384"/>
      <c r="UAC14" s="388"/>
      <c r="UAD14" s="383"/>
      <c r="UAE14" s="384"/>
      <c r="UAF14" s="384"/>
      <c r="UAG14" s="385"/>
      <c r="UAH14" s="385"/>
      <c r="UAI14" s="385"/>
      <c r="UAJ14" s="386"/>
      <c r="UAK14" s="387"/>
      <c r="UAL14" s="387"/>
      <c r="UAM14" s="360"/>
      <c r="UAN14" s="360"/>
      <c r="UAO14" s="384"/>
      <c r="UAP14" s="234"/>
      <c r="UAQ14" s="384"/>
      <c r="UAR14" s="384"/>
      <c r="UAS14" s="388"/>
      <c r="UAT14" s="383"/>
      <c r="UAU14" s="384"/>
      <c r="UAV14" s="384"/>
      <c r="UAW14" s="385"/>
      <c r="UAX14" s="385"/>
      <c r="UAY14" s="385"/>
      <c r="UAZ14" s="386"/>
      <c r="UBA14" s="387"/>
      <c r="UBB14" s="387"/>
      <c r="UBC14" s="360"/>
      <c r="UBD14" s="360"/>
      <c r="UBE14" s="384"/>
      <c r="UBF14" s="234"/>
      <c r="UBG14" s="384"/>
      <c r="UBH14" s="384"/>
      <c r="UBI14" s="388"/>
      <c r="UBJ14" s="383"/>
      <c r="UBK14" s="384"/>
      <c r="UBL14" s="384"/>
      <c r="UBM14" s="385"/>
      <c r="UBN14" s="385"/>
      <c r="UBO14" s="385"/>
      <c r="UBP14" s="386"/>
      <c r="UBQ14" s="387"/>
      <c r="UBR14" s="387"/>
      <c r="UBS14" s="360"/>
      <c r="UBT14" s="360"/>
      <c r="UBU14" s="384"/>
      <c r="UBV14" s="234"/>
      <c r="UBW14" s="384"/>
      <c r="UBX14" s="384"/>
      <c r="UBY14" s="388"/>
      <c r="UBZ14" s="383"/>
      <c r="UCA14" s="384"/>
      <c r="UCB14" s="384"/>
      <c r="UCC14" s="385"/>
      <c r="UCD14" s="385"/>
      <c r="UCE14" s="385"/>
      <c r="UCF14" s="386"/>
      <c r="UCG14" s="387"/>
      <c r="UCH14" s="387"/>
      <c r="UCI14" s="360"/>
      <c r="UCJ14" s="360"/>
      <c r="UCK14" s="384"/>
      <c r="UCL14" s="234"/>
      <c r="UCM14" s="384"/>
      <c r="UCN14" s="384"/>
      <c r="UCO14" s="388"/>
      <c r="UCP14" s="383"/>
      <c r="UCQ14" s="384"/>
      <c r="UCR14" s="384"/>
      <c r="UCS14" s="385"/>
      <c r="UCT14" s="385"/>
      <c r="UCU14" s="385"/>
      <c r="UCV14" s="386"/>
      <c r="UCW14" s="387"/>
      <c r="UCX14" s="387"/>
      <c r="UCY14" s="360"/>
      <c r="UCZ14" s="360"/>
      <c r="UDA14" s="384"/>
      <c r="UDB14" s="234"/>
      <c r="UDC14" s="384"/>
      <c r="UDD14" s="384"/>
      <c r="UDE14" s="388"/>
      <c r="UDF14" s="383"/>
      <c r="UDG14" s="384"/>
      <c r="UDH14" s="384"/>
      <c r="UDI14" s="385"/>
      <c r="UDJ14" s="385"/>
      <c r="UDK14" s="385"/>
      <c r="UDL14" s="386"/>
      <c r="UDM14" s="387"/>
      <c r="UDN14" s="387"/>
      <c r="UDO14" s="360"/>
      <c r="UDP14" s="360"/>
      <c r="UDQ14" s="384"/>
      <c r="UDR14" s="234"/>
      <c r="UDS14" s="384"/>
      <c r="UDT14" s="384"/>
      <c r="UDU14" s="388"/>
      <c r="UDV14" s="383"/>
      <c r="UDW14" s="384"/>
      <c r="UDX14" s="384"/>
      <c r="UDY14" s="385"/>
      <c r="UDZ14" s="385"/>
      <c r="UEA14" s="385"/>
      <c r="UEB14" s="386"/>
      <c r="UEC14" s="387"/>
      <c r="UED14" s="387"/>
      <c r="UEE14" s="360"/>
      <c r="UEF14" s="360"/>
      <c r="UEG14" s="384"/>
      <c r="UEH14" s="234"/>
      <c r="UEI14" s="384"/>
      <c r="UEJ14" s="384"/>
      <c r="UEK14" s="388"/>
      <c r="UEL14" s="383"/>
      <c r="UEM14" s="384"/>
      <c r="UEN14" s="384"/>
      <c r="UEO14" s="385"/>
      <c r="UEP14" s="385"/>
      <c r="UEQ14" s="385"/>
      <c r="UER14" s="386"/>
      <c r="UES14" s="387"/>
      <c r="UET14" s="387"/>
      <c r="UEU14" s="360"/>
      <c r="UEV14" s="360"/>
      <c r="UEW14" s="384"/>
      <c r="UEX14" s="234"/>
      <c r="UEY14" s="384"/>
      <c r="UEZ14" s="384"/>
      <c r="UFA14" s="388"/>
      <c r="UFB14" s="383"/>
      <c r="UFC14" s="384"/>
      <c r="UFD14" s="384"/>
      <c r="UFE14" s="385"/>
      <c r="UFF14" s="385"/>
      <c r="UFG14" s="385"/>
      <c r="UFH14" s="386"/>
      <c r="UFI14" s="387"/>
      <c r="UFJ14" s="387"/>
      <c r="UFK14" s="360"/>
      <c r="UFL14" s="360"/>
      <c r="UFM14" s="384"/>
      <c r="UFN14" s="234"/>
      <c r="UFO14" s="384"/>
      <c r="UFP14" s="384"/>
      <c r="UFQ14" s="388"/>
      <c r="UFR14" s="383"/>
      <c r="UFS14" s="384"/>
      <c r="UFT14" s="384"/>
      <c r="UFU14" s="385"/>
      <c r="UFV14" s="385"/>
      <c r="UFW14" s="385"/>
      <c r="UFX14" s="386"/>
      <c r="UFY14" s="387"/>
      <c r="UFZ14" s="387"/>
      <c r="UGA14" s="360"/>
      <c r="UGB14" s="360"/>
      <c r="UGC14" s="384"/>
      <c r="UGD14" s="234"/>
      <c r="UGE14" s="384"/>
      <c r="UGF14" s="384"/>
      <c r="UGG14" s="388"/>
      <c r="UGH14" s="383"/>
      <c r="UGI14" s="384"/>
      <c r="UGJ14" s="384"/>
      <c r="UGK14" s="385"/>
      <c r="UGL14" s="385"/>
      <c r="UGM14" s="385"/>
      <c r="UGN14" s="386"/>
      <c r="UGO14" s="387"/>
      <c r="UGP14" s="387"/>
      <c r="UGQ14" s="360"/>
      <c r="UGR14" s="360"/>
      <c r="UGS14" s="384"/>
      <c r="UGT14" s="234"/>
      <c r="UGU14" s="384"/>
      <c r="UGV14" s="384"/>
      <c r="UGW14" s="388"/>
      <c r="UGX14" s="383"/>
      <c r="UGY14" s="384"/>
      <c r="UGZ14" s="384"/>
      <c r="UHA14" s="385"/>
      <c r="UHB14" s="385"/>
      <c r="UHC14" s="385"/>
      <c r="UHD14" s="386"/>
      <c r="UHE14" s="387"/>
      <c r="UHF14" s="387"/>
      <c r="UHG14" s="360"/>
      <c r="UHH14" s="360"/>
      <c r="UHI14" s="384"/>
      <c r="UHJ14" s="234"/>
      <c r="UHK14" s="384"/>
      <c r="UHL14" s="384"/>
      <c r="UHM14" s="388"/>
      <c r="UHN14" s="383"/>
      <c r="UHO14" s="384"/>
      <c r="UHP14" s="384"/>
      <c r="UHQ14" s="385"/>
      <c r="UHR14" s="385"/>
      <c r="UHS14" s="385"/>
      <c r="UHT14" s="386"/>
      <c r="UHU14" s="387"/>
      <c r="UHV14" s="387"/>
      <c r="UHW14" s="360"/>
      <c r="UHX14" s="360"/>
      <c r="UHY14" s="384"/>
      <c r="UHZ14" s="234"/>
      <c r="UIA14" s="384"/>
      <c r="UIB14" s="384"/>
      <c r="UIC14" s="388"/>
      <c r="UID14" s="383"/>
      <c r="UIE14" s="384"/>
      <c r="UIF14" s="384"/>
      <c r="UIG14" s="385"/>
      <c r="UIH14" s="385"/>
      <c r="UII14" s="385"/>
      <c r="UIJ14" s="386"/>
      <c r="UIK14" s="387"/>
      <c r="UIL14" s="387"/>
      <c r="UIM14" s="360"/>
      <c r="UIN14" s="360"/>
      <c r="UIO14" s="384"/>
      <c r="UIP14" s="234"/>
      <c r="UIQ14" s="384"/>
      <c r="UIR14" s="384"/>
      <c r="UIS14" s="388"/>
      <c r="UIT14" s="383"/>
      <c r="UIU14" s="384"/>
      <c r="UIV14" s="384"/>
      <c r="UIW14" s="385"/>
      <c r="UIX14" s="385"/>
      <c r="UIY14" s="385"/>
      <c r="UIZ14" s="386"/>
      <c r="UJA14" s="387"/>
      <c r="UJB14" s="387"/>
      <c r="UJC14" s="360"/>
      <c r="UJD14" s="360"/>
      <c r="UJE14" s="384"/>
      <c r="UJF14" s="234"/>
      <c r="UJG14" s="384"/>
      <c r="UJH14" s="384"/>
      <c r="UJI14" s="388"/>
      <c r="UJJ14" s="383"/>
      <c r="UJK14" s="384"/>
      <c r="UJL14" s="384"/>
      <c r="UJM14" s="385"/>
      <c r="UJN14" s="385"/>
      <c r="UJO14" s="385"/>
      <c r="UJP14" s="386"/>
      <c r="UJQ14" s="387"/>
      <c r="UJR14" s="387"/>
      <c r="UJS14" s="360"/>
      <c r="UJT14" s="360"/>
      <c r="UJU14" s="384"/>
      <c r="UJV14" s="234"/>
      <c r="UJW14" s="384"/>
      <c r="UJX14" s="384"/>
      <c r="UJY14" s="388"/>
      <c r="UJZ14" s="383"/>
      <c r="UKA14" s="384"/>
      <c r="UKB14" s="384"/>
      <c r="UKC14" s="385"/>
      <c r="UKD14" s="385"/>
      <c r="UKE14" s="385"/>
      <c r="UKF14" s="386"/>
      <c r="UKG14" s="387"/>
      <c r="UKH14" s="387"/>
      <c r="UKI14" s="360"/>
      <c r="UKJ14" s="360"/>
      <c r="UKK14" s="384"/>
      <c r="UKL14" s="234"/>
      <c r="UKM14" s="384"/>
      <c r="UKN14" s="384"/>
      <c r="UKO14" s="388"/>
      <c r="UKP14" s="383"/>
      <c r="UKQ14" s="384"/>
      <c r="UKR14" s="384"/>
      <c r="UKS14" s="385"/>
      <c r="UKT14" s="385"/>
      <c r="UKU14" s="385"/>
      <c r="UKV14" s="386"/>
      <c r="UKW14" s="387"/>
      <c r="UKX14" s="387"/>
      <c r="UKY14" s="360"/>
      <c r="UKZ14" s="360"/>
      <c r="ULA14" s="384"/>
      <c r="ULB14" s="234"/>
      <c r="ULC14" s="384"/>
      <c r="ULD14" s="384"/>
      <c r="ULE14" s="388"/>
      <c r="ULF14" s="383"/>
      <c r="ULG14" s="384"/>
      <c r="ULH14" s="384"/>
      <c r="ULI14" s="385"/>
      <c r="ULJ14" s="385"/>
      <c r="ULK14" s="385"/>
      <c r="ULL14" s="386"/>
      <c r="ULM14" s="387"/>
      <c r="ULN14" s="387"/>
      <c r="ULO14" s="360"/>
      <c r="ULP14" s="360"/>
      <c r="ULQ14" s="384"/>
      <c r="ULR14" s="234"/>
      <c r="ULS14" s="384"/>
      <c r="ULT14" s="384"/>
      <c r="ULU14" s="388"/>
      <c r="ULV14" s="383"/>
      <c r="ULW14" s="384"/>
      <c r="ULX14" s="384"/>
      <c r="ULY14" s="385"/>
      <c r="ULZ14" s="385"/>
      <c r="UMA14" s="385"/>
      <c r="UMB14" s="386"/>
      <c r="UMC14" s="387"/>
      <c r="UMD14" s="387"/>
      <c r="UME14" s="360"/>
      <c r="UMF14" s="360"/>
      <c r="UMG14" s="384"/>
      <c r="UMH14" s="234"/>
      <c r="UMI14" s="384"/>
      <c r="UMJ14" s="384"/>
      <c r="UMK14" s="388"/>
      <c r="UML14" s="383"/>
      <c r="UMM14" s="384"/>
      <c r="UMN14" s="384"/>
      <c r="UMO14" s="385"/>
      <c r="UMP14" s="385"/>
      <c r="UMQ14" s="385"/>
      <c r="UMR14" s="386"/>
      <c r="UMS14" s="387"/>
      <c r="UMT14" s="387"/>
      <c r="UMU14" s="360"/>
      <c r="UMV14" s="360"/>
      <c r="UMW14" s="384"/>
      <c r="UMX14" s="234"/>
      <c r="UMY14" s="384"/>
      <c r="UMZ14" s="384"/>
      <c r="UNA14" s="388"/>
      <c r="UNB14" s="383"/>
      <c r="UNC14" s="384"/>
      <c r="UND14" s="384"/>
      <c r="UNE14" s="385"/>
      <c r="UNF14" s="385"/>
      <c r="UNG14" s="385"/>
      <c r="UNH14" s="386"/>
      <c r="UNI14" s="387"/>
      <c r="UNJ14" s="387"/>
      <c r="UNK14" s="360"/>
      <c r="UNL14" s="360"/>
      <c r="UNM14" s="384"/>
      <c r="UNN14" s="234"/>
      <c r="UNO14" s="384"/>
      <c r="UNP14" s="384"/>
      <c r="UNQ14" s="388"/>
      <c r="UNR14" s="383"/>
      <c r="UNS14" s="384"/>
      <c r="UNT14" s="384"/>
      <c r="UNU14" s="385"/>
      <c r="UNV14" s="385"/>
      <c r="UNW14" s="385"/>
      <c r="UNX14" s="386"/>
      <c r="UNY14" s="387"/>
      <c r="UNZ14" s="387"/>
      <c r="UOA14" s="360"/>
      <c r="UOB14" s="360"/>
      <c r="UOC14" s="384"/>
      <c r="UOD14" s="234"/>
      <c r="UOE14" s="384"/>
      <c r="UOF14" s="384"/>
      <c r="UOG14" s="388"/>
      <c r="UOH14" s="383"/>
      <c r="UOI14" s="384"/>
      <c r="UOJ14" s="384"/>
      <c r="UOK14" s="385"/>
      <c r="UOL14" s="385"/>
      <c r="UOM14" s="385"/>
      <c r="UON14" s="386"/>
      <c r="UOO14" s="387"/>
      <c r="UOP14" s="387"/>
      <c r="UOQ14" s="360"/>
      <c r="UOR14" s="360"/>
      <c r="UOS14" s="384"/>
      <c r="UOT14" s="234"/>
      <c r="UOU14" s="384"/>
      <c r="UOV14" s="384"/>
      <c r="UOW14" s="388"/>
      <c r="UOX14" s="383"/>
      <c r="UOY14" s="384"/>
      <c r="UOZ14" s="384"/>
      <c r="UPA14" s="385"/>
      <c r="UPB14" s="385"/>
      <c r="UPC14" s="385"/>
      <c r="UPD14" s="386"/>
      <c r="UPE14" s="387"/>
      <c r="UPF14" s="387"/>
      <c r="UPG14" s="360"/>
      <c r="UPH14" s="360"/>
      <c r="UPI14" s="384"/>
      <c r="UPJ14" s="234"/>
      <c r="UPK14" s="384"/>
      <c r="UPL14" s="384"/>
      <c r="UPM14" s="388"/>
      <c r="UPN14" s="383"/>
      <c r="UPO14" s="384"/>
      <c r="UPP14" s="384"/>
      <c r="UPQ14" s="385"/>
      <c r="UPR14" s="385"/>
      <c r="UPS14" s="385"/>
      <c r="UPT14" s="386"/>
      <c r="UPU14" s="387"/>
      <c r="UPV14" s="387"/>
      <c r="UPW14" s="360"/>
      <c r="UPX14" s="360"/>
      <c r="UPY14" s="384"/>
      <c r="UPZ14" s="234"/>
      <c r="UQA14" s="384"/>
      <c r="UQB14" s="384"/>
      <c r="UQC14" s="388"/>
      <c r="UQD14" s="383"/>
      <c r="UQE14" s="384"/>
      <c r="UQF14" s="384"/>
      <c r="UQG14" s="385"/>
      <c r="UQH14" s="385"/>
      <c r="UQI14" s="385"/>
      <c r="UQJ14" s="386"/>
      <c r="UQK14" s="387"/>
      <c r="UQL14" s="387"/>
      <c r="UQM14" s="360"/>
      <c r="UQN14" s="360"/>
      <c r="UQO14" s="384"/>
      <c r="UQP14" s="234"/>
      <c r="UQQ14" s="384"/>
      <c r="UQR14" s="384"/>
      <c r="UQS14" s="388"/>
      <c r="UQT14" s="383"/>
      <c r="UQU14" s="384"/>
      <c r="UQV14" s="384"/>
      <c r="UQW14" s="385"/>
      <c r="UQX14" s="385"/>
      <c r="UQY14" s="385"/>
      <c r="UQZ14" s="386"/>
      <c r="URA14" s="387"/>
      <c r="URB14" s="387"/>
      <c r="URC14" s="360"/>
      <c r="URD14" s="360"/>
      <c r="URE14" s="384"/>
      <c r="URF14" s="234"/>
      <c r="URG14" s="384"/>
      <c r="URH14" s="384"/>
      <c r="URI14" s="388"/>
      <c r="URJ14" s="383"/>
      <c r="URK14" s="384"/>
      <c r="URL14" s="384"/>
      <c r="URM14" s="385"/>
      <c r="URN14" s="385"/>
      <c r="URO14" s="385"/>
      <c r="URP14" s="386"/>
      <c r="URQ14" s="387"/>
      <c r="URR14" s="387"/>
      <c r="URS14" s="360"/>
      <c r="URT14" s="360"/>
      <c r="URU14" s="384"/>
      <c r="URV14" s="234"/>
      <c r="URW14" s="384"/>
      <c r="URX14" s="384"/>
      <c r="URY14" s="388"/>
      <c r="URZ14" s="383"/>
      <c r="USA14" s="384"/>
      <c r="USB14" s="384"/>
      <c r="USC14" s="385"/>
      <c r="USD14" s="385"/>
      <c r="USE14" s="385"/>
      <c r="USF14" s="386"/>
      <c r="USG14" s="387"/>
      <c r="USH14" s="387"/>
      <c r="USI14" s="360"/>
      <c r="USJ14" s="360"/>
      <c r="USK14" s="384"/>
      <c r="USL14" s="234"/>
      <c r="USM14" s="384"/>
      <c r="USN14" s="384"/>
      <c r="USO14" s="388"/>
      <c r="USP14" s="383"/>
      <c r="USQ14" s="384"/>
      <c r="USR14" s="384"/>
      <c r="USS14" s="385"/>
      <c r="UST14" s="385"/>
      <c r="USU14" s="385"/>
      <c r="USV14" s="386"/>
      <c r="USW14" s="387"/>
      <c r="USX14" s="387"/>
      <c r="USY14" s="360"/>
      <c r="USZ14" s="360"/>
      <c r="UTA14" s="384"/>
      <c r="UTB14" s="234"/>
      <c r="UTC14" s="384"/>
      <c r="UTD14" s="384"/>
      <c r="UTE14" s="388"/>
      <c r="UTF14" s="383"/>
      <c r="UTG14" s="384"/>
      <c r="UTH14" s="384"/>
      <c r="UTI14" s="385"/>
      <c r="UTJ14" s="385"/>
      <c r="UTK14" s="385"/>
      <c r="UTL14" s="386"/>
      <c r="UTM14" s="387"/>
      <c r="UTN14" s="387"/>
      <c r="UTO14" s="360"/>
      <c r="UTP14" s="360"/>
      <c r="UTQ14" s="384"/>
      <c r="UTR14" s="234"/>
      <c r="UTS14" s="384"/>
      <c r="UTT14" s="384"/>
      <c r="UTU14" s="388"/>
      <c r="UTV14" s="383"/>
      <c r="UTW14" s="384"/>
      <c r="UTX14" s="384"/>
      <c r="UTY14" s="385"/>
      <c r="UTZ14" s="385"/>
      <c r="UUA14" s="385"/>
      <c r="UUB14" s="386"/>
      <c r="UUC14" s="387"/>
      <c r="UUD14" s="387"/>
      <c r="UUE14" s="360"/>
      <c r="UUF14" s="360"/>
      <c r="UUG14" s="384"/>
      <c r="UUH14" s="234"/>
      <c r="UUI14" s="384"/>
      <c r="UUJ14" s="384"/>
      <c r="UUK14" s="388"/>
      <c r="UUL14" s="383"/>
      <c r="UUM14" s="384"/>
      <c r="UUN14" s="384"/>
      <c r="UUO14" s="385"/>
      <c r="UUP14" s="385"/>
      <c r="UUQ14" s="385"/>
      <c r="UUR14" s="386"/>
      <c r="UUS14" s="387"/>
      <c r="UUT14" s="387"/>
      <c r="UUU14" s="360"/>
      <c r="UUV14" s="360"/>
      <c r="UUW14" s="384"/>
      <c r="UUX14" s="234"/>
      <c r="UUY14" s="384"/>
      <c r="UUZ14" s="384"/>
      <c r="UVA14" s="388"/>
      <c r="UVB14" s="383"/>
      <c r="UVC14" s="384"/>
      <c r="UVD14" s="384"/>
      <c r="UVE14" s="385"/>
      <c r="UVF14" s="385"/>
      <c r="UVG14" s="385"/>
      <c r="UVH14" s="386"/>
      <c r="UVI14" s="387"/>
      <c r="UVJ14" s="387"/>
      <c r="UVK14" s="360"/>
      <c r="UVL14" s="360"/>
      <c r="UVM14" s="384"/>
      <c r="UVN14" s="234"/>
      <c r="UVO14" s="384"/>
      <c r="UVP14" s="384"/>
      <c r="UVQ14" s="388"/>
      <c r="UVR14" s="383"/>
      <c r="UVS14" s="384"/>
      <c r="UVT14" s="384"/>
      <c r="UVU14" s="385"/>
      <c r="UVV14" s="385"/>
      <c r="UVW14" s="385"/>
      <c r="UVX14" s="386"/>
      <c r="UVY14" s="387"/>
      <c r="UVZ14" s="387"/>
      <c r="UWA14" s="360"/>
      <c r="UWB14" s="360"/>
      <c r="UWC14" s="384"/>
      <c r="UWD14" s="234"/>
      <c r="UWE14" s="384"/>
      <c r="UWF14" s="384"/>
      <c r="UWG14" s="388"/>
      <c r="UWH14" s="383"/>
      <c r="UWI14" s="384"/>
      <c r="UWJ14" s="384"/>
      <c r="UWK14" s="385"/>
      <c r="UWL14" s="385"/>
      <c r="UWM14" s="385"/>
      <c r="UWN14" s="386"/>
      <c r="UWO14" s="387"/>
      <c r="UWP14" s="387"/>
      <c r="UWQ14" s="360"/>
      <c r="UWR14" s="360"/>
      <c r="UWS14" s="384"/>
      <c r="UWT14" s="234"/>
      <c r="UWU14" s="384"/>
      <c r="UWV14" s="384"/>
      <c r="UWW14" s="388"/>
      <c r="UWX14" s="383"/>
      <c r="UWY14" s="384"/>
      <c r="UWZ14" s="384"/>
      <c r="UXA14" s="385"/>
      <c r="UXB14" s="385"/>
      <c r="UXC14" s="385"/>
      <c r="UXD14" s="386"/>
      <c r="UXE14" s="387"/>
      <c r="UXF14" s="387"/>
      <c r="UXG14" s="360"/>
      <c r="UXH14" s="360"/>
      <c r="UXI14" s="384"/>
      <c r="UXJ14" s="234"/>
      <c r="UXK14" s="384"/>
      <c r="UXL14" s="384"/>
      <c r="UXM14" s="388"/>
      <c r="UXN14" s="383"/>
      <c r="UXO14" s="384"/>
      <c r="UXP14" s="384"/>
      <c r="UXQ14" s="385"/>
      <c r="UXR14" s="385"/>
      <c r="UXS14" s="385"/>
      <c r="UXT14" s="386"/>
      <c r="UXU14" s="387"/>
      <c r="UXV14" s="387"/>
      <c r="UXW14" s="360"/>
      <c r="UXX14" s="360"/>
      <c r="UXY14" s="384"/>
      <c r="UXZ14" s="234"/>
      <c r="UYA14" s="384"/>
      <c r="UYB14" s="384"/>
      <c r="UYC14" s="388"/>
      <c r="UYD14" s="383"/>
      <c r="UYE14" s="384"/>
      <c r="UYF14" s="384"/>
      <c r="UYG14" s="385"/>
      <c r="UYH14" s="385"/>
      <c r="UYI14" s="385"/>
      <c r="UYJ14" s="386"/>
      <c r="UYK14" s="387"/>
      <c r="UYL14" s="387"/>
      <c r="UYM14" s="360"/>
      <c r="UYN14" s="360"/>
      <c r="UYO14" s="384"/>
      <c r="UYP14" s="234"/>
      <c r="UYQ14" s="384"/>
      <c r="UYR14" s="384"/>
      <c r="UYS14" s="388"/>
      <c r="UYT14" s="383"/>
      <c r="UYU14" s="384"/>
      <c r="UYV14" s="384"/>
      <c r="UYW14" s="385"/>
      <c r="UYX14" s="385"/>
      <c r="UYY14" s="385"/>
      <c r="UYZ14" s="386"/>
      <c r="UZA14" s="387"/>
      <c r="UZB14" s="387"/>
      <c r="UZC14" s="360"/>
      <c r="UZD14" s="360"/>
      <c r="UZE14" s="384"/>
      <c r="UZF14" s="234"/>
      <c r="UZG14" s="384"/>
      <c r="UZH14" s="384"/>
      <c r="UZI14" s="388"/>
      <c r="UZJ14" s="383"/>
      <c r="UZK14" s="384"/>
      <c r="UZL14" s="384"/>
      <c r="UZM14" s="385"/>
      <c r="UZN14" s="385"/>
      <c r="UZO14" s="385"/>
      <c r="UZP14" s="386"/>
      <c r="UZQ14" s="387"/>
      <c r="UZR14" s="387"/>
      <c r="UZS14" s="360"/>
      <c r="UZT14" s="360"/>
      <c r="UZU14" s="384"/>
      <c r="UZV14" s="234"/>
      <c r="UZW14" s="384"/>
      <c r="UZX14" s="384"/>
      <c r="UZY14" s="388"/>
      <c r="UZZ14" s="383"/>
      <c r="VAA14" s="384"/>
      <c r="VAB14" s="384"/>
      <c r="VAC14" s="385"/>
      <c r="VAD14" s="385"/>
      <c r="VAE14" s="385"/>
      <c r="VAF14" s="386"/>
      <c r="VAG14" s="387"/>
      <c r="VAH14" s="387"/>
      <c r="VAI14" s="360"/>
      <c r="VAJ14" s="360"/>
      <c r="VAK14" s="384"/>
      <c r="VAL14" s="234"/>
      <c r="VAM14" s="384"/>
      <c r="VAN14" s="384"/>
      <c r="VAO14" s="388"/>
      <c r="VAP14" s="383"/>
      <c r="VAQ14" s="384"/>
      <c r="VAR14" s="384"/>
      <c r="VAS14" s="385"/>
      <c r="VAT14" s="385"/>
      <c r="VAU14" s="385"/>
      <c r="VAV14" s="386"/>
      <c r="VAW14" s="387"/>
      <c r="VAX14" s="387"/>
      <c r="VAY14" s="360"/>
      <c r="VAZ14" s="360"/>
      <c r="VBA14" s="384"/>
      <c r="VBB14" s="234"/>
      <c r="VBC14" s="384"/>
      <c r="VBD14" s="384"/>
      <c r="VBE14" s="388"/>
      <c r="VBF14" s="383"/>
      <c r="VBG14" s="384"/>
      <c r="VBH14" s="384"/>
      <c r="VBI14" s="385"/>
      <c r="VBJ14" s="385"/>
      <c r="VBK14" s="385"/>
      <c r="VBL14" s="386"/>
      <c r="VBM14" s="387"/>
      <c r="VBN14" s="387"/>
      <c r="VBO14" s="360"/>
      <c r="VBP14" s="360"/>
      <c r="VBQ14" s="384"/>
      <c r="VBR14" s="234"/>
      <c r="VBS14" s="384"/>
      <c r="VBT14" s="384"/>
      <c r="VBU14" s="388"/>
      <c r="VBV14" s="383"/>
      <c r="VBW14" s="384"/>
      <c r="VBX14" s="384"/>
      <c r="VBY14" s="385"/>
      <c r="VBZ14" s="385"/>
      <c r="VCA14" s="385"/>
      <c r="VCB14" s="386"/>
      <c r="VCC14" s="387"/>
      <c r="VCD14" s="387"/>
      <c r="VCE14" s="360"/>
      <c r="VCF14" s="360"/>
      <c r="VCG14" s="384"/>
      <c r="VCH14" s="234"/>
      <c r="VCI14" s="384"/>
      <c r="VCJ14" s="384"/>
      <c r="VCK14" s="388"/>
      <c r="VCL14" s="383"/>
      <c r="VCM14" s="384"/>
      <c r="VCN14" s="384"/>
      <c r="VCO14" s="385"/>
      <c r="VCP14" s="385"/>
      <c r="VCQ14" s="385"/>
      <c r="VCR14" s="386"/>
      <c r="VCS14" s="387"/>
      <c r="VCT14" s="387"/>
      <c r="VCU14" s="360"/>
      <c r="VCV14" s="360"/>
      <c r="VCW14" s="384"/>
      <c r="VCX14" s="234"/>
      <c r="VCY14" s="384"/>
      <c r="VCZ14" s="384"/>
      <c r="VDA14" s="388"/>
      <c r="VDB14" s="383"/>
      <c r="VDC14" s="384"/>
      <c r="VDD14" s="384"/>
      <c r="VDE14" s="385"/>
      <c r="VDF14" s="385"/>
      <c r="VDG14" s="385"/>
      <c r="VDH14" s="386"/>
      <c r="VDI14" s="387"/>
      <c r="VDJ14" s="387"/>
      <c r="VDK14" s="360"/>
      <c r="VDL14" s="360"/>
      <c r="VDM14" s="384"/>
      <c r="VDN14" s="234"/>
      <c r="VDO14" s="384"/>
      <c r="VDP14" s="384"/>
      <c r="VDQ14" s="388"/>
      <c r="VDR14" s="383"/>
      <c r="VDS14" s="384"/>
      <c r="VDT14" s="384"/>
      <c r="VDU14" s="385"/>
      <c r="VDV14" s="385"/>
      <c r="VDW14" s="385"/>
      <c r="VDX14" s="386"/>
      <c r="VDY14" s="387"/>
      <c r="VDZ14" s="387"/>
      <c r="VEA14" s="360"/>
      <c r="VEB14" s="360"/>
      <c r="VEC14" s="384"/>
      <c r="VED14" s="234"/>
      <c r="VEE14" s="384"/>
      <c r="VEF14" s="384"/>
      <c r="VEG14" s="388"/>
      <c r="VEH14" s="383"/>
      <c r="VEI14" s="384"/>
      <c r="VEJ14" s="384"/>
      <c r="VEK14" s="385"/>
      <c r="VEL14" s="385"/>
      <c r="VEM14" s="385"/>
      <c r="VEN14" s="386"/>
      <c r="VEO14" s="387"/>
      <c r="VEP14" s="387"/>
      <c r="VEQ14" s="360"/>
      <c r="VER14" s="360"/>
      <c r="VES14" s="384"/>
      <c r="VET14" s="234"/>
      <c r="VEU14" s="384"/>
      <c r="VEV14" s="384"/>
      <c r="VEW14" s="388"/>
      <c r="VEX14" s="383"/>
      <c r="VEY14" s="384"/>
      <c r="VEZ14" s="384"/>
      <c r="VFA14" s="385"/>
      <c r="VFB14" s="385"/>
      <c r="VFC14" s="385"/>
      <c r="VFD14" s="386"/>
      <c r="VFE14" s="387"/>
      <c r="VFF14" s="387"/>
      <c r="VFG14" s="360"/>
      <c r="VFH14" s="360"/>
      <c r="VFI14" s="384"/>
      <c r="VFJ14" s="234"/>
      <c r="VFK14" s="384"/>
      <c r="VFL14" s="384"/>
      <c r="VFM14" s="388"/>
      <c r="VFN14" s="383"/>
      <c r="VFO14" s="384"/>
      <c r="VFP14" s="384"/>
      <c r="VFQ14" s="385"/>
      <c r="VFR14" s="385"/>
      <c r="VFS14" s="385"/>
      <c r="VFT14" s="386"/>
      <c r="VFU14" s="387"/>
      <c r="VFV14" s="387"/>
      <c r="VFW14" s="360"/>
      <c r="VFX14" s="360"/>
      <c r="VFY14" s="384"/>
      <c r="VFZ14" s="234"/>
      <c r="VGA14" s="384"/>
      <c r="VGB14" s="384"/>
      <c r="VGC14" s="388"/>
      <c r="VGD14" s="383"/>
      <c r="VGE14" s="384"/>
      <c r="VGF14" s="384"/>
      <c r="VGG14" s="385"/>
      <c r="VGH14" s="385"/>
      <c r="VGI14" s="385"/>
      <c r="VGJ14" s="386"/>
      <c r="VGK14" s="387"/>
      <c r="VGL14" s="387"/>
      <c r="VGM14" s="360"/>
      <c r="VGN14" s="360"/>
      <c r="VGO14" s="384"/>
      <c r="VGP14" s="234"/>
      <c r="VGQ14" s="384"/>
      <c r="VGR14" s="384"/>
      <c r="VGS14" s="388"/>
      <c r="VGT14" s="383"/>
      <c r="VGU14" s="384"/>
      <c r="VGV14" s="384"/>
      <c r="VGW14" s="385"/>
      <c r="VGX14" s="385"/>
      <c r="VGY14" s="385"/>
      <c r="VGZ14" s="386"/>
      <c r="VHA14" s="387"/>
      <c r="VHB14" s="387"/>
      <c r="VHC14" s="360"/>
      <c r="VHD14" s="360"/>
      <c r="VHE14" s="384"/>
      <c r="VHF14" s="234"/>
      <c r="VHG14" s="384"/>
      <c r="VHH14" s="384"/>
      <c r="VHI14" s="388"/>
      <c r="VHJ14" s="383"/>
      <c r="VHK14" s="384"/>
      <c r="VHL14" s="384"/>
      <c r="VHM14" s="385"/>
      <c r="VHN14" s="385"/>
      <c r="VHO14" s="385"/>
      <c r="VHP14" s="386"/>
      <c r="VHQ14" s="387"/>
      <c r="VHR14" s="387"/>
      <c r="VHS14" s="360"/>
      <c r="VHT14" s="360"/>
      <c r="VHU14" s="384"/>
      <c r="VHV14" s="234"/>
      <c r="VHW14" s="384"/>
      <c r="VHX14" s="384"/>
      <c r="VHY14" s="388"/>
      <c r="VHZ14" s="383"/>
      <c r="VIA14" s="384"/>
      <c r="VIB14" s="384"/>
      <c r="VIC14" s="385"/>
      <c r="VID14" s="385"/>
      <c r="VIE14" s="385"/>
      <c r="VIF14" s="386"/>
      <c r="VIG14" s="387"/>
      <c r="VIH14" s="387"/>
      <c r="VII14" s="360"/>
      <c r="VIJ14" s="360"/>
      <c r="VIK14" s="384"/>
      <c r="VIL14" s="234"/>
      <c r="VIM14" s="384"/>
      <c r="VIN14" s="384"/>
      <c r="VIO14" s="388"/>
      <c r="VIP14" s="383"/>
      <c r="VIQ14" s="384"/>
      <c r="VIR14" s="384"/>
      <c r="VIS14" s="385"/>
      <c r="VIT14" s="385"/>
      <c r="VIU14" s="385"/>
      <c r="VIV14" s="386"/>
      <c r="VIW14" s="387"/>
      <c r="VIX14" s="387"/>
      <c r="VIY14" s="360"/>
      <c r="VIZ14" s="360"/>
      <c r="VJA14" s="384"/>
      <c r="VJB14" s="234"/>
      <c r="VJC14" s="384"/>
      <c r="VJD14" s="384"/>
      <c r="VJE14" s="388"/>
      <c r="VJF14" s="383"/>
      <c r="VJG14" s="384"/>
      <c r="VJH14" s="384"/>
      <c r="VJI14" s="385"/>
      <c r="VJJ14" s="385"/>
      <c r="VJK14" s="385"/>
      <c r="VJL14" s="386"/>
      <c r="VJM14" s="387"/>
      <c r="VJN14" s="387"/>
      <c r="VJO14" s="360"/>
      <c r="VJP14" s="360"/>
      <c r="VJQ14" s="384"/>
      <c r="VJR14" s="234"/>
      <c r="VJS14" s="384"/>
      <c r="VJT14" s="384"/>
      <c r="VJU14" s="388"/>
      <c r="VJV14" s="383"/>
      <c r="VJW14" s="384"/>
      <c r="VJX14" s="384"/>
      <c r="VJY14" s="385"/>
      <c r="VJZ14" s="385"/>
      <c r="VKA14" s="385"/>
      <c r="VKB14" s="386"/>
      <c r="VKC14" s="387"/>
      <c r="VKD14" s="387"/>
      <c r="VKE14" s="360"/>
      <c r="VKF14" s="360"/>
      <c r="VKG14" s="384"/>
      <c r="VKH14" s="234"/>
      <c r="VKI14" s="384"/>
      <c r="VKJ14" s="384"/>
      <c r="VKK14" s="388"/>
      <c r="VKL14" s="383"/>
      <c r="VKM14" s="384"/>
      <c r="VKN14" s="384"/>
      <c r="VKO14" s="385"/>
      <c r="VKP14" s="385"/>
      <c r="VKQ14" s="385"/>
      <c r="VKR14" s="386"/>
      <c r="VKS14" s="387"/>
      <c r="VKT14" s="387"/>
      <c r="VKU14" s="360"/>
      <c r="VKV14" s="360"/>
      <c r="VKW14" s="384"/>
      <c r="VKX14" s="234"/>
      <c r="VKY14" s="384"/>
      <c r="VKZ14" s="384"/>
      <c r="VLA14" s="388"/>
      <c r="VLB14" s="383"/>
      <c r="VLC14" s="384"/>
      <c r="VLD14" s="384"/>
      <c r="VLE14" s="385"/>
      <c r="VLF14" s="385"/>
      <c r="VLG14" s="385"/>
      <c r="VLH14" s="386"/>
      <c r="VLI14" s="387"/>
      <c r="VLJ14" s="387"/>
      <c r="VLK14" s="360"/>
      <c r="VLL14" s="360"/>
      <c r="VLM14" s="384"/>
      <c r="VLN14" s="234"/>
      <c r="VLO14" s="384"/>
      <c r="VLP14" s="384"/>
      <c r="VLQ14" s="388"/>
      <c r="VLR14" s="383"/>
      <c r="VLS14" s="384"/>
      <c r="VLT14" s="384"/>
      <c r="VLU14" s="385"/>
      <c r="VLV14" s="385"/>
      <c r="VLW14" s="385"/>
      <c r="VLX14" s="386"/>
      <c r="VLY14" s="387"/>
      <c r="VLZ14" s="387"/>
      <c r="VMA14" s="360"/>
      <c r="VMB14" s="360"/>
      <c r="VMC14" s="384"/>
      <c r="VMD14" s="234"/>
      <c r="VME14" s="384"/>
      <c r="VMF14" s="384"/>
      <c r="VMG14" s="388"/>
      <c r="VMH14" s="383"/>
      <c r="VMI14" s="384"/>
      <c r="VMJ14" s="384"/>
      <c r="VMK14" s="385"/>
      <c r="VML14" s="385"/>
      <c r="VMM14" s="385"/>
      <c r="VMN14" s="386"/>
      <c r="VMO14" s="387"/>
      <c r="VMP14" s="387"/>
      <c r="VMQ14" s="360"/>
      <c r="VMR14" s="360"/>
      <c r="VMS14" s="384"/>
      <c r="VMT14" s="234"/>
      <c r="VMU14" s="384"/>
      <c r="VMV14" s="384"/>
      <c r="VMW14" s="388"/>
      <c r="VMX14" s="383"/>
      <c r="VMY14" s="384"/>
      <c r="VMZ14" s="384"/>
      <c r="VNA14" s="385"/>
      <c r="VNB14" s="385"/>
      <c r="VNC14" s="385"/>
      <c r="VND14" s="386"/>
      <c r="VNE14" s="387"/>
      <c r="VNF14" s="387"/>
      <c r="VNG14" s="360"/>
      <c r="VNH14" s="360"/>
      <c r="VNI14" s="384"/>
      <c r="VNJ14" s="234"/>
      <c r="VNK14" s="384"/>
      <c r="VNL14" s="384"/>
      <c r="VNM14" s="388"/>
      <c r="VNN14" s="383"/>
      <c r="VNO14" s="384"/>
      <c r="VNP14" s="384"/>
      <c r="VNQ14" s="385"/>
      <c r="VNR14" s="385"/>
      <c r="VNS14" s="385"/>
      <c r="VNT14" s="386"/>
      <c r="VNU14" s="387"/>
      <c r="VNV14" s="387"/>
      <c r="VNW14" s="360"/>
      <c r="VNX14" s="360"/>
      <c r="VNY14" s="384"/>
      <c r="VNZ14" s="234"/>
      <c r="VOA14" s="384"/>
      <c r="VOB14" s="384"/>
      <c r="VOC14" s="388"/>
      <c r="VOD14" s="383"/>
      <c r="VOE14" s="384"/>
      <c r="VOF14" s="384"/>
      <c r="VOG14" s="385"/>
      <c r="VOH14" s="385"/>
      <c r="VOI14" s="385"/>
      <c r="VOJ14" s="386"/>
      <c r="VOK14" s="387"/>
      <c r="VOL14" s="387"/>
      <c r="VOM14" s="360"/>
      <c r="VON14" s="360"/>
      <c r="VOO14" s="384"/>
      <c r="VOP14" s="234"/>
      <c r="VOQ14" s="384"/>
      <c r="VOR14" s="384"/>
      <c r="VOS14" s="388"/>
      <c r="VOT14" s="383"/>
      <c r="VOU14" s="384"/>
      <c r="VOV14" s="384"/>
      <c r="VOW14" s="385"/>
      <c r="VOX14" s="385"/>
      <c r="VOY14" s="385"/>
      <c r="VOZ14" s="386"/>
      <c r="VPA14" s="387"/>
      <c r="VPB14" s="387"/>
      <c r="VPC14" s="360"/>
      <c r="VPD14" s="360"/>
      <c r="VPE14" s="384"/>
      <c r="VPF14" s="234"/>
      <c r="VPG14" s="384"/>
      <c r="VPH14" s="384"/>
      <c r="VPI14" s="388"/>
      <c r="VPJ14" s="383"/>
      <c r="VPK14" s="384"/>
      <c r="VPL14" s="384"/>
      <c r="VPM14" s="385"/>
      <c r="VPN14" s="385"/>
      <c r="VPO14" s="385"/>
      <c r="VPP14" s="386"/>
      <c r="VPQ14" s="387"/>
      <c r="VPR14" s="387"/>
      <c r="VPS14" s="360"/>
      <c r="VPT14" s="360"/>
      <c r="VPU14" s="384"/>
      <c r="VPV14" s="234"/>
      <c r="VPW14" s="384"/>
      <c r="VPX14" s="384"/>
      <c r="VPY14" s="388"/>
      <c r="VPZ14" s="383"/>
      <c r="VQA14" s="384"/>
      <c r="VQB14" s="384"/>
      <c r="VQC14" s="385"/>
      <c r="VQD14" s="385"/>
      <c r="VQE14" s="385"/>
      <c r="VQF14" s="386"/>
      <c r="VQG14" s="387"/>
      <c r="VQH14" s="387"/>
      <c r="VQI14" s="360"/>
      <c r="VQJ14" s="360"/>
      <c r="VQK14" s="384"/>
      <c r="VQL14" s="234"/>
      <c r="VQM14" s="384"/>
      <c r="VQN14" s="384"/>
      <c r="VQO14" s="388"/>
      <c r="VQP14" s="383"/>
      <c r="VQQ14" s="384"/>
      <c r="VQR14" s="384"/>
      <c r="VQS14" s="385"/>
      <c r="VQT14" s="385"/>
      <c r="VQU14" s="385"/>
      <c r="VQV14" s="386"/>
      <c r="VQW14" s="387"/>
      <c r="VQX14" s="387"/>
      <c r="VQY14" s="360"/>
      <c r="VQZ14" s="360"/>
      <c r="VRA14" s="384"/>
      <c r="VRB14" s="234"/>
      <c r="VRC14" s="384"/>
      <c r="VRD14" s="384"/>
      <c r="VRE14" s="388"/>
      <c r="VRF14" s="383"/>
      <c r="VRG14" s="384"/>
      <c r="VRH14" s="384"/>
      <c r="VRI14" s="385"/>
      <c r="VRJ14" s="385"/>
      <c r="VRK14" s="385"/>
      <c r="VRL14" s="386"/>
      <c r="VRM14" s="387"/>
      <c r="VRN14" s="387"/>
      <c r="VRO14" s="360"/>
      <c r="VRP14" s="360"/>
      <c r="VRQ14" s="384"/>
      <c r="VRR14" s="234"/>
      <c r="VRS14" s="384"/>
      <c r="VRT14" s="384"/>
      <c r="VRU14" s="388"/>
      <c r="VRV14" s="383"/>
      <c r="VRW14" s="384"/>
      <c r="VRX14" s="384"/>
      <c r="VRY14" s="385"/>
      <c r="VRZ14" s="385"/>
      <c r="VSA14" s="385"/>
      <c r="VSB14" s="386"/>
      <c r="VSC14" s="387"/>
      <c r="VSD14" s="387"/>
      <c r="VSE14" s="360"/>
      <c r="VSF14" s="360"/>
      <c r="VSG14" s="384"/>
      <c r="VSH14" s="234"/>
      <c r="VSI14" s="384"/>
      <c r="VSJ14" s="384"/>
      <c r="VSK14" s="388"/>
      <c r="VSL14" s="383"/>
      <c r="VSM14" s="384"/>
      <c r="VSN14" s="384"/>
      <c r="VSO14" s="385"/>
      <c r="VSP14" s="385"/>
      <c r="VSQ14" s="385"/>
      <c r="VSR14" s="386"/>
      <c r="VSS14" s="387"/>
      <c r="VST14" s="387"/>
      <c r="VSU14" s="360"/>
      <c r="VSV14" s="360"/>
      <c r="VSW14" s="384"/>
      <c r="VSX14" s="234"/>
      <c r="VSY14" s="384"/>
      <c r="VSZ14" s="384"/>
      <c r="VTA14" s="388"/>
      <c r="VTB14" s="383"/>
      <c r="VTC14" s="384"/>
      <c r="VTD14" s="384"/>
      <c r="VTE14" s="385"/>
      <c r="VTF14" s="385"/>
      <c r="VTG14" s="385"/>
      <c r="VTH14" s="386"/>
      <c r="VTI14" s="387"/>
      <c r="VTJ14" s="387"/>
      <c r="VTK14" s="360"/>
      <c r="VTL14" s="360"/>
      <c r="VTM14" s="384"/>
      <c r="VTN14" s="234"/>
      <c r="VTO14" s="384"/>
      <c r="VTP14" s="384"/>
      <c r="VTQ14" s="388"/>
      <c r="VTR14" s="383"/>
      <c r="VTS14" s="384"/>
      <c r="VTT14" s="384"/>
      <c r="VTU14" s="385"/>
      <c r="VTV14" s="385"/>
      <c r="VTW14" s="385"/>
      <c r="VTX14" s="386"/>
      <c r="VTY14" s="387"/>
      <c r="VTZ14" s="387"/>
      <c r="VUA14" s="360"/>
      <c r="VUB14" s="360"/>
      <c r="VUC14" s="384"/>
      <c r="VUD14" s="234"/>
      <c r="VUE14" s="384"/>
      <c r="VUF14" s="384"/>
      <c r="VUG14" s="388"/>
      <c r="VUH14" s="383"/>
      <c r="VUI14" s="384"/>
      <c r="VUJ14" s="384"/>
      <c r="VUK14" s="385"/>
      <c r="VUL14" s="385"/>
      <c r="VUM14" s="385"/>
      <c r="VUN14" s="386"/>
      <c r="VUO14" s="387"/>
      <c r="VUP14" s="387"/>
      <c r="VUQ14" s="360"/>
      <c r="VUR14" s="360"/>
      <c r="VUS14" s="384"/>
      <c r="VUT14" s="234"/>
      <c r="VUU14" s="384"/>
      <c r="VUV14" s="384"/>
      <c r="VUW14" s="388"/>
      <c r="VUX14" s="383"/>
      <c r="VUY14" s="384"/>
      <c r="VUZ14" s="384"/>
      <c r="VVA14" s="385"/>
      <c r="VVB14" s="385"/>
      <c r="VVC14" s="385"/>
      <c r="VVD14" s="386"/>
      <c r="VVE14" s="387"/>
      <c r="VVF14" s="387"/>
      <c r="VVG14" s="360"/>
      <c r="VVH14" s="360"/>
      <c r="VVI14" s="384"/>
      <c r="VVJ14" s="234"/>
      <c r="VVK14" s="384"/>
      <c r="VVL14" s="384"/>
      <c r="VVM14" s="388"/>
      <c r="VVN14" s="383"/>
      <c r="VVO14" s="384"/>
      <c r="VVP14" s="384"/>
      <c r="VVQ14" s="385"/>
      <c r="VVR14" s="385"/>
      <c r="VVS14" s="385"/>
      <c r="VVT14" s="386"/>
      <c r="VVU14" s="387"/>
      <c r="VVV14" s="387"/>
      <c r="VVW14" s="360"/>
      <c r="VVX14" s="360"/>
      <c r="VVY14" s="384"/>
      <c r="VVZ14" s="234"/>
      <c r="VWA14" s="384"/>
      <c r="VWB14" s="384"/>
      <c r="VWC14" s="388"/>
      <c r="VWD14" s="383"/>
      <c r="VWE14" s="384"/>
      <c r="VWF14" s="384"/>
      <c r="VWG14" s="385"/>
      <c r="VWH14" s="385"/>
      <c r="VWI14" s="385"/>
      <c r="VWJ14" s="386"/>
      <c r="VWK14" s="387"/>
      <c r="VWL14" s="387"/>
      <c r="VWM14" s="360"/>
      <c r="VWN14" s="360"/>
      <c r="VWO14" s="384"/>
      <c r="VWP14" s="234"/>
      <c r="VWQ14" s="384"/>
      <c r="VWR14" s="384"/>
      <c r="VWS14" s="388"/>
      <c r="VWT14" s="383"/>
      <c r="VWU14" s="384"/>
      <c r="VWV14" s="384"/>
      <c r="VWW14" s="385"/>
      <c r="VWX14" s="385"/>
      <c r="VWY14" s="385"/>
      <c r="VWZ14" s="386"/>
      <c r="VXA14" s="387"/>
      <c r="VXB14" s="387"/>
      <c r="VXC14" s="360"/>
      <c r="VXD14" s="360"/>
      <c r="VXE14" s="384"/>
      <c r="VXF14" s="234"/>
      <c r="VXG14" s="384"/>
      <c r="VXH14" s="384"/>
      <c r="VXI14" s="388"/>
      <c r="VXJ14" s="383"/>
      <c r="VXK14" s="384"/>
      <c r="VXL14" s="384"/>
      <c r="VXM14" s="385"/>
      <c r="VXN14" s="385"/>
      <c r="VXO14" s="385"/>
      <c r="VXP14" s="386"/>
      <c r="VXQ14" s="387"/>
      <c r="VXR14" s="387"/>
      <c r="VXS14" s="360"/>
      <c r="VXT14" s="360"/>
      <c r="VXU14" s="384"/>
      <c r="VXV14" s="234"/>
      <c r="VXW14" s="384"/>
      <c r="VXX14" s="384"/>
      <c r="VXY14" s="388"/>
      <c r="VXZ14" s="383"/>
      <c r="VYA14" s="384"/>
      <c r="VYB14" s="384"/>
      <c r="VYC14" s="385"/>
      <c r="VYD14" s="385"/>
      <c r="VYE14" s="385"/>
      <c r="VYF14" s="386"/>
      <c r="VYG14" s="387"/>
      <c r="VYH14" s="387"/>
      <c r="VYI14" s="360"/>
      <c r="VYJ14" s="360"/>
      <c r="VYK14" s="384"/>
      <c r="VYL14" s="234"/>
      <c r="VYM14" s="384"/>
      <c r="VYN14" s="384"/>
      <c r="VYO14" s="388"/>
      <c r="VYP14" s="383"/>
      <c r="VYQ14" s="384"/>
      <c r="VYR14" s="384"/>
      <c r="VYS14" s="385"/>
      <c r="VYT14" s="385"/>
      <c r="VYU14" s="385"/>
      <c r="VYV14" s="386"/>
      <c r="VYW14" s="387"/>
      <c r="VYX14" s="387"/>
      <c r="VYY14" s="360"/>
      <c r="VYZ14" s="360"/>
      <c r="VZA14" s="384"/>
      <c r="VZB14" s="234"/>
      <c r="VZC14" s="384"/>
      <c r="VZD14" s="384"/>
      <c r="VZE14" s="388"/>
      <c r="VZF14" s="383"/>
      <c r="VZG14" s="384"/>
      <c r="VZH14" s="384"/>
      <c r="VZI14" s="385"/>
      <c r="VZJ14" s="385"/>
      <c r="VZK14" s="385"/>
      <c r="VZL14" s="386"/>
      <c r="VZM14" s="387"/>
      <c r="VZN14" s="387"/>
      <c r="VZO14" s="360"/>
      <c r="VZP14" s="360"/>
      <c r="VZQ14" s="384"/>
      <c r="VZR14" s="234"/>
      <c r="VZS14" s="384"/>
      <c r="VZT14" s="384"/>
      <c r="VZU14" s="388"/>
      <c r="VZV14" s="383"/>
      <c r="VZW14" s="384"/>
      <c r="VZX14" s="384"/>
      <c r="VZY14" s="385"/>
      <c r="VZZ14" s="385"/>
      <c r="WAA14" s="385"/>
      <c r="WAB14" s="386"/>
      <c r="WAC14" s="387"/>
      <c r="WAD14" s="387"/>
      <c r="WAE14" s="360"/>
      <c r="WAF14" s="360"/>
      <c r="WAG14" s="384"/>
      <c r="WAH14" s="234"/>
      <c r="WAI14" s="384"/>
      <c r="WAJ14" s="384"/>
      <c r="WAK14" s="388"/>
      <c r="WAL14" s="383"/>
      <c r="WAM14" s="384"/>
      <c r="WAN14" s="384"/>
      <c r="WAO14" s="385"/>
      <c r="WAP14" s="385"/>
      <c r="WAQ14" s="385"/>
      <c r="WAR14" s="386"/>
      <c r="WAS14" s="387"/>
      <c r="WAT14" s="387"/>
      <c r="WAU14" s="360"/>
      <c r="WAV14" s="360"/>
      <c r="WAW14" s="384"/>
      <c r="WAX14" s="234"/>
      <c r="WAY14" s="384"/>
      <c r="WAZ14" s="384"/>
      <c r="WBA14" s="388"/>
      <c r="WBB14" s="383"/>
      <c r="WBC14" s="384"/>
      <c r="WBD14" s="384"/>
      <c r="WBE14" s="385"/>
      <c r="WBF14" s="385"/>
      <c r="WBG14" s="385"/>
      <c r="WBH14" s="386"/>
      <c r="WBI14" s="387"/>
      <c r="WBJ14" s="387"/>
      <c r="WBK14" s="360"/>
      <c r="WBL14" s="360"/>
      <c r="WBM14" s="384"/>
      <c r="WBN14" s="234"/>
      <c r="WBO14" s="384"/>
      <c r="WBP14" s="384"/>
      <c r="WBQ14" s="388"/>
      <c r="WBR14" s="383"/>
      <c r="WBS14" s="384"/>
      <c r="WBT14" s="384"/>
      <c r="WBU14" s="385"/>
      <c r="WBV14" s="385"/>
      <c r="WBW14" s="385"/>
      <c r="WBX14" s="386"/>
      <c r="WBY14" s="387"/>
      <c r="WBZ14" s="387"/>
      <c r="WCA14" s="360"/>
      <c r="WCB14" s="360"/>
      <c r="WCC14" s="384"/>
      <c r="WCD14" s="234"/>
      <c r="WCE14" s="384"/>
      <c r="WCF14" s="384"/>
      <c r="WCG14" s="388"/>
      <c r="WCH14" s="383"/>
      <c r="WCI14" s="384"/>
      <c r="WCJ14" s="384"/>
      <c r="WCK14" s="385"/>
      <c r="WCL14" s="385"/>
      <c r="WCM14" s="385"/>
      <c r="WCN14" s="386"/>
      <c r="WCO14" s="387"/>
      <c r="WCP14" s="387"/>
      <c r="WCQ14" s="360"/>
      <c r="WCR14" s="360"/>
      <c r="WCS14" s="384"/>
      <c r="WCT14" s="234"/>
      <c r="WCU14" s="384"/>
      <c r="WCV14" s="384"/>
      <c r="WCW14" s="388"/>
      <c r="WCX14" s="383"/>
      <c r="WCY14" s="384"/>
      <c r="WCZ14" s="384"/>
      <c r="WDA14" s="385"/>
      <c r="WDB14" s="385"/>
      <c r="WDC14" s="385"/>
      <c r="WDD14" s="386"/>
      <c r="WDE14" s="387"/>
      <c r="WDF14" s="387"/>
      <c r="WDG14" s="360"/>
      <c r="WDH14" s="360"/>
      <c r="WDI14" s="384"/>
      <c r="WDJ14" s="234"/>
      <c r="WDK14" s="384"/>
      <c r="WDL14" s="384"/>
      <c r="WDM14" s="388"/>
      <c r="WDN14" s="383"/>
      <c r="WDO14" s="384"/>
      <c r="WDP14" s="384"/>
      <c r="WDQ14" s="385"/>
      <c r="WDR14" s="385"/>
      <c r="WDS14" s="385"/>
      <c r="WDT14" s="386"/>
      <c r="WDU14" s="387"/>
      <c r="WDV14" s="387"/>
      <c r="WDW14" s="360"/>
      <c r="WDX14" s="360"/>
      <c r="WDY14" s="384"/>
      <c r="WDZ14" s="234"/>
      <c r="WEA14" s="384"/>
      <c r="WEB14" s="384"/>
      <c r="WEC14" s="388"/>
      <c r="WED14" s="383"/>
      <c r="WEE14" s="384"/>
      <c r="WEF14" s="384"/>
      <c r="WEG14" s="385"/>
      <c r="WEH14" s="385"/>
      <c r="WEI14" s="385"/>
      <c r="WEJ14" s="386"/>
      <c r="WEK14" s="387"/>
      <c r="WEL14" s="387"/>
      <c r="WEM14" s="360"/>
      <c r="WEN14" s="360"/>
      <c r="WEO14" s="384"/>
      <c r="WEP14" s="234"/>
      <c r="WEQ14" s="384"/>
      <c r="WER14" s="384"/>
      <c r="WES14" s="388"/>
      <c r="WET14" s="383"/>
      <c r="WEU14" s="384"/>
      <c r="WEV14" s="384"/>
      <c r="WEW14" s="385"/>
      <c r="WEX14" s="385"/>
      <c r="WEY14" s="385"/>
      <c r="WEZ14" s="386"/>
      <c r="WFA14" s="387"/>
      <c r="WFB14" s="387"/>
      <c r="WFC14" s="360"/>
      <c r="WFD14" s="360"/>
      <c r="WFE14" s="384"/>
      <c r="WFF14" s="234"/>
      <c r="WFG14" s="384"/>
      <c r="WFH14" s="384"/>
      <c r="WFI14" s="388"/>
      <c r="WFJ14" s="383"/>
      <c r="WFK14" s="384"/>
      <c r="WFL14" s="384"/>
      <c r="WFM14" s="385"/>
      <c r="WFN14" s="385"/>
      <c r="WFO14" s="385"/>
      <c r="WFP14" s="386"/>
      <c r="WFQ14" s="387"/>
      <c r="WFR14" s="387"/>
      <c r="WFS14" s="360"/>
      <c r="WFT14" s="360"/>
      <c r="WFU14" s="384"/>
      <c r="WFV14" s="234"/>
      <c r="WFW14" s="384"/>
      <c r="WFX14" s="384"/>
      <c r="WFY14" s="388"/>
      <c r="WFZ14" s="383"/>
      <c r="WGA14" s="384"/>
      <c r="WGB14" s="384"/>
      <c r="WGC14" s="385"/>
      <c r="WGD14" s="385"/>
      <c r="WGE14" s="385"/>
      <c r="WGF14" s="386"/>
      <c r="WGG14" s="387"/>
      <c r="WGH14" s="387"/>
      <c r="WGI14" s="360"/>
      <c r="WGJ14" s="360"/>
      <c r="WGK14" s="384"/>
      <c r="WGL14" s="234"/>
      <c r="WGM14" s="384"/>
      <c r="WGN14" s="384"/>
      <c r="WGO14" s="388"/>
      <c r="WGP14" s="383"/>
      <c r="WGQ14" s="384"/>
      <c r="WGR14" s="384"/>
      <c r="WGS14" s="385"/>
      <c r="WGT14" s="385"/>
      <c r="WGU14" s="385"/>
      <c r="WGV14" s="386"/>
      <c r="WGW14" s="387"/>
      <c r="WGX14" s="387"/>
      <c r="WGY14" s="360"/>
      <c r="WGZ14" s="360"/>
      <c r="WHA14" s="384"/>
      <c r="WHB14" s="234"/>
      <c r="WHC14" s="384"/>
      <c r="WHD14" s="384"/>
      <c r="WHE14" s="388"/>
      <c r="WHF14" s="383"/>
      <c r="WHG14" s="384"/>
      <c r="WHH14" s="384"/>
      <c r="WHI14" s="385"/>
      <c r="WHJ14" s="385"/>
      <c r="WHK14" s="385"/>
      <c r="WHL14" s="386"/>
      <c r="WHM14" s="387"/>
      <c r="WHN14" s="387"/>
      <c r="WHO14" s="360"/>
      <c r="WHP14" s="360"/>
      <c r="WHQ14" s="384"/>
      <c r="WHR14" s="234"/>
      <c r="WHS14" s="384"/>
      <c r="WHT14" s="384"/>
      <c r="WHU14" s="388"/>
      <c r="WHV14" s="383"/>
      <c r="WHW14" s="384"/>
      <c r="WHX14" s="384"/>
      <c r="WHY14" s="385"/>
      <c r="WHZ14" s="385"/>
      <c r="WIA14" s="385"/>
      <c r="WIB14" s="386"/>
      <c r="WIC14" s="387"/>
      <c r="WID14" s="387"/>
      <c r="WIE14" s="360"/>
      <c r="WIF14" s="360"/>
      <c r="WIG14" s="384"/>
      <c r="WIH14" s="234"/>
      <c r="WII14" s="384"/>
      <c r="WIJ14" s="384"/>
      <c r="WIK14" s="388"/>
      <c r="WIL14" s="383"/>
      <c r="WIM14" s="384"/>
      <c r="WIN14" s="384"/>
      <c r="WIO14" s="385"/>
      <c r="WIP14" s="385"/>
      <c r="WIQ14" s="385"/>
      <c r="WIR14" s="386"/>
      <c r="WIS14" s="387"/>
      <c r="WIT14" s="387"/>
      <c r="WIU14" s="360"/>
      <c r="WIV14" s="360"/>
      <c r="WIW14" s="384"/>
      <c r="WIX14" s="234"/>
      <c r="WIY14" s="384"/>
      <c r="WIZ14" s="384"/>
      <c r="WJA14" s="388"/>
      <c r="WJB14" s="383"/>
      <c r="WJC14" s="384"/>
      <c r="WJD14" s="384"/>
      <c r="WJE14" s="385"/>
      <c r="WJF14" s="385"/>
      <c r="WJG14" s="385"/>
      <c r="WJH14" s="386"/>
      <c r="WJI14" s="387"/>
      <c r="WJJ14" s="387"/>
      <c r="WJK14" s="360"/>
      <c r="WJL14" s="360"/>
      <c r="WJM14" s="384"/>
      <c r="WJN14" s="234"/>
      <c r="WJO14" s="384"/>
      <c r="WJP14" s="384"/>
      <c r="WJQ14" s="388"/>
      <c r="WJR14" s="383"/>
      <c r="WJS14" s="384"/>
      <c r="WJT14" s="384"/>
      <c r="WJU14" s="385"/>
      <c r="WJV14" s="385"/>
      <c r="WJW14" s="385"/>
      <c r="WJX14" s="386"/>
      <c r="WJY14" s="387"/>
      <c r="WJZ14" s="387"/>
      <c r="WKA14" s="360"/>
      <c r="WKB14" s="360"/>
      <c r="WKC14" s="384"/>
      <c r="WKD14" s="234"/>
      <c r="WKE14" s="384"/>
      <c r="WKF14" s="384"/>
      <c r="WKG14" s="388"/>
      <c r="WKH14" s="383"/>
      <c r="WKI14" s="384"/>
      <c r="WKJ14" s="384"/>
      <c r="WKK14" s="385"/>
      <c r="WKL14" s="385"/>
      <c r="WKM14" s="385"/>
      <c r="WKN14" s="386"/>
      <c r="WKO14" s="387"/>
      <c r="WKP14" s="387"/>
      <c r="WKQ14" s="360"/>
      <c r="WKR14" s="360"/>
      <c r="WKS14" s="384"/>
      <c r="WKT14" s="234"/>
      <c r="WKU14" s="384"/>
      <c r="WKV14" s="384"/>
      <c r="WKW14" s="388"/>
      <c r="WKX14" s="383"/>
      <c r="WKY14" s="384"/>
      <c r="WKZ14" s="384"/>
      <c r="WLA14" s="385"/>
      <c r="WLB14" s="385"/>
      <c r="WLC14" s="385"/>
      <c r="WLD14" s="386"/>
      <c r="WLE14" s="387"/>
      <c r="WLF14" s="387"/>
      <c r="WLG14" s="360"/>
      <c r="WLH14" s="360"/>
      <c r="WLI14" s="384"/>
      <c r="WLJ14" s="234"/>
      <c r="WLK14" s="384"/>
      <c r="WLL14" s="384"/>
      <c r="WLM14" s="388"/>
      <c r="WLN14" s="383"/>
      <c r="WLO14" s="384"/>
      <c r="WLP14" s="384"/>
      <c r="WLQ14" s="385"/>
      <c r="WLR14" s="385"/>
      <c r="WLS14" s="385"/>
      <c r="WLT14" s="386"/>
      <c r="WLU14" s="387"/>
      <c r="WLV14" s="387"/>
      <c r="WLW14" s="360"/>
      <c r="WLX14" s="360"/>
      <c r="WLY14" s="384"/>
      <c r="WLZ14" s="234"/>
      <c r="WMA14" s="384"/>
      <c r="WMB14" s="384"/>
      <c r="WMC14" s="388"/>
      <c r="WMD14" s="383"/>
      <c r="WME14" s="384"/>
      <c r="WMF14" s="384"/>
      <c r="WMG14" s="385"/>
      <c r="WMH14" s="385"/>
      <c r="WMI14" s="385"/>
      <c r="WMJ14" s="386"/>
      <c r="WMK14" s="387"/>
      <c r="WML14" s="387"/>
      <c r="WMM14" s="360"/>
      <c r="WMN14" s="360"/>
      <c r="WMO14" s="384"/>
      <c r="WMP14" s="234"/>
      <c r="WMQ14" s="384"/>
      <c r="WMR14" s="384"/>
      <c r="WMS14" s="388"/>
      <c r="WMT14" s="383"/>
      <c r="WMU14" s="384"/>
      <c r="WMV14" s="384"/>
      <c r="WMW14" s="385"/>
      <c r="WMX14" s="385"/>
      <c r="WMY14" s="385"/>
      <c r="WMZ14" s="386"/>
      <c r="WNA14" s="387"/>
      <c r="WNB14" s="387"/>
      <c r="WNC14" s="360"/>
      <c r="WND14" s="360"/>
      <c r="WNE14" s="384"/>
      <c r="WNF14" s="234"/>
      <c r="WNG14" s="384"/>
      <c r="WNH14" s="384"/>
      <c r="WNI14" s="388"/>
      <c r="WNJ14" s="383"/>
      <c r="WNK14" s="384"/>
      <c r="WNL14" s="384"/>
      <c r="WNM14" s="385"/>
      <c r="WNN14" s="385"/>
      <c r="WNO14" s="385"/>
      <c r="WNP14" s="386"/>
      <c r="WNQ14" s="387"/>
      <c r="WNR14" s="387"/>
      <c r="WNS14" s="360"/>
      <c r="WNT14" s="360"/>
      <c r="WNU14" s="384"/>
      <c r="WNV14" s="234"/>
      <c r="WNW14" s="384"/>
      <c r="WNX14" s="384"/>
      <c r="WNY14" s="388"/>
      <c r="WNZ14" s="383"/>
      <c r="WOA14" s="384"/>
      <c r="WOB14" s="384"/>
      <c r="WOC14" s="385"/>
      <c r="WOD14" s="385"/>
      <c r="WOE14" s="385"/>
      <c r="WOF14" s="386"/>
      <c r="WOG14" s="387"/>
      <c r="WOH14" s="387"/>
      <c r="WOI14" s="360"/>
      <c r="WOJ14" s="360"/>
      <c r="WOK14" s="384"/>
      <c r="WOL14" s="234"/>
      <c r="WOM14" s="384"/>
      <c r="WON14" s="384"/>
      <c r="WOO14" s="388"/>
      <c r="WOP14" s="383"/>
      <c r="WOQ14" s="384"/>
      <c r="WOR14" s="384"/>
      <c r="WOS14" s="385"/>
      <c r="WOT14" s="385"/>
      <c r="WOU14" s="385"/>
      <c r="WOV14" s="386"/>
      <c r="WOW14" s="387"/>
      <c r="WOX14" s="387"/>
      <c r="WOY14" s="360"/>
      <c r="WOZ14" s="360"/>
      <c r="WPA14" s="384"/>
      <c r="WPB14" s="234"/>
      <c r="WPC14" s="384"/>
      <c r="WPD14" s="384"/>
      <c r="WPE14" s="388"/>
      <c r="WPF14" s="383"/>
      <c r="WPG14" s="384"/>
      <c r="WPH14" s="384"/>
      <c r="WPI14" s="385"/>
      <c r="WPJ14" s="385"/>
      <c r="WPK14" s="385"/>
      <c r="WPL14" s="386"/>
      <c r="WPM14" s="387"/>
      <c r="WPN14" s="387"/>
      <c r="WPO14" s="360"/>
      <c r="WPP14" s="360"/>
      <c r="WPQ14" s="384"/>
      <c r="WPR14" s="234"/>
      <c r="WPS14" s="384"/>
      <c r="WPT14" s="384"/>
      <c r="WPU14" s="388"/>
      <c r="WPV14" s="383"/>
      <c r="WPW14" s="384"/>
      <c r="WPX14" s="384"/>
      <c r="WPY14" s="385"/>
      <c r="WPZ14" s="385"/>
      <c r="WQA14" s="385"/>
      <c r="WQB14" s="386"/>
      <c r="WQC14" s="387"/>
      <c r="WQD14" s="387"/>
      <c r="WQE14" s="360"/>
      <c r="WQF14" s="360"/>
      <c r="WQG14" s="384"/>
      <c r="WQH14" s="234"/>
      <c r="WQI14" s="384"/>
      <c r="WQJ14" s="384"/>
      <c r="WQK14" s="388"/>
      <c r="WQL14" s="383"/>
      <c r="WQM14" s="384"/>
      <c r="WQN14" s="384"/>
      <c r="WQO14" s="385"/>
      <c r="WQP14" s="385"/>
      <c r="WQQ14" s="385"/>
      <c r="WQR14" s="386"/>
      <c r="WQS14" s="387"/>
      <c r="WQT14" s="387"/>
      <c r="WQU14" s="360"/>
      <c r="WQV14" s="360"/>
      <c r="WQW14" s="384"/>
      <c r="WQX14" s="234"/>
      <c r="WQY14" s="384"/>
      <c r="WQZ14" s="384"/>
      <c r="WRA14" s="388"/>
      <c r="WRB14" s="383"/>
      <c r="WRC14" s="384"/>
      <c r="WRD14" s="384"/>
      <c r="WRE14" s="385"/>
      <c r="WRF14" s="385"/>
      <c r="WRG14" s="385"/>
      <c r="WRH14" s="386"/>
      <c r="WRI14" s="387"/>
      <c r="WRJ14" s="387"/>
      <c r="WRK14" s="360"/>
      <c r="WRL14" s="360"/>
      <c r="WRM14" s="384"/>
      <c r="WRN14" s="234"/>
      <c r="WRO14" s="384"/>
      <c r="WRP14" s="384"/>
      <c r="WRQ14" s="388"/>
      <c r="WRR14" s="383"/>
      <c r="WRS14" s="384"/>
      <c r="WRT14" s="384"/>
      <c r="WRU14" s="385"/>
      <c r="WRV14" s="385"/>
      <c r="WRW14" s="385"/>
      <c r="WRX14" s="386"/>
      <c r="WRY14" s="387"/>
      <c r="WRZ14" s="387"/>
      <c r="WSA14" s="360"/>
      <c r="WSB14" s="360"/>
      <c r="WSC14" s="384"/>
      <c r="WSD14" s="234"/>
      <c r="WSE14" s="384"/>
      <c r="WSF14" s="384"/>
      <c r="WSG14" s="388"/>
      <c r="WSH14" s="383"/>
      <c r="WSI14" s="384"/>
      <c r="WSJ14" s="384"/>
      <c r="WSK14" s="385"/>
      <c r="WSL14" s="385"/>
      <c r="WSM14" s="385"/>
      <c r="WSN14" s="386"/>
      <c r="WSO14" s="387"/>
      <c r="WSP14" s="387"/>
      <c r="WSQ14" s="360"/>
      <c r="WSR14" s="360"/>
      <c r="WSS14" s="384"/>
      <c r="WST14" s="234"/>
      <c r="WSU14" s="384"/>
      <c r="WSV14" s="384"/>
      <c r="WSW14" s="388"/>
      <c r="WSX14" s="383"/>
      <c r="WSY14" s="384"/>
      <c r="WSZ14" s="384"/>
      <c r="WTA14" s="385"/>
      <c r="WTB14" s="385"/>
      <c r="WTC14" s="385"/>
      <c r="WTD14" s="386"/>
      <c r="WTE14" s="387"/>
      <c r="WTF14" s="387"/>
      <c r="WTG14" s="360"/>
      <c r="WTH14" s="360"/>
      <c r="WTI14" s="384"/>
      <c r="WTJ14" s="234"/>
      <c r="WTK14" s="384"/>
      <c r="WTL14" s="384"/>
      <c r="WTM14" s="388"/>
      <c r="WTN14" s="383"/>
      <c r="WTO14" s="384"/>
      <c r="WTP14" s="384"/>
      <c r="WTQ14" s="385"/>
      <c r="WTR14" s="385"/>
      <c r="WTS14" s="385"/>
      <c r="WTT14" s="386"/>
      <c r="WTU14" s="387"/>
      <c r="WTV14" s="387"/>
      <c r="WTW14" s="360"/>
      <c r="WTX14" s="360"/>
      <c r="WTY14" s="384"/>
      <c r="WTZ14" s="234"/>
      <c r="WUA14" s="384"/>
      <c r="WUB14" s="384"/>
      <c r="WUC14" s="388"/>
      <c r="WUD14" s="383"/>
      <c r="WUE14" s="384"/>
      <c r="WUF14" s="384"/>
      <c r="WUG14" s="385"/>
      <c r="WUH14" s="385"/>
      <c r="WUI14" s="385"/>
      <c r="WUJ14" s="386"/>
      <c r="WUK14" s="387"/>
      <c r="WUL14" s="387"/>
      <c r="WUM14" s="360"/>
      <c r="WUN14" s="360"/>
      <c r="WUO14" s="384"/>
      <c r="WUP14" s="234"/>
      <c r="WUQ14" s="384"/>
      <c r="WUR14" s="384"/>
      <c r="WUS14" s="388"/>
      <c r="WUT14" s="383"/>
      <c r="WUU14" s="384"/>
      <c r="WUV14" s="384"/>
      <c r="WUW14" s="385"/>
      <c r="WUX14" s="385"/>
      <c r="WUY14" s="385"/>
      <c r="WUZ14" s="386"/>
      <c r="WVA14" s="387"/>
      <c r="WVB14" s="387"/>
      <c r="WVC14" s="360"/>
      <c r="WVD14" s="360"/>
      <c r="WVE14" s="384"/>
      <c r="WVF14" s="234"/>
      <c r="WVG14" s="384"/>
      <c r="WVH14" s="384"/>
      <c r="WVI14" s="388"/>
      <c r="WVJ14" s="383"/>
      <c r="WVK14" s="384"/>
      <c r="WVL14" s="384"/>
      <c r="WVM14" s="385"/>
      <c r="WVN14" s="385"/>
      <c r="WVO14" s="385"/>
      <c r="WVP14" s="386"/>
      <c r="WVQ14" s="387"/>
      <c r="WVR14" s="387"/>
      <c r="WVS14" s="360"/>
      <c r="WVT14" s="360"/>
      <c r="WVU14" s="384"/>
      <c r="WVV14" s="234"/>
      <c r="WVW14" s="384"/>
      <c r="WVX14" s="384"/>
      <c r="WVY14" s="388"/>
      <c r="WVZ14" s="383"/>
      <c r="WWA14" s="384"/>
      <c r="WWB14" s="384"/>
      <c r="WWC14" s="385"/>
      <c r="WWD14" s="385"/>
      <c r="WWE14" s="385"/>
      <c r="WWF14" s="386"/>
      <c r="WWG14" s="387"/>
      <c r="WWH14" s="387"/>
      <c r="WWI14" s="360"/>
      <c r="WWJ14" s="360"/>
      <c r="WWK14" s="384"/>
      <c r="WWL14" s="234"/>
      <c r="WWM14" s="384"/>
      <c r="WWN14" s="384"/>
      <c r="WWO14" s="388"/>
      <c r="WWP14" s="383"/>
      <c r="WWQ14" s="384"/>
      <c r="WWR14" s="384"/>
      <c r="WWS14" s="385"/>
      <c r="WWT14" s="385"/>
      <c r="WWU14" s="385"/>
      <c r="WWV14" s="386"/>
      <c r="WWW14" s="387"/>
      <c r="WWX14" s="387"/>
      <c r="WWY14" s="360"/>
      <c r="WWZ14" s="360"/>
      <c r="WXA14" s="384"/>
      <c r="WXB14" s="234"/>
      <c r="WXC14" s="384"/>
      <c r="WXD14" s="384"/>
      <c r="WXE14" s="388"/>
      <c r="WXF14" s="383"/>
      <c r="WXG14" s="384"/>
      <c r="WXH14" s="384"/>
      <c r="WXI14" s="385"/>
      <c r="WXJ14" s="385"/>
      <c r="WXK14" s="385"/>
      <c r="WXL14" s="386"/>
      <c r="WXM14" s="387"/>
      <c r="WXN14" s="387"/>
      <c r="WXO14" s="360"/>
      <c r="WXP14" s="360"/>
      <c r="WXQ14" s="384"/>
      <c r="WXR14" s="234"/>
      <c r="WXS14" s="384"/>
      <c r="WXT14" s="384"/>
      <c r="WXU14" s="388"/>
      <c r="WXV14" s="383"/>
      <c r="WXW14" s="384"/>
      <c r="WXX14" s="384"/>
      <c r="WXY14" s="385"/>
      <c r="WXZ14" s="385"/>
      <c r="WYA14" s="385"/>
      <c r="WYB14" s="386"/>
      <c r="WYC14" s="387"/>
      <c r="WYD14" s="387"/>
      <c r="WYE14" s="360"/>
      <c r="WYF14" s="360"/>
      <c r="WYG14" s="384"/>
      <c r="WYH14" s="234"/>
      <c r="WYI14" s="384"/>
      <c r="WYJ14" s="384"/>
      <c r="WYK14" s="388"/>
      <c r="WYL14" s="383"/>
      <c r="WYM14" s="384"/>
      <c r="WYN14" s="384"/>
      <c r="WYO14" s="385"/>
      <c r="WYP14" s="385"/>
      <c r="WYQ14" s="385"/>
      <c r="WYR14" s="386"/>
      <c r="WYS14" s="387"/>
      <c r="WYT14" s="387"/>
      <c r="WYU14" s="360"/>
      <c r="WYV14" s="360"/>
      <c r="WYW14" s="384"/>
      <c r="WYX14" s="234"/>
      <c r="WYY14" s="384"/>
      <c r="WYZ14" s="384"/>
      <c r="WZA14" s="388"/>
      <c r="WZB14" s="383"/>
      <c r="WZC14" s="384"/>
      <c r="WZD14" s="384"/>
      <c r="WZE14" s="385"/>
      <c r="WZF14" s="385"/>
      <c r="WZG14" s="385"/>
      <c r="WZH14" s="386"/>
      <c r="WZI14" s="387"/>
      <c r="WZJ14" s="387"/>
      <c r="WZK14" s="360"/>
      <c r="WZL14" s="360"/>
      <c r="WZM14" s="384"/>
      <c r="WZN14" s="234"/>
      <c r="WZO14" s="384"/>
      <c r="WZP14" s="384"/>
      <c r="WZQ14" s="388"/>
      <c r="WZR14" s="383"/>
      <c r="WZS14" s="384"/>
      <c r="WZT14" s="384"/>
      <c r="WZU14" s="385"/>
      <c r="WZV14" s="385"/>
      <c r="WZW14" s="385"/>
      <c r="WZX14" s="386"/>
      <c r="WZY14" s="387"/>
      <c r="WZZ14" s="387"/>
      <c r="XAA14" s="360"/>
      <c r="XAB14" s="360"/>
      <c r="XAC14" s="384"/>
      <c r="XAD14" s="234"/>
      <c r="XAE14" s="384"/>
      <c r="XAF14" s="384"/>
      <c r="XAG14" s="388"/>
      <c r="XAH14" s="383"/>
      <c r="XAI14" s="384"/>
      <c r="XAJ14" s="384"/>
      <c r="XAK14" s="385"/>
      <c r="XAL14" s="385"/>
      <c r="XAM14" s="385"/>
      <c r="XAN14" s="386"/>
      <c r="XAO14" s="387"/>
      <c r="XAP14" s="387"/>
      <c r="XAQ14" s="360"/>
      <c r="XAR14" s="360"/>
      <c r="XAS14" s="384"/>
      <c r="XAT14" s="234"/>
      <c r="XAU14" s="384"/>
      <c r="XAV14" s="384"/>
      <c r="XAW14" s="388"/>
      <c r="XAX14" s="383"/>
      <c r="XAY14" s="384"/>
      <c r="XAZ14" s="384"/>
      <c r="XBA14" s="385"/>
      <c r="XBB14" s="385"/>
      <c r="XBC14" s="385"/>
      <c r="XBD14" s="386"/>
      <c r="XBE14" s="387"/>
      <c r="XBF14" s="387"/>
      <c r="XBG14" s="360"/>
      <c r="XBH14" s="360"/>
      <c r="XBI14" s="384"/>
      <c r="XBJ14" s="234"/>
      <c r="XBK14" s="384"/>
      <c r="XBL14" s="384"/>
      <c r="XBM14" s="388"/>
      <c r="XBN14" s="383"/>
      <c r="XBO14" s="384"/>
      <c r="XBP14" s="384"/>
      <c r="XBQ14" s="385"/>
      <c r="XBR14" s="385"/>
      <c r="XBS14" s="385"/>
      <c r="XBT14" s="386"/>
      <c r="XBU14" s="387"/>
      <c r="XBV14" s="387"/>
      <c r="XBW14" s="360"/>
      <c r="XBX14" s="360"/>
      <c r="XBY14" s="384"/>
      <c r="XBZ14" s="234"/>
      <c r="XCA14" s="384"/>
      <c r="XCB14" s="384"/>
      <c r="XCC14" s="388"/>
      <c r="XCD14" s="383"/>
      <c r="XCE14" s="384"/>
      <c r="XCF14" s="384"/>
      <c r="XCG14" s="385"/>
      <c r="XCH14" s="385"/>
      <c r="XCI14" s="385"/>
      <c r="XCJ14" s="386"/>
      <c r="XCK14" s="387"/>
      <c r="XCL14" s="387"/>
      <c r="XCM14" s="360"/>
      <c r="XCN14" s="360"/>
      <c r="XCO14" s="384"/>
      <c r="XCP14" s="234"/>
      <c r="XCQ14" s="384"/>
      <c r="XCR14" s="384"/>
      <c r="XCS14" s="388"/>
      <c r="XCT14" s="383"/>
      <c r="XCU14" s="384"/>
      <c r="XCV14" s="384"/>
      <c r="XCW14" s="385"/>
      <c r="XCX14" s="385"/>
      <c r="XCY14" s="385"/>
      <c r="XCZ14" s="386"/>
      <c r="XDA14" s="387"/>
      <c r="XDB14" s="387"/>
      <c r="XDC14" s="360"/>
      <c r="XDD14" s="360"/>
      <c r="XDE14" s="384"/>
      <c r="XDF14" s="234"/>
      <c r="XDG14" s="384"/>
      <c r="XDH14" s="384"/>
      <c r="XDI14" s="388"/>
      <c r="XDJ14" s="383"/>
      <c r="XDK14" s="384"/>
      <c r="XDL14" s="384"/>
      <c r="XDM14" s="385"/>
      <c r="XDN14" s="385"/>
      <c r="XDO14" s="385"/>
      <c r="XDP14" s="386"/>
      <c r="XDQ14" s="387"/>
      <c r="XDR14" s="387"/>
      <c r="XDS14" s="360"/>
      <c r="XDT14" s="360"/>
      <c r="XDU14" s="384"/>
      <c r="XDV14" s="234"/>
      <c r="XDW14" s="384"/>
      <c r="XDX14" s="384"/>
      <c r="XDY14" s="388"/>
      <c r="XDZ14" s="383"/>
      <c r="XEA14" s="384"/>
      <c r="XEB14" s="384"/>
      <c r="XEC14" s="385"/>
      <c r="XED14" s="385"/>
      <c r="XEE14" s="385"/>
      <c r="XEF14" s="386"/>
      <c r="XEG14" s="387"/>
      <c r="XEH14" s="387"/>
      <c r="XEI14" s="360"/>
      <c r="XEJ14" s="360"/>
      <c r="XEK14" s="384"/>
      <c r="XEL14" s="234"/>
      <c r="XEM14" s="384"/>
      <c r="XEN14" s="384"/>
      <c r="XEO14" s="388"/>
      <c r="XEP14" s="383"/>
      <c r="XEQ14" s="384"/>
      <c r="XER14" s="384"/>
      <c r="XES14" s="385"/>
      <c r="XET14" s="385"/>
      <c r="XEU14" s="385"/>
      <c r="XEV14" s="386"/>
      <c r="XEW14" s="387"/>
      <c r="XEX14" s="387"/>
      <c r="XEY14" s="360"/>
      <c r="XEZ14" s="360"/>
      <c r="XFA14" s="384"/>
      <c r="XFB14" s="234"/>
      <c r="XFC14" s="384"/>
      <c r="XFD14" s="384"/>
    </row>
    <row r="15" spans="1:16384" s="80" customFormat="1" ht="250.2" customHeight="1">
      <c r="A15" s="389" t="s">
        <v>63</v>
      </c>
      <c r="B15" s="141" t="s">
        <v>64</v>
      </c>
      <c r="C15" s="372" t="s">
        <v>55</v>
      </c>
      <c r="D15" s="372" t="s">
        <v>218</v>
      </c>
      <c r="E15" s="375" t="s">
        <v>204</v>
      </c>
      <c r="F15" s="360" t="s">
        <v>312</v>
      </c>
      <c r="G15" s="376" t="s">
        <v>143</v>
      </c>
      <c r="H15" s="244">
        <v>13459778.02</v>
      </c>
      <c r="I15" s="377" t="s">
        <v>219</v>
      </c>
      <c r="J15" s="377" t="s">
        <v>220</v>
      </c>
      <c r="K15" s="375" t="s">
        <v>221</v>
      </c>
      <c r="L15" s="375" t="s">
        <v>221</v>
      </c>
      <c r="M15" s="372">
        <v>12</v>
      </c>
      <c r="N15" s="377" t="s">
        <v>222</v>
      </c>
      <c r="O15" s="372" t="s">
        <v>223</v>
      </c>
      <c r="P15" s="369" t="s">
        <v>224</v>
      </c>
      <c r="Q15" s="390"/>
    </row>
    <row r="16" spans="1:16384" s="80" customFormat="1" ht="140.4" customHeight="1">
      <c r="A16" s="389" t="s">
        <v>68</v>
      </c>
      <c r="B16" s="141" t="s">
        <v>163</v>
      </c>
      <c r="C16" s="372" t="s">
        <v>55</v>
      </c>
      <c r="D16" s="372" t="s">
        <v>70</v>
      </c>
      <c r="E16" s="375" t="s">
        <v>204</v>
      </c>
      <c r="F16" s="375" t="s">
        <v>231</v>
      </c>
      <c r="G16" s="376" t="s">
        <v>143</v>
      </c>
      <c r="H16" s="244">
        <v>1900000</v>
      </c>
      <c r="I16" s="377" t="s">
        <v>303</v>
      </c>
      <c r="J16" s="377" t="s">
        <v>232</v>
      </c>
      <c r="K16" s="375" t="s">
        <v>233</v>
      </c>
      <c r="L16" s="391" t="s">
        <v>33</v>
      </c>
      <c r="M16" s="372">
        <v>0</v>
      </c>
      <c r="N16" s="377" t="s">
        <v>300</v>
      </c>
      <c r="O16" s="372" t="s">
        <v>215</v>
      </c>
      <c r="P16" s="369" t="s">
        <v>234</v>
      </c>
      <c r="Q16" s="390"/>
    </row>
    <row r="17" spans="1:17" ht="142.19999999999999" customHeight="1">
      <c r="A17" s="389" t="s">
        <v>68</v>
      </c>
      <c r="B17" s="141" t="s">
        <v>163</v>
      </c>
      <c r="C17" s="372" t="s">
        <v>55</v>
      </c>
      <c r="D17" s="372" t="s">
        <v>70</v>
      </c>
      <c r="E17" s="375" t="s">
        <v>204</v>
      </c>
      <c r="F17" s="375" t="s">
        <v>231</v>
      </c>
      <c r="G17" s="376" t="s">
        <v>237</v>
      </c>
      <c r="H17" s="244">
        <v>13200000</v>
      </c>
      <c r="I17" s="377" t="s">
        <v>303</v>
      </c>
      <c r="J17" s="377" t="s">
        <v>232</v>
      </c>
      <c r="K17" s="375" t="s">
        <v>233</v>
      </c>
      <c r="L17" s="375" t="s">
        <v>33</v>
      </c>
      <c r="M17" s="372">
        <v>0</v>
      </c>
      <c r="N17" s="377" t="s">
        <v>238</v>
      </c>
      <c r="O17" s="372" t="s">
        <v>215</v>
      </c>
      <c r="P17" s="369" t="s">
        <v>234</v>
      </c>
      <c r="Q17" s="390"/>
    </row>
    <row r="18" spans="1:17" ht="187.2">
      <c r="A18" s="389" t="s">
        <v>66</v>
      </c>
      <c r="B18" s="141" t="s">
        <v>225</v>
      </c>
      <c r="C18" s="372" t="s">
        <v>55</v>
      </c>
      <c r="D18" s="372" t="s">
        <v>61</v>
      </c>
      <c r="E18" s="375" t="s">
        <v>204</v>
      </c>
      <c r="F18" s="375" t="s">
        <v>313</v>
      </c>
      <c r="G18" s="376" t="s">
        <v>143</v>
      </c>
      <c r="H18" s="244">
        <v>2627755</v>
      </c>
      <c r="I18" s="377" t="s">
        <v>226</v>
      </c>
      <c r="J18" s="377" t="s">
        <v>227</v>
      </c>
      <c r="K18" s="375" t="s">
        <v>208</v>
      </c>
      <c r="L18" s="375" t="s">
        <v>208</v>
      </c>
      <c r="M18" s="372">
        <v>0</v>
      </c>
      <c r="N18" s="377" t="s">
        <v>228</v>
      </c>
      <c r="O18" s="372" t="s">
        <v>229</v>
      </c>
      <c r="P18" s="369" t="s">
        <v>230</v>
      </c>
      <c r="Q18" s="390"/>
    </row>
    <row r="19" spans="1:17" ht="17.399999999999999" customHeight="1">
      <c r="A19" s="389"/>
      <c r="B19" s="125"/>
      <c r="C19" s="392"/>
      <c r="D19" s="392"/>
      <c r="E19" s="393"/>
      <c r="F19" s="393"/>
      <c r="G19" s="393"/>
      <c r="H19" s="394"/>
      <c r="I19" s="395"/>
      <c r="J19" s="395"/>
      <c r="K19" s="392"/>
      <c r="L19" s="392"/>
      <c r="M19" s="392"/>
      <c r="N19" s="141"/>
      <c r="O19" s="372"/>
      <c r="P19" s="396"/>
      <c r="Q19" s="373"/>
    </row>
    <row r="20" spans="1:17" ht="17.399999999999999" customHeight="1">
      <c r="A20" s="397"/>
      <c r="B20" s="398"/>
      <c r="C20" s="399"/>
      <c r="D20" s="399"/>
      <c r="E20" s="400"/>
      <c r="F20" s="400"/>
      <c r="G20" s="400"/>
      <c r="H20" s="399"/>
      <c r="I20" s="401"/>
      <c r="J20" s="401"/>
      <c r="K20" s="402"/>
      <c r="L20" s="402"/>
      <c r="M20" s="399"/>
      <c r="N20" s="403"/>
      <c r="O20" s="399"/>
      <c r="P20" s="404"/>
      <c r="Q20" s="405"/>
    </row>
    <row r="21" spans="1:17" s="185" customFormat="1" ht="17.399999999999999" customHeight="1">
      <c r="A21" s="406"/>
      <c r="B21" s="407"/>
      <c r="C21" s="393"/>
      <c r="D21" s="393"/>
      <c r="E21" s="393"/>
      <c r="F21" s="393"/>
      <c r="G21" s="393"/>
      <c r="H21" s="393"/>
      <c r="I21" s="407"/>
      <c r="J21" s="408"/>
      <c r="K21" s="393"/>
      <c r="L21" s="393"/>
      <c r="M21" s="393"/>
      <c r="N21" s="407"/>
      <c r="O21" s="393"/>
      <c r="P21" s="393"/>
    </row>
    <row r="22" spans="1:17" s="185" customFormat="1" ht="17.399999999999999" customHeight="1">
      <c r="A22" s="409" t="s">
        <v>235</v>
      </c>
      <c r="B22" s="407"/>
      <c r="C22" s="393"/>
      <c r="D22" s="393"/>
      <c r="E22" s="393"/>
      <c r="F22" s="393"/>
      <c r="G22" s="393"/>
      <c r="H22" s="393"/>
      <c r="I22" s="407"/>
      <c r="J22" s="408"/>
      <c r="K22" s="393"/>
      <c r="L22" s="393"/>
      <c r="M22" s="393"/>
      <c r="N22" s="407"/>
      <c r="O22" s="393"/>
      <c r="P22" s="393"/>
    </row>
    <row r="23" spans="1:17" s="185" customFormat="1" ht="17.399999999999999" customHeight="1">
      <c r="A23" s="406"/>
      <c r="B23" s="407"/>
      <c r="C23" s="393"/>
      <c r="D23" s="393"/>
      <c r="E23" s="393"/>
      <c r="F23" s="393"/>
      <c r="G23" s="393"/>
      <c r="H23" s="393"/>
      <c r="I23" s="407"/>
      <c r="J23" s="408"/>
      <c r="K23" s="375"/>
      <c r="L23" s="375"/>
      <c r="M23" s="393"/>
      <c r="N23" s="407"/>
      <c r="O23" s="393"/>
      <c r="P23" s="393"/>
    </row>
    <row r="24" spans="1:17" s="185" customFormat="1" ht="17.399999999999999" customHeight="1">
      <c r="A24" s="410" t="s">
        <v>236</v>
      </c>
      <c r="B24" s="407"/>
      <c r="C24" s="393"/>
      <c r="D24" s="393"/>
      <c r="E24" s="393"/>
      <c r="F24" s="393"/>
      <c r="G24" s="393"/>
      <c r="H24" s="393"/>
      <c r="I24" s="407"/>
      <c r="J24" s="407"/>
      <c r="K24" s="375"/>
      <c r="L24" s="375"/>
      <c r="M24" s="393"/>
      <c r="N24" s="407"/>
      <c r="O24" s="393"/>
      <c r="P24" s="393"/>
    </row>
    <row r="25" spans="1:17" s="185" customFormat="1" ht="27.6" customHeight="1">
      <c r="A25" s="476" t="s">
        <v>316</v>
      </c>
      <c r="B25" s="477"/>
      <c r="C25" s="477"/>
      <c r="D25" s="477"/>
      <c r="E25" s="477"/>
      <c r="F25" s="477"/>
      <c r="G25" s="477"/>
      <c r="H25" s="477"/>
      <c r="I25" s="477"/>
      <c r="J25" s="407"/>
      <c r="K25" s="375"/>
      <c r="L25" s="375"/>
      <c r="M25" s="393"/>
      <c r="N25" s="407"/>
      <c r="O25" s="393"/>
      <c r="P25" s="393"/>
    </row>
    <row r="26" spans="1:17" s="185" customFormat="1" ht="60" customHeight="1">
      <c r="A26" s="476" t="s">
        <v>315</v>
      </c>
      <c r="B26" s="477"/>
      <c r="C26" s="477"/>
      <c r="D26" s="477"/>
      <c r="E26" s="477"/>
      <c r="F26" s="477"/>
      <c r="G26" s="477"/>
      <c r="H26" s="477"/>
      <c r="I26" s="477"/>
      <c r="J26" s="141"/>
      <c r="K26" s="375"/>
      <c r="L26" s="375"/>
      <c r="M26" s="393"/>
      <c r="N26" s="407"/>
      <c r="O26" s="393"/>
      <c r="P26" s="393"/>
    </row>
    <row r="27" spans="1:17" s="185" customFormat="1" ht="42.6" customHeight="1">
      <c r="A27" s="474" t="s">
        <v>311</v>
      </c>
      <c r="B27" s="474"/>
      <c r="C27" s="474"/>
      <c r="D27" s="474"/>
      <c r="E27" s="474"/>
      <c r="F27" s="474"/>
      <c r="G27" s="474"/>
      <c r="H27" s="474"/>
      <c r="I27" s="474"/>
      <c r="J27" s="407"/>
      <c r="K27" s="375"/>
      <c r="L27" s="375"/>
      <c r="M27" s="393"/>
      <c r="N27" s="407"/>
      <c r="O27" s="393"/>
      <c r="P27" s="393"/>
    </row>
    <row r="28" spans="1:17" s="185" customFormat="1">
      <c r="B28" s="407"/>
      <c r="C28" s="393"/>
      <c r="D28" s="393"/>
      <c r="E28" s="393"/>
      <c r="F28" s="393"/>
      <c r="G28" s="393"/>
      <c r="H28" s="393"/>
      <c r="I28" s="407"/>
      <c r="J28" s="407"/>
      <c r="K28" s="375"/>
      <c r="L28" s="375"/>
      <c r="M28" s="393"/>
      <c r="N28" s="407"/>
      <c r="O28" s="393"/>
      <c r="P28" s="393"/>
    </row>
    <row r="29" spans="1:17" s="185" customFormat="1">
      <c r="A29" s="14" t="s">
        <v>259</v>
      </c>
      <c r="B29" s="407"/>
      <c r="C29" s="393"/>
      <c r="D29" s="7"/>
      <c r="E29" s="393"/>
      <c r="F29" s="393"/>
      <c r="G29" s="393"/>
      <c r="H29" s="393"/>
      <c r="I29" s="407"/>
      <c r="J29" s="407"/>
      <c r="K29" s="375"/>
      <c r="L29" s="375"/>
      <c r="M29" s="393"/>
      <c r="N29" s="407"/>
      <c r="O29" s="393"/>
      <c r="P29" s="393"/>
    </row>
    <row r="30" spans="1:17" s="185" customFormat="1">
      <c r="A30" s="6" t="s">
        <v>116</v>
      </c>
      <c r="B30" s="407"/>
      <c r="C30" s="393"/>
      <c r="D30" s="393"/>
      <c r="E30" s="393"/>
      <c r="F30" s="393"/>
      <c r="G30" s="393"/>
      <c r="H30" s="393"/>
      <c r="I30" s="407"/>
      <c r="J30" s="407"/>
      <c r="K30" s="375"/>
      <c r="L30" s="375"/>
      <c r="M30" s="393"/>
      <c r="N30" s="407"/>
      <c r="O30" s="393"/>
      <c r="P30" s="393"/>
    </row>
    <row r="31" spans="1:17" s="185" customFormat="1">
      <c r="A31" s="6" t="s">
        <v>117</v>
      </c>
      <c r="B31" s="407"/>
      <c r="C31" s="393"/>
      <c r="D31" s="393"/>
      <c r="E31" s="393"/>
      <c r="F31" s="393"/>
      <c r="G31" s="393"/>
      <c r="H31" s="393"/>
      <c r="I31" s="407"/>
      <c r="J31" s="407"/>
      <c r="K31" s="375"/>
      <c r="L31" s="375"/>
      <c r="M31" s="393"/>
      <c r="N31" s="407"/>
      <c r="O31" s="393"/>
      <c r="P31" s="393"/>
    </row>
    <row r="32" spans="1:17" s="185" customFormat="1">
      <c r="A32" s="406"/>
      <c r="B32" s="407"/>
      <c r="C32" s="393"/>
      <c r="D32" s="393"/>
      <c r="E32" s="393"/>
      <c r="F32" s="393"/>
      <c r="G32" s="393"/>
      <c r="H32" s="393"/>
      <c r="I32" s="407"/>
      <c r="J32" s="407"/>
      <c r="K32" s="375"/>
      <c r="L32" s="375"/>
      <c r="M32" s="393"/>
      <c r="N32" s="407"/>
      <c r="O32" s="393"/>
      <c r="P32" s="393"/>
    </row>
    <row r="33" spans="1:16" s="185" customFormat="1">
      <c r="A33" s="406"/>
      <c r="B33" s="407"/>
      <c r="C33" s="393"/>
      <c r="D33" s="393"/>
      <c r="E33" s="393"/>
      <c r="F33" s="393"/>
      <c r="G33" s="393"/>
      <c r="H33" s="393"/>
      <c r="I33" s="407"/>
      <c r="J33" s="407"/>
      <c r="K33" s="375"/>
      <c r="L33" s="375"/>
      <c r="M33" s="393"/>
      <c r="N33" s="407"/>
      <c r="O33" s="393"/>
      <c r="P33" s="393"/>
    </row>
    <row r="34" spans="1:16" s="185" customFormat="1">
      <c r="A34" s="406"/>
      <c r="B34" s="407"/>
      <c r="C34" s="393"/>
      <c r="D34" s="393"/>
      <c r="E34" s="393"/>
      <c r="F34" s="393"/>
      <c r="G34" s="393"/>
      <c r="H34" s="393"/>
      <c r="I34" s="407"/>
      <c r="J34" s="407"/>
      <c r="K34" s="375"/>
      <c r="L34" s="375"/>
      <c r="M34" s="393"/>
      <c r="N34" s="407"/>
      <c r="O34" s="393"/>
      <c r="P34" s="393"/>
    </row>
    <row r="35" spans="1:16" s="185" customFormat="1">
      <c r="A35" s="358"/>
      <c r="E35" s="359"/>
      <c r="F35" s="359"/>
      <c r="G35" s="359"/>
      <c r="H35" s="359"/>
      <c r="K35" s="360"/>
      <c r="L35" s="375"/>
      <c r="M35" s="375"/>
      <c r="O35" s="360"/>
      <c r="P35" s="360"/>
    </row>
    <row r="36" spans="1:16" s="185" customFormat="1">
      <c r="A36" s="358"/>
      <c r="E36" s="359"/>
      <c r="F36" s="359"/>
      <c r="G36" s="359"/>
      <c r="H36" s="359"/>
      <c r="K36" s="360"/>
      <c r="L36" s="375"/>
      <c r="M36" s="375"/>
      <c r="O36" s="360"/>
      <c r="P36" s="360"/>
    </row>
    <row r="37" spans="1:16" s="185" customFormat="1">
      <c r="A37" s="358"/>
      <c r="E37" s="359"/>
      <c r="F37" s="359"/>
      <c r="G37" s="359"/>
      <c r="H37" s="359"/>
      <c r="K37" s="360"/>
      <c r="L37" s="375"/>
      <c r="M37" s="375"/>
      <c r="O37" s="360"/>
      <c r="P37" s="360"/>
    </row>
    <row r="38" spans="1:16" s="185" customFormat="1">
      <c r="A38" s="358"/>
      <c r="E38" s="359"/>
      <c r="F38" s="359"/>
      <c r="G38" s="359"/>
      <c r="H38" s="359"/>
      <c r="K38" s="360"/>
      <c r="L38" s="375"/>
      <c r="M38" s="375"/>
      <c r="O38" s="360"/>
      <c r="P38" s="360"/>
    </row>
    <row r="39" spans="1:16" s="185" customFormat="1">
      <c r="A39" s="358"/>
      <c r="E39" s="359"/>
      <c r="F39" s="359"/>
      <c r="G39" s="359"/>
      <c r="H39" s="359"/>
      <c r="K39" s="360"/>
      <c r="L39" s="375"/>
      <c r="M39" s="375"/>
      <c r="O39" s="360"/>
      <c r="P39" s="360"/>
    </row>
    <row r="40" spans="1:16" s="185" customFormat="1">
      <c r="A40" s="358"/>
      <c r="E40" s="359"/>
      <c r="F40" s="359"/>
      <c r="G40" s="359"/>
      <c r="H40" s="359"/>
      <c r="K40" s="360"/>
      <c r="L40" s="375"/>
      <c r="M40" s="375"/>
      <c r="O40" s="360"/>
      <c r="P40" s="360"/>
    </row>
    <row r="41" spans="1:16" s="185" customFormat="1">
      <c r="A41" s="358"/>
      <c r="E41" s="359"/>
      <c r="F41" s="359"/>
      <c r="G41" s="359"/>
      <c r="H41" s="359"/>
      <c r="K41" s="360"/>
      <c r="L41" s="375"/>
      <c r="M41" s="375"/>
      <c r="O41" s="360"/>
      <c r="P41" s="360"/>
    </row>
    <row r="42" spans="1:16" s="185" customFormat="1">
      <c r="A42" s="358"/>
      <c r="E42" s="359"/>
      <c r="F42" s="359"/>
      <c r="G42" s="359"/>
      <c r="H42" s="359"/>
      <c r="K42" s="360"/>
      <c r="L42" s="375"/>
      <c r="M42" s="375"/>
      <c r="O42" s="360"/>
      <c r="P42" s="360"/>
    </row>
    <row r="43" spans="1:16" s="185" customFormat="1">
      <c r="A43" s="358"/>
      <c r="E43" s="359"/>
      <c r="F43" s="359"/>
      <c r="G43" s="359"/>
      <c r="H43" s="359"/>
      <c r="K43" s="360"/>
      <c r="L43" s="375"/>
      <c r="M43" s="375"/>
      <c r="O43" s="360"/>
      <c r="P43" s="360"/>
    </row>
    <row r="44" spans="1:16" s="185" customFormat="1">
      <c r="A44" s="358"/>
      <c r="E44" s="359"/>
      <c r="F44" s="359"/>
      <c r="G44" s="359"/>
      <c r="H44" s="359"/>
      <c r="K44" s="360"/>
      <c r="L44" s="360"/>
      <c r="M44" s="360"/>
      <c r="O44" s="360"/>
      <c r="P44" s="360"/>
    </row>
    <row r="45" spans="1:16" s="185" customFormat="1">
      <c r="A45" s="358"/>
      <c r="E45" s="359"/>
      <c r="F45" s="359"/>
      <c r="G45" s="359"/>
      <c r="H45" s="359"/>
      <c r="K45" s="360"/>
      <c r="L45" s="360"/>
      <c r="M45" s="360"/>
      <c r="O45" s="360"/>
      <c r="P45" s="360"/>
    </row>
    <row r="46" spans="1:16" s="185" customFormat="1">
      <c r="A46" s="358"/>
      <c r="E46" s="359"/>
      <c r="F46" s="359"/>
      <c r="G46" s="359"/>
      <c r="H46" s="359"/>
      <c r="K46" s="360"/>
      <c r="L46" s="360"/>
      <c r="M46" s="360"/>
      <c r="O46" s="360"/>
      <c r="P46" s="360"/>
    </row>
    <row r="47" spans="1:16" s="185" customFormat="1">
      <c r="A47" s="358"/>
      <c r="E47" s="359"/>
      <c r="F47" s="359"/>
      <c r="G47" s="359"/>
      <c r="H47" s="359"/>
      <c r="K47" s="360"/>
      <c r="L47" s="360"/>
      <c r="M47" s="360"/>
      <c r="O47" s="360"/>
      <c r="P47" s="360"/>
    </row>
    <row r="48" spans="1:16" s="185" customFormat="1">
      <c r="A48" s="358"/>
      <c r="E48" s="359"/>
      <c r="F48" s="359"/>
      <c r="G48" s="359"/>
      <c r="H48" s="359"/>
      <c r="K48" s="360"/>
      <c r="L48" s="360"/>
      <c r="M48" s="360"/>
      <c r="O48" s="360"/>
      <c r="P48" s="360"/>
    </row>
    <row r="49" spans="1:16" s="185" customFormat="1">
      <c r="A49" s="358"/>
      <c r="E49" s="359"/>
      <c r="F49" s="359"/>
      <c r="G49" s="359"/>
      <c r="H49" s="359"/>
      <c r="K49" s="360"/>
      <c r="L49" s="360"/>
      <c r="M49" s="360"/>
      <c r="O49" s="360"/>
      <c r="P49" s="360"/>
    </row>
    <row r="50" spans="1:16" s="185" customFormat="1">
      <c r="A50" s="358"/>
      <c r="E50" s="359"/>
      <c r="F50" s="359"/>
      <c r="G50" s="359"/>
      <c r="H50" s="359"/>
      <c r="K50" s="360"/>
      <c r="L50" s="360"/>
      <c r="M50" s="360"/>
      <c r="O50" s="360"/>
      <c r="P50" s="360"/>
    </row>
    <row r="51" spans="1:16" s="185" customFormat="1">
      <c r="A51" s="358"/>
      <c r="E51" s="359"/>
      <c r="F51" s="359"/>
      <c r="G51" s="359"/>
      <c r="H51" s="359"/>
      <c r="K51" s="360"/>
      <c r="L51" s="360"/>
      <c r="M51" s="360"/>
      <c r="O51" s="360"/>
      <c r="P51" s="360"/>
    </row>
    <row r="52" spans="1:16" s="185" customFormat="1">
      <c r="A52" s="358"/>
      <c r="E52" s="359"/>
      <c r="F52" s="359"/>
      <c r="G52" s="359"/>
      <c r="H52" s="359"/>
      <c r="K52" s="360"/>
      <c r="L52" s="360"/>
      <c r="M52" s="360"/>
      <c r="O52" s="360"/>
      <c r="P52" s="360"/>
    </row>
    <row r="53" spans="1:16" s="185" customFormat="1">
      <c r="A53" s="358"/>
      <c r="E53" s="359"/>
      <c r="F53" s="359"/>
      <c r="G53" s="359"/>
      <c r="H53" s="359"/>
      <c r="K53" s="360"/>
      <c r="L53" s="360"/>
      <c r="M53" s="360"/>
      <c r="O53" s="360"/>
      <c r="P53" s="360"/>
    </row>
    <row r="54" spans="1:16" s="185" customFormat="1">
      <c r="A54" s="358"/>
      <c r="E54" s="359"/>
      <c r="F54" s="359"/>
      <c r="G54" s="359"/>
      <c r="H54" s="359"/>
      <c r="K54" s="360"/>
      <c r="L54" s="360"/>
      <c r="M54" s="360"/>
      <c r="O54" s="360"/>
      <c r="P54" s="360"/>
    </row>
    <row r="55" spans="1:16" s="185" customFormat="1">
      <c r="A55" s="358"/>
      <c r="E55" s="359"/>
      <c r="F55" s="359"/>
      <c r="G55" s="359"/>
      <c r="H55" s="359"/>
      <c r="K55" s="360"/>
      <c r="L55" s="360"/>
      <c r="M55" s="360"/>
      <c r="O55" s="360"/>
      <c r="P55" s="360"/>
    </row>
    <row r="56" spans="1:16" s="185" customFormat="1">
      <c r="A56" s="358"/>
      <c r="E56" s="359"/>
      <c r="F56" s="359"/>
      <c r="G56" s="359"/>
      <c r="H56" s="359"/>
      <c r="K56" s="360"/>
      <c r="L56" s="360"/>
      <c r="M56" s="360"/>
      <c r="O56" s="360"/>
      <c r="P56" s="360"/>
    </row>
    <row r="57" spans="1:16" s="185" customFormat="1">
      <c r="A57" s="358"/>
      <c r="E57" s="359"/>
      <c r="F57" s="359"/>
      <c r="G57" s="359"/>
      <c r="H57" s="359"/>
      <c r="K57" s="360"/>
      <c r="L57" s="360"/>
      <c r="M57" s="360"/>
      <c r="O57" s="360"/>
      <c r="P57" s="360"/>
    </row>
    <row r="58" spans="1:16" s="185" customFormat="1">
      <c r="A58" s="358"/>
      <c r="E58" s="359"/>
      <c r="F58" s="359"/>
      <c r="G58" s="359"/>
      <c r="H58" s="359"/>
      <c r="K58" s="360"/>
      <c r="L58" s="360"/>
      <c r="M58" s="360"/>
      <c r="O58" s="360"/>
      <c r="P58" s="360"/>
    </row>
    <row r="59" spans="1:16" s="185" customFormat="1">
      <c r="A59" s="358"/>
      <c r="E59" s="359"/>
      <c r="F59" s="359"/>
      <c r="G59" s="359"/>
      <c r="H59" s="359"/>
      <c r="K59" s="360"/>
      <c r="L59" s="360"/>
      <c r="M59" s="360"/>
      <c r="O59" s="360"/>
      <c r="P59" s="360"/>
    </row>
    <row r="60" spans="1:16" s="185" customFormat="1">
      <c r="A60" s="358"/>
      <c r="E60" s="359"/>
      <c r="F60" s="359"/>
      <c r="G60" s="359"/>
      <c r="H60" s="359"/>
      <c r="K60" s="360"/>
      <c r="L60" s="360"/>
      <c r="M60" s="360"/>
      <c r="O60" s="360"/>
      <c r="P60" s="360"/>
    </row>
    <row r="61" spans="1:16" s="185" customFormat="1">
      <c r="A61" s="358"/>
      <c r="E61" s="359"/>
      <c r="F61" s="359"/>
      <c r="G61" s="359"/>
      <c r="H61" s="359"/>
      <c r="K61" s="360"/>
      <c r="L61" s="360"/>
      <c r="M61" s="360"/>
      <c r="O61" s="360"/>
      <c r="P61" s="360"/>
    </row>
    <row r="62" spans="1:16" s="185" customFormat="1">
      <c r="A62" s="358"/>
      <c r="E62" s="359"/>
      <c r="F62" s="359"/>
      <c r="G62" s="359"/>
      <c r="H62" s="359"/>
      <c r="K62" s="360"/>
      <c r="L62" s="360"/>
      <c r="M62" s="360"/>
      <c r="O62" s="360"/>
      <c r="P62" s="360"/>
    </row>
    <row r="63" spans="1:16" s="185" customFormat="1">
      <c r="A63" s="358"/>
      <c r="E63" s="359"/>
      <c r="F63" s="359"/>
      <c r="G63" s="359"/>
      <c r="H63" s="359"/>
      <c r="K63" s="360"/>
      <c r="L63" s="360"/>
      <c r="M63" s="360"/>
      <c r="O63" s="360"/>
      <c r="P63" s="360"/>
    </row>
    <row r="64" spans="1:16" s="185" customFormat="1">
      <c r="A64" s="358"/>
      <c r="E64" s="359"/>
      <c r="F64" s="359"/>
      <c r="G64" s="359"/>
      <c r="H64" s="359"/>
      <c r="K64" s="360"/>
      <c r="L64" s="360"/>
      <c r="M64" s="360"/>
      <c r="O64" s="360"/>
      <c r="P64" s="360"/>
    </row>
    <row r="65" spans="1:16" s="185" customFormat="1">
      <c r="A65" s="358"/>
      <c r="E65" s="359"/>
      <c r="F65" s="359"/>
      <c r="G65" s="359"/>
      <c r="H65" s="359"/>
      <c r="K65" s="360"/>
      <c r="L65" s="360"/>
      <c r="M65" s="360"/>
      <c r="O65" s="360"/>
      <c r="P65" s="360"/>
    </row>
    <row r="66" spans="1:16" s="185" customFormat="1">
      <c r="A66" s="358"/>
      <c r="E66" s="359"/>
      <c r="F66" s="359"/>
      <c r="G66" s="359"/>
      <c r="H66" s="359"/>
      <c r="K66" s="360"/>
      <c r="L66" s="360"/>
      <c r="M66" s="360"/>
      <c r="O66" s="360"/>
      <c r="P66" s="360"/>
    </row>
    <row r="67" spans="1:16" s="185" customFormat="1">
      <c r="A67" s="358"/>
      <c r="E67" s="359"/>
      <c r="F67" s="359"/>
      <c r="G67" s="359"/>
      <c r="H67" s="359"/>
      <c r="K67" s="360"/>
      <c r="L67" s="360"/>
      <c r="M67" s="360"/>
      <c r="O67" s="360"/>
      <c r="P67" s="360"/>
    </row>
    <row r="68" spans="1:16" s="185" customFormat="1">
      <c r="A68" s="358"/>
      <c r="E68" s="359"/>
      <c r="F68" s="359"/>
      <c r="G68" s="359"/>
      <c r="H68" s="359"/>
      <c r="K68" s="360"/>
      <c r="L68" s="360"/>
      <c r="M68" s="360"/>
      <c r="O68" s="360"/>
      <c r="P68" s="360"/>
    </row>
    <row r="69" spans="1:16" s="185" customFormat="1">
      <c r="A69" s="358"/>
      <c r="E69" s="359"/>
      <c r="F69" s="359"/>
      <c r="G69" s="359"/>
      <c r="H69" s="359"/>
      <c r="K69" s="360"/>
      <c r="L69" s="360"/>
      <c r="M69" s="360"/>
      <c r="O69" s="360"/>
      <c r="P69" s="360"/>
    </row>
    <row r="70" spans="1:16" s="185" customFormat="1">
      <c r="A70" s="358"/>
      <c r="E70" s="359"/>
      <c r="F70" s="359"/>
      <c r="G70" s="359"/>
      <c r="H70" s="359"/>
      <c r="K70" s="360"/>
      <c r="L70" s="360"/>
      <c r="M70" s="360"/>
      <c r="O70" s="360"/>
      <c r="P70" s="360"/>
    </row>
    <row r="71" spans="1:16" s="185" customFormat="1">
      <c r="A71" s="358"/>
      <c r="E71" s="359"/>
      <c r="F71" s="359"/>
      <c r="G71" s="359"/>
      <c r="H71" s="359"/>
      <c r="K71" s="360"/>
      <c r="L71" s="360"/>
      <c r="M71" s="360"/>
      <c r="O71" s="360"/>
      <c r="P71" s="360"/>
    </row>
    <row r="72" spans="1:16" s="185" customFormat="1">
      <c r="A72" s="358"/>
      <c r="E72" s="359"/>
      <c r="F72" s="359"/>
      <c r="G72" s="359"/>
      <c r="H72" s="359"/>
      <c r="K72" s="360"/>
      <c r="L72" s="360"/>
      <c r="M72" s="360"/>
      <c r="O72" s="360"/>
      <c r="P72" s="360"/>
    </row>
    <row r="73" spans="1:16" s="185" customFormat="1">
      <c r="A73" s="358"/>
      <c r="E73" s="359"/>
      <c r="F73" s="359"/>
      <c r="G73" s="359"/>
      <c r="H73" s="359"/>
      <c r="K73" s="360"/>
      <c r="L73" s="360"/>
      <c r="M73" s="360"/>
      <c r="O73" s="360"/>
      <c r="P73" s="360"/>
    </row>
    <row r="74" spans="1:16" s="185" customFormat="1">
      <c r="A74" s="358"/>
      <c r="E74" s="359"/>
      <c r="F74" s="359"/>
      <c r="G74" s="359"/>
      <c r="H74" s="359"/>
      <c r="K74" s="360"/>
      <c r="L74" s="360"/>
      <c r="M74" s="360"/>
      <c r="O74" s="360"/>
      <c r="P74" s="360"/>
    </row>
    <row r="75" spans="1:16" s="185" customFormat="1">
      <c r="A75" s="358"/>
      <c r="E75" s="359"/>
      <c r="F75" s="359"/>
      <c r="G75" s="359"/>
      <c r="H75" s="359"/>
      <c r="K75" s="360"/>
      <c r="L75" s="360"/>
      <c r="M75" s="360"/>
      <c r="O75" s="360"/>
      <c r="P75" s="360"/>
    </row>
    <row r="76" spans="1:16" s="185" customFormat="1">
      <c r="A76" s="358"/>
      <c r="E76" s="359"/>
      <c r="F76" s="359"/>
      <c r="G76" s="359"/>
      <c r="H76" s="359"/>
      <c r="K76" s="360"/>
      <c r="L76" s="360"/>
      <c r="M76" s="360"/>
      <c r="O76" s="360"/>
      <c r="P76" s="360"/>
    </row>
    <row r="77" spans="1:16" s="185" customFormat="1">
      <c r="A77" s="358"/>
      <c r="E77" s="359"/>
      <c r="F77" s="359"/>
      <c r="G77" s="359"/>
      <c r="H77" s="359"/>
      <c r="K77" s="360"/>
      <c r="L77" s="360"/>
      <c r="M77" s="360"/>
      <c r="O77" s="360"/>
      <c r="P77" s="360"/>
    </row>
    <row r="78" spans="1:16" s="185" customFormat="1">
      <c r="A78" s="358"/>
      <c r="E78" s="359"/>
      <c r="F78" s="359"/>
      <c r="G78" s="359"/>
      <c r="H78" s="359"/>
      <c r="K78" s="360"/>
      <c r="L78" s="360"/>
      <c r="M78" s="360"/>
      <c r="O78" s="360"/>
      <c r="P78" s="360"/>
    </row>
    <row r="79" spans="1:16" s="185" customFormat="1">
      <c r="A79" s="358"/>
      <c r="E79" s="359"/>
      <c r="F79" s="359"/>
      <c r="G79" s="359"/>
      <c r="H79" s="359"/>
      <c r="K79" s="360"/>
      <c r="L79" s="360"/>
      <c r="M79" s="360"/>
      <c r="O79" s="360"/>
      <c r="P79" s="360"/>
    </row>
    <row r="80" spans="1:16" s="185" customFormat="1">
      <c r="A80" s="358"/>
      <c r="E80" s="359"/>
      <c r="F80" s="359"/>
      <c r="G80" s="359"/>
      <c r="H80" s="359"/>
      <c r="K80" s="360"/>
      <c r="L80" s="360"/>
      <c r="M80" s="360"/>
      <c r="O80" s="360"/>
      <c r="P80" s="360"/>
    </row>
    <row r="81" spans="1:16" s="185" customFormat="1">
      <c r="A81" s="358"/>
      <c r="E81" s="359"/>
      <c r="F81" s="359"/>
      <c r="G81" s="359"/>
      <c r="H81" s="359"/>
      <c r="K81" s="360"/>
      <c r="L81" s="360"/>
      <c r="M81" s="360"/>
      <c r="O81" s="360"/>
      <c r="P81" s="360"/>
    </row>
    <row r="82" spans="1:16" s="185" customFormat="1">
      <c r="A82" s="358"/>
      <c r="E82" s="359"/>
      <c r="F82" s="359"/>
      <c r="G82" s="359"/>
      <c r="H82" s="359"/>
      <c r="K82" s="360"/>
      <c r="L82" s="360"/>
      <c r="M82" s="360"/>
      <c r="O82" s="360"/>
      <c r="P82" s="360"/>
    </row>
    <row r="83" spans="1:16" s="185" customFormat="1">
      <c r="A83" s="358"/>
      <c r="E83" s="359"/>
      <c r="F83" s="359"/>
      <c r="G83" s="359"/>
      <c r="H83" s="359"/>
      <c r="K83" s="360"/>
      <c r="L83" s="360"/>
      <c r="M83" s="360"/>
      <c r="O83" s="360"/>
      <c r="P83" s="360"/>
    </row>
    <row r="84" spans="1:16" s="185" customFormat="1">
      <c r="A84" s="358"/>
      <c r="E84" s="359"/>
      <c r="F84" s="359"/>
      <c r="G84" s="359"/>
      <c r="H84" s="359"/>
      <c r="K84" s="360"/>
      <c r="L84" s="360"/>
      <c r="M84" s="360"/>
      <c r="O84" s="360"/>
      <c r="P84" s="360"/>
    </row>
    <row r="85" spans="1:16" s="185" customFormat="1">
      <c r="A85" s="358"/>
      <c r="E85" s="359"/>
      <c r="F85" s="359"/>
      <c r="G85" s="359"/>
      <c r="H85" s="359"/>
      <c r="K85" s="360"/>
      <c r="L85" s="360"/>
      <c r="M85" s="360"/>
      <c r="O85" s="360"/>
      <c r="P85" s="360"/>
    </row>
    <row r="86" spans="1:16" s="185" customFormat="1">
      <c r="A86" s="358"/>
      <c r="E86" s="359"/>
      <c r="F86" s="359"/>
      <c r="G86" s="359"/>
      <c r="H86" s="359"/>
      <c r="K86" s="360"/>
      <c r="L86" s="360"/>
      <c r="M86" s="360"/>
      <c r="O86" s="360"/>
      <c r="P86" s="360"/>
    </row>
    <row r="87" spans="1:16" s="185" customFormat="1">
      <c r="A87" s="358"/>
      <c r="E87" s="359"/>
      <c r="F87" s="359"/>
      <c r="G87" s="359"/>
      <c r="H87" s="359"/>
      <c r="K87" s="360"/>
      <c r="L87" s="360"/>
      <c r="M87" s="360"/>
      <c r="O87" s="360"/>
      <c r="P87" s="360"/>
    </row>
    <row r="88" spans="1:16" s="185" customFormat="1">
      <c r="A88" s="358"/>
      <c r="E88" s="359"/>
      <c r="F88" s="359"/>
      <c r="G88" s="359"/>
      <c r="H88" s="359"/>
      <c r="K88" s="360"/>
      <c r="L88" s="360"/>
      <c r="M88" s="360"/>
      <c r="O88" s="360"/>
      <c r="P88" s="360"/>
    </row>
    <row r="89" spans="1:16" s="185" customFormat="1">
      <c r="A89" s="358"/>
      <c r="E89" s="359"/>
      <c r="F89" s="359"/>
      <c r="G89" s="359"/>
      <c r="H89" s="359"/>
      <c r="K89" s="360"/>
      <c r="L89" s="360"/>
      <c r="M89" s="360"/>
      <c r="O89" s="360"/>
      <c r="P89" s="360"/>
    </row>
    <row r="90" spans="1:16" s="185" customFormat="1">
      <c r="A90" s="358"/>
      <c r="E90" s="359"/>
      <c r="F90" s="359"/>
      <c r="G90" s="359"/>
      <c r="H90" s="359"/>
      <c r="K90" s="360"/>
      <c r="L90" s="360"/>
      <c r="M90" s="360"/>
      <c r="O90" s="360"/>
      <c r="P90" s="360"/>
    </row>
    <row r="91" spans="1:16" s="185" customFormat="1">
      <c r="A91" s="358"/>
      <c r="E91" s="359"/>
      <c r="F91" s="359"/>
      <c r="G91" s="359"/>
      <c r="H91" s="359"/>
      <c r="K91" s="360"/>
      <c r="L91" s="360"/>
      <c r="M91" s="360"/>
      <c r="O91" s="360"/>
      <c r="P91" s="360"/>
    </row>
    <row r="92" spans="1:16" s="185" customFormat="1">
      <c r="A92" s="358"/>
      <c r="E92" s="359"/>
      <c r="F92" s="359"/>
      <c r="G92" s="359"/>
      <c r="H92" s="359"/>
      <c r="K92" s="360"/>
      <c r="L92" s="360"/>
      <c r="M92" s="360"/>
      <c r="O92" s="360"/>
      <c r="P92" s="360"/>
    </row>
    <row r="93" spans="1:16" s="185" customFormat="1">
      <c r="A93" s="358"/>
      <c r="E93" s="359"/>
      <c r="F93" s="359"/>
      <c r="G93" s="359"/>
      <c r="H93" s="359"/>
      <c r="K93" s="360"/>
      <c r="L93" s="360"/>
      <c r="M93" s="360"/>
      <c r="O93" s="360"/>
      <c r="P93" s="360"/>
    </row>
    <row r="94" spans="1:16" s="185" customFormat="1">
      <c r="A94" s="358"/>
      <c r="E94" s="359"/>
      <c r="F94" s="359"/>
      <c r="G94" s="359"/>
      <c r="H94" s="359"/>
      <c r="K94" s="360"/>
      <c r="L94" s="360"/>
      <c r="M94" s="360"/>
      <c r="O94" s="360"/>
      <c r="P94" s="360"/>
    </row>
    <row r="95" spans="1:16" s="185" customFormat="1">
      <c r="A95" s="358"/>
      <c r="E95" s="359"/>
      <c r="F95" s="359"/>
      <c r="G95" s="359"/>
      <c r="H95" s="359"/>
      <c r="K95" s="360"/>
      <c r="L95" s="360"/>
      <c r="M95" s="360"/>
      <c r="O95" s="360"/>
      <c r="P95" s="360"/>
    </row>
    <row r="96" spans="1:16" s="185" customFormat="1">
      <c r="A96" s="358"/>
      <c r="E96" s="359"/>
      <c r="F96" s="359"/>
      <c r="G96" s="359"/>
      <c r="H96" s="359"/>
      <c r="K96" s="360"/>
      <c r="L96" s="360"/>
      <c r="M96" s="360"/>
      <c r="O96" s="360"/>
      <c r="P96" s="360"/>
    </row>
    <row r="97" spans="1:16" s="185" customFormat="1">
      <c r="A97" s="358"/>
      <c r="E97" s="359"/>
      <c r="F97" s="359"/>
      <c r="G97" s="359"/>
      <c r="H97" s="359"/>
      <c r="K97" s="360"/>
      <c r="L97" s="360"/>
      <c r="M97" s="360"/>
      <c r="O97" s="360"/>
      <c r="P97" s="360"/>
    </row>
    <row r="98" spans="1:16" s="185" customFormat="1">
      <c r="A98" s="358"/>
      <c r="E98" s="359"/>
      <c r="F98" s="359"/>
      <c r="G98" s="359"/>
      <c r="H98" s="359"/>
      <c r="K98" s="360"/>
      <c r="L98" s="360"/>
      <c r="M98" s="360"/>
      <c r="O98" s="360"/>
      <c r="P98" s="360"/>
    </row>
    <row r="99" spans="1:16" s="185" customFormat="1">
      <c r="A99" s="358"/>
      <c r="E99" s="359"/>
      <c r="F99" s="359"/>
      <c r="G99" s="359"/>
      <c r="H99" s="359"/>
      <c r="K99" s="360"/>
      <c r="L99" s="360"/>
      <c r="M99" s="360"/>
      <c r="O99" s="360"/>
      <c r="P99" s="360"/>
    </row>
    <row r="100" spans="1:16" s="185" customFormat="1">
      <c r="A100" s="358"/>
      <c r="E100" s="359"/>
      <c r="F100" s="359"/>
      <c r="G100" s="359"/>
      <c r="H100" s="359"/>
      <c r="K100" s="360"/>
      <c r="L100" s="360"/>
      <c r="M100" s="360"/>
      <c r="O100" s="360"/>
      <c r="P100" s="360"/>
    </row>
  </sheetData>
  <sheetProtection algorithmName="SHA-512" hashValue="v4aOo3uIiZPwJhwAEYFldvxPhXwT2BiwPVxMdfflJ1ALZLbZQaA8Amzw7yw+6+hVBP5nkmuEX8zQRxnoO2dIfQ==" saltValue="imidxnMSVhoZ0LZZNZ3x5g==" spinCount="100000" sheet="1" objects="1" scenarios="1"/>
  <mergeCells count="7">
    <mergeCell ref="A27:I27"/>
    <mergeCell ref="A2:Q2"/>
    <mergeCell ref="A3:Q3"/>
    <mergeCell ref="A4:Q4"/>
    <mergeCell ref="A5:Q5"/>
    <mergeCell ref="A26:I26"/>
    <mergeCell ref="A25:I25"/>
  </mergeCells>
  <conditionalFormatting sqref="A27">
    <cfRule type="duplicateValues" dxfId="1" priority="1"/>
  </conditionalFormatting>
  <conditionalFormatting sqref="A29:A31">
    <cfRule type="duplicateValues" dxfId="0" priority="2"/>
  </conditionalFormatting>
  <dataValidations count="4">
    <dataValidation type="list" allowBlank="1" showInputMessage="1" showErrorMessage="1" sqref="F8" xr:uid="{57A283D5-BF90-42DD-BD34-5E7D6969771D}">
      <formula1>$C$39:$C$41</formula1>
    </dataValidation>
    <dataValidation type="list" allowBlank="1" showInputMessage="1" showErrorMessage="1" sqref="G8" xr:uid="{F59FFF57-045C-4611-A377-89F65BE2DDDB}">
      <formula1>$C$30:$C$32</formula1>
    </dataValidation>
    <dataValidation type="list" allowBlank="1" showInputMessage="1" showErrorMessage="1" sqref="H8" xr:uid="{5F746696-25C8-46B8-BC7B-C0D7D1787BD2}">
      <formula1>$C$34:$C$37</formula1>
    </dataValidation>
    <dataValidation type="list" allowBlank="1" showInputMessage="1" showErrorMessage="1" sqref="L8:M8" xr:uid="{847C04B7-8790-458C-A8BF-70AE57880199}">
      <formula1>$C$43:$C$45</formula1>
    </dataValidation>
  </dataValidations>
  <pageMargins left="0.7" right="0.7" top="0.75" bottom="0.75" header="0.3" footer="0.3"/>
  <pageSetup paperSize="9" scale="16" orientation="portrait" r:id="rId1"/>
  <rowBreaks count="1" manualBreakCount="1">
    <brk id="28"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1FB59FC44D313499F2782CAF08B5DF4" ma:contentTypeVersion="13" ma:contentTypeDescription="Crear nuevo documento." ma:contentTypeScope="" ma:versionID="31bd508f26d3e1fa394ffe160661a6f2">
  <xsd:schema xmlns:xsd="http://www.w3.org/2001/XMLSchema" xmlns:xs="http://www.w3.org/2001/XMLSchema" xmlns:p="http://schemas.microsoft.com/office/2006/metadata/properties" xmlns:ns2="96e873a4-122f-43ec-943b-fa1cdb45e6da" xmlns:ns3="40e36ec7-59a2-4b08-b036-f52709bde58b" targetNamespace="http://schemas.microsoft.com/office/2006/metadata/properties" ma:root="true" ma:fieldsID="85f0714d405a61d63979e8795038c05e" ns2:_="" ns3:_="">
    <xsd:import namespace="96e873a4-122f-43ec-943b-fa1cdb45e6da"/>
    <xsd:import namespace="40e36ec7-59a2-4b08-b036-f52709bde58b"/>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6e873a4-122f-43ec-943b-fa1cdb45e6d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7301049-b90b-4ad5-8634-b2f39309c4b7"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0e36ec7-59a2-4b08-b036-f52709bde58b"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d18189a7-65c2-4593-b7f4-e95340724b28}" ma:internalName="TaxCatchAll" ma:showField="CatchAllData" ma:web="40e36ec7-59a2-4b08-b036-f52709bde58b">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6e873a4-122f-43ec-943b-fa1cdb45e6da">
      <Terms xmlns="http://schemas.microsoft.com/office/infopath/2007/PartnerControls"/>
    </lcf76f155ced4ddcb4097134ff3c332f>
    <TaxCatchAll xmlns="40e36ec7-59a2-4b08-b036-f52709bde58b" xsi:nil="true"/>
  </documentManagement>
</p:properties>
</file>

<file path=customXml/itemProps1.xml><?xml version="1.0" encoding="utf-8"?>
<ds:datastoreItem xmlns:ds="http://schemas.openxmlformats.org/officeDocument/2006/customXml" ds:itemID="{B0B83E78-E590-45D4-8760-79D0F10085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6e873a4-122f-43ec-943b-fa1cdb45e6da"/>
    <ds:schemaRef ds:uri="40e36ec7-59a2-4b08-b036-f52709bde5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0564107-87A0-40CB-8A84-D9225B4FE081}">
  <ds:schemaRefs>
    <ds:schemaRef ds:uri="http://schemas.microsoft.com/sharepoint/v3/contenttype/forms"/>
  </ds:schemaRefs>
</ds:datastoreItem>
</file>

<file path=customXml/itemProps3.xml><?xml version="1.0" encoding="utf-8"?>
<ds:datastoreItem xmlns:ds="http://schemas.openxmlformats.org/officeDocument/2006/customXml" ds:itemID="{03C34E8C-756F-4074-8715-81697614F121}">
  <ds:schemaRefs>
    <ds:schemaRef ds:uri="40e36ec7-59a2-4b08-b036-f52709bde58b"/>
    <ds:schemaRef ds:uri="http://schemas.microsoft.com/office/2006/documentManagement/types"/>
    <ds:schemaRef ds:uri="http://schemas.microsoft.com/office/2006/metadata/properties"/>
    <ds:schemaRef ds:uri="http://purl.org/dc/dcmitype/"/>
    <ds:schemaRef ds:uri="http://www.w3.org/XML/1998/namespace"/>
    <ds:schemaRef ds:uri="http://schemas.microsoft.com/office/infopath/2007/PartnerControls"/>
    <ds:schemaRef ds:uri="http://purl.org/dc/elements/1.1/"/>
    <ds:schemaRef ds:uri="http://schemas.openxmlformats.org/package/2006/metadata/core-properties"/>
    <ds:schemaRef ds:uri="96e873a4-122f-43ec-943b-fa1cdb45e6da"/>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12</vt:i4>
      </vt:variant>
    </vt:vector>
  </HeadingPairs>
  <TitlesOfParts>
    <vt:vector size="21" baseType="lpstr">
      <vt:lpstr>Índice</vt:lpstr>
      <vt:lpstr>Anexo 1</vt:lpstr>
      <vt:lpstr>Anexo 2</vt:lpstr>
      <vt:lpstr>Anexo 3</vt:lpstr>
      <vt:lpstr>Anexo 4</vt:lpstr>
      <vt:lpstr>Anexo 5</vt:lpstr>
      <vt:lpstr>Anexo 5.1</vt:lpstr>
      <vt:lpstr>Anexo 6</vt:lpstr>
      <vt:lpstr>Anexo 7</vt:lpstr>
      <vt:lpstr>'Anexo 1'!Área_de_impresión</vt:lpstr>
      <vt:lpstr>'Anexo 2'!Área_de_impresión</vt:lpstr>
      <vt:lpstr>'Anexo 3'!Área_de_impresión</vt:lpstr>
      <vt:lpstr>'Anexo 4'!Área_de_impresión</vt:lpstr>
      <vt:lpstr>'Anexo 5'!Área_de_impresión</vt:lpstr>
      <vt:lpstr>'Anexo 5.1'!Área_de_impresión</vt:lpstr>
      <vt:lpstr>'Anexo 6'!Área_de_impresión</vt:lpstr>
      <vt:lpstr>'Anexo 7'!Área_de_impresión</vt:lpstr>
      <vt:lpstr>'Anexo 1'!Títulos_a_imprimir</vt:lpstr>
      <vt:lpstr>'Anexo 2'!Títulos_a_imprimir</vt:lpstr>
      <vt:lpstr>'Anexo 3'!Títulos_a_imprimir</vt:lpstr>
      <vt:lpstr>'Anexo 4'!Títulos_a_imprimir</vt:lpstr>
    </vt:vector>
  </TitlesOfParts>
  <Manager/>
  <Company>Ministerio de Hacienda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W&amp;W</dc:creator>
  <cp:keywords/>
  <dc:description/>
  <cp:lastModifiedBy>Roberto Munoz Castro</cp:lastModifiedBy>
  <cp:revision/>
  <dcterms:created xsi:type="dcterms:W3CDTF">2004-05-21T17:50:07Z</dcterms:created>
  <dcterms:modified xsi:type="dcterms:W3CDTF">2024-09-25T18:31:22Z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0x01010091FB59FC44D313499F2782CAF08B5DF4</vt:lpwstr>
  </property>
  <property fmtid="{D5CDD505-2E9C-101B-9397-08002B2CF9AE}" pid="3" name="MediaServiceImageTags">
    <vt:lpwstr/>
  </property>
</Properties>
</file>